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OkaiufqI14QKECQwZC1IRmzRYUFkriEJjtP6bVVajlFx6XWeUOwuhmAfPszhD/nSJ0+PO7g+PXlGK0qKn0/R1A==" workbookSaltValue="Xr2edvsaVARIEsmHSQ0/pQ==" workbookSpinCount="100000" lockStructure="1"/>
  <bookViews>
    <workbookView xWindow="120" yWindow="60" windowWidth="19020" windowHeight="10905"/>
  </bookViews>
  <sheets>
    <sheet name="Sonuc" sheetId="8" r:id="rId1"/>
    <sheet name="Pictures" sheetId="17" state="hidden" r:id="rId2"/>
    <sheet name="X1" sheetId="3" state="hidden" r:id="rId3"/>
    <sheet name="X2" sheetId="12" state="hidden" r:id="rId4"/>
    <sheet name="X3" sheetId="13" state="hidden" r:id="rId5"/>
    <sheet name="X4" sheetId="14" state="hidden" r:id="rId6"/>
    <sheet name="X5" sheetId="15" state="hidden" r:id="rId7"/>
    <sheet name="X6" sheetId="16" state="hidden" r:id="rId8"/>
    <sheet name="Alf" sheetId="7" state="hidden" r:id="rId9"/>
  </sheets>
  <definedNames>
    <definedName name="_xlnm._FilterDatabase" localSheetId="0" hidden="1">Sonuc!$B$47:$S$552</definedName>
    <definedName name="_MailOriginal" localSheetId="0">Alf!$L$6</definedName>
    <definedName name="DosyaYolu">Pictures!$L$1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 s="1"/>
  <c r="A11" i="7" s="1"/>
  <c r="A23" i="7"/>
  <c r="E6" i="7"/>
  <c r="E7" i="7" s="1"/>
  <c r="E8" i="7" s="1"/>
  <c r="A46" i="7"/>
  <c r="A64" i="7" s="1"/>
  <c r="A47" i="7"/>
  <c r="A48" i="7" s="1"/>
  <c r="A63" i="7"/>
  <c r="E46" i="7"/>
  <c r="A85" i="7"/>
  <c r="A86" i="7" s="1"/>
  <c r="A87" i="7" s="1"/>
  <c r="A88" i="7" s="1"/>
  <c r="A102" i="7"/>
  <c r="E85" i="7"/>
  <c r="E86" i="7" s="1"/>
  <c r="E87" i="7" s="1"/>
  <c r="A123" i="7"/>
  <c r="A141" i="7" s="1"/>
  <c r="A140" i="7"/>
  <c r="E123" i="7"/>
  <c r="E124" i="7" s="1"/>
  <c r="E125" i="7" s="1"/>
  <c r="E126" i="7" s="1"/>
  <c r="E127" i="7" s="1"/>
  <c r="E128" i="7" s="1"/>
  <c r="E129" i="7" s="1"/>
  <c r="A161" i="7"/>
  <c r="A179" i="7" s="1"/>
  <c r="A178" i="7"/>
  <c r="E161" i="7"/>
  <c r="E162" i="7" s="1"/>
  <c r="A200" i="7"/>
  <c r="A201" i="7" s="1"/>
  <c r="A217" i="7"/>
  <c r="A218" i="7"/>
  <c r="E200" i="7"/>
  <c r="B3" i="16"/>
  <c r="A103" i="7" l="1"/>
  <c r="A202" i="7"/>
  <c r="A203" i="7" s="1"/>
  <c r="A219" i="7"/>
  <c r="A124" i="7"/>
  <c r="A26" i="7"/>
  <c r="A24" i="7"/>
  <c r="E130" i="7"/>
  <c r="A106" i="7"/>
  <c r="A89" i="7"/>
  <c r="A66" i="7"/>
  <c r="A49" i="7"/>
  <c r="E163" i="7"/>
  <c r="A65" i="7"/>
  <c r="A105" i="7"/>
  <c r="E9" i="7"/>
  <c r="E201" i="7"/>
  <c r="E88" i="7"/>
  <c r="A27" i="7"/>
  <c r="A29" i="7"/>
  <c r="A12" i="7"/>
  <c r="A162" i="7"/>
  <c r="A28" i="7"/>
  <c r="A104" i="7"/>
  <c r="E47" i="7"/>
  <c r="A220" i="7" l="1"/>
  <c r="A125" i="7"/>
  <c r="A142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A143" i="7" l="1"/>
  <c r="A126" i="7"/>
  <c r="E11" i="7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4" i="7" l="1"/>
  <c r="A127" i="7"/>
  <c r="A92" i="7"/>
  <c r="A109" i="7"/>
  <c r="A223" i="7"/>
  <c r="A206" i="7"/>
  <c r="E91" i="7"/>
  <c r="E204" i="7"/>
  <c r="E133" i="7"/>
  <c r="A182" i="7"/>
  <c r="A165" i="7"/>
  <c r="E50" i="7"/>
  <c r="A15" i="7"/>
  <c r="A32" i="7"/>
  <c r="A52" i="7"/>
  <c r="A69" i="7"/>
  <c r="E166" i="7"/>
  <c r="E12" i="7"/>
  <c r="A128" i="7" l="1"/>
  <c r="A145" i="7"/>
  <c r="A70" i="7"/>
  <c r="A53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29" i="7" l="1"/>
  <c r="A146" i="7"/>
  <c r="A167" i="7"/>
  <c r="A184" i="7"/>
  <c r="E168" i="7"/>
  <c r="A225" i="7"/>
  <c r="A208" i="7"/>
  <c r="A54" i="7"/>
  <c r="A71" i="7"/>
  <c r="A94" i="7"/>
  <c r="A111" i="7"/>
  <c r="E14" i="7"/>
  <c r="E135" i="7"/>
  <c r="A17" i="7"/>
  <c r="A34" i="7"/>
  <c r="E93" i="7"/>
  <c r="E206" i="7"/>
  <c r="E52" i="7"/>
  <c r="A130" i="7" l="1"/>
  <c r="A147" i="7"/>
  <c r="E136" i="7"/>
  <c r="E94" i="7"/>
  <c r="A72" i="7"/>
  <c r="A55" i="7"/>
  <c r="E15" i="7"/>
  <c r="E169" i="7"/>
  <c r="A35" i="7"/>
  <c r="A18" i="7"/>
  <c r="A112" i="7"/>
  <c r="A95" i="7"/>
  <c r="A168" i="7"/>
  <c r="A185" i="7"/>
  <c r="E53" i="7"/>
  <c r="A209" i="7"/>
  <c r="A226" i="7"/>
  <c r="E207" i="7"/>
  <c r="A131" i="7" l="1"/>
  <c r="A148" i="7"/>
  <c r="A19" i="7"/>
  <c r="A36" i="7"/>
  <c r="A210" i="7"/>
  <c r="A227" i="7"/>
  <c r="E170" i="7"/>
  <c r="E95" i="7"/>
  <c r="A96" i="7"/>
  <c r="A113" i="7"/>
  <c r="E137" i="7"/>
  <c r="A56" i="7"/>
  <c r="A73" i="7"/>
  <c r="E54" i="7"/>
  <c r="E208" i="7"/>
  <c r="A186" i="7"/>
  <c r="A169" i="7"/>
  <c r="E16" i="7"/>
  <c r="A132" i="7" l="1"/>
  <c r="A149" i="7"/>
  <c r="A74" i="7"/>
  <c r="A57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A150" i="7" l="1"/>
  <c r="A133" i="7"/>
  <c r="E56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134" i="7" l="1"/>
  <c r="A151" i="7"/>
  <c r="A39" i="7"/>
  <c r="A22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135" i="7" l="1"/>
  <c r="A152" i="7"/>
  <c r="A60" i="7"/>
  <c r="A77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53" i="7" l="1"/>
  <c r="A136" i="7"/>
  <c r="A118" i="7"/>
  <c r="A101" i="7"/>
  <c r="A232" i="7"/>
  <c r="A215" i="7"/>
  <c r="E213" i="7"/>
  <c r="E100" i="7"/>
  <c r="E59" i="7"/>
  <c r="E175" i="7"/>
  <c r="A174" i="7"/>
  <c r="A191" i="7"/>
  <c r="E21" i="7"/>
  <c r="E142" i="7"/>
  <c r="A78" i="7"/>
  <c r="A61" i="7"/>
  <c r="A137" i="7" l="1"/>
  <c r="A154" i="7"/>
  <c r="E60" i="7"/>
  <c r="E143" i="7"/>
  <c r="E101" i="7"/>
  <c r="A119" i="7"/>
  <c r="E176" i="7"/>
  <c r="E214" i="7"/>
  <c r="A62" i="7"/>
  <c r="A79" i="7"/>
  <c r="A192" i="7"/>
  <c r="A175" i="7"/>
  <c r="E22" i="7"/>
  <c r="A216" i="7"/>
  <c r="A233" i="7"/>
  <c r="A155" i="7" l="1"/>
  <c r="A138" i="7"/>
  <c r="E215" i="7"/>
  <c r="A193" i="7"/>
  <c r="A176" i="7"/>
  <c r="E144" i="7"/>
  <c r="E177" i="7"/>
  <c r="A234" i="7"/>
  <c r="E61" i="7"/>
  <c r="E102" i="7"/>
  <c r="E23" i="7"/>
  <c r="A80" i="7"/>
  <c r="A156" i="7" l="1"/>
  <c r="A139" i="7"/>
  <c r="A157" i="7" s="1"/>
  <c r="E24" i="7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X8" i="16"/>
  <c r="X9" i="16"/>
  <c r="AB9" i="16" s="1"/>
  <c r="X10" i="16"/>
  <c r="X11" i="16"/>
  <c r="X12" i="16"/>
  <c r="X13" i="16"/>
  <c r="X14" i="16"/>
  <c r="X15" i="16"/>
  <c r="AB15" i="16" s="1"/>
  <c r="X16" i="16"/>
  <c r="X17" i="16"/>
  <c r="AB17" i="16" s="1"/>
  <c r="X1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15" i="16" s="1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V13" i="16"/>
  <c r="V14" i="16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K14" i="16" l="1"/>
  <c r="AK13" i="16"/>
  <c r="AM13" i="16" s="1"/>
  <c r="AK11" i="16"/>
  <c r="AK10" i="16"/>
  <c r="AN17" i="16"/>
  <c r="AF8" i="16"/>
  <c r="Q8" i="16"/>
  <c r="AF16" i="16"/>
  <c r="Q16" i="16"/>
  <c r="Q7" i="16"/>
  <c r="AF7" i="16"/>
  <c r="AF13" i="16"/>
  <c r="Q13" i="16"/>
  <c r="AF15" i="16"/>
  <c r="Q15" i="16"/>
  <c r="Q12" i="16"/>
  <c r="AF12" i="16"/>
  <c r="AK12" i="16"/>
  <c r="AK18" i="16"/>
  <c r="AK9" i="16"/>
  <c r="AG7" i="16"/>
  <c r="AI7" i="16" s="1"/>
  <c r="AG8" i="16"/>
  <c r="AI8" i="16" s="1"/>
  <c r="AG9" i="16"/>
  <c r="AI9" i="16" s="1"/>
  <c r="AG10" i="16"/>
  <c r="AG11" i="16"/>
  <c r="AG12" i="16"/>
  <c r="AG13" i="16"/>
  <c r="AG14" i="16"/>
  <c r="AG15" i="16"/>
  <c r="AI15" i="16" s="1"/>
  <c r="AG16" i="16"/>
  <c r="AG17" i="16"/>
  <c r="AG18" i="16"/>
  <c r="AK17" i="16"/>
  <c r="AK8" i="16"/>
  <c r="AK16" i="16"/>
  <c r="AK7" i="16"/>
  <c r="AF14" i="16"/>
  <c r="Q14" i="16"/>
  <c r="Q11" i="16"/>
  <c r="AF11" i="16"/>
  <c r="AF18" i="16"/>
  <c r="Q18" i="16"/>
  <c r="AF10" i="16"/>
  <c r="Q10" i="16"/>
  <c r="AF17" i="16"/>
  <c r="Q17" i="16"/>
  <c r="Q9" i="16"/>
  <c r="AE9" i="16" s="1"/>
  <c r="AM16" i="16" l="1"/>
  <c r="Y12" i="16" l="1"/>
  <c r="AM10" i="16" l="1"/>
  <c r="AG11" i="3" l="1"/>
  <c r="AH11" i="3"/>
  <c r="AJ11" i="3" s="1"/>
  <c r="AH8" i="3" l="1"/>
  <c r="AJ8" i="3" s="1"/>
  <c r="AG8" i="3"/>
  <c r="Z8" i="16"/>
  <c r="AB8" i="16"/>
  <c r="Z11" i="16"/>
  <c r="AH55" i="3"/>
  <c r="AJ55" i="3" s="1"/>
  <c r="AG55" i="3"/>
  <c r="AH46" i="3"/>
  <c r="AJ46" i="3" s="1"/>
  <c r="AG46" i="3"/>
  <c r="AB13" i="16" l="1"/>
  <c r="AN9" i="16"/>
  <c r="AM18" i="16"/>
  <c r="AM7" i="16"/>
  <c r="AI46" i="3"/>
  <c r="AI11" i="3"/>
  <c r="R1" i="8"/>
  <c r="AC3" i="8"/>
  <c r="AC4" i="8" s="1"/>
  <c r="AC5" i="8" s="1"/>
  <c r="AC6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 s="1"/>
  <c r="BN44" i="8" s="1"/>
  <c r="BO44" i="8" s="1"/>
  <c r="B45" i="8"/>
  <c r="A49" i="8"/>
  <c r="A50" i="8" s="1"/>
  <c r="A51" i="8" s="1"/>
  <c r="A52" i="8" s="1"/>
  <c r="AC7" i="8" l="1"/>
  <c r="AB2" i="8"/>
  <c r="P17" i="8" s="1"/>
  <c r="A53" i="8"/>
  <c r="AC48" i="8"/>
  <c r="J7" i="8" l="1"/>
  <c r="Q12" i="8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L6" i="7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L8" i="7" s="1"/>
  <c r="L10" i="7" s="1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B34" i="8" l="1"/>
  <c r="AC50" i="8"/>
  <c r="A55" i="8"/>
  <c r="AI12" i="16" l="1"/>
  <c r="AE10" i="16"/>
  <c r="A56" i="8"/>
  <c r="AC51" i="8"/>
  <c r="AH37" i="3" l="1"/>
  <c r="AJ37" i="3" s="1"/>
  <c r="AG37" i="3"/>
  <c r="AI37" i="3" s="1"/>
  <c r="AH70" i="3"/>
  <c r="AJ70" i="3" s="1"/>
  <c r="AG70" i="3"/>
  <c r="AI70" i="3" s="1"/>
  <c r="AG14" i="3"/>
  <c r="AI14" i="3" s="1"/>
  <c r="AH14" i="3"/>
  <c r="AJ14" i="3" s="1"/>
  <c r="AG71" i="3"/>
  <c r="AI71" i="3" s="1"/>
  <c r="AH71" i="3"/>
  <c r="AJ71" i="3" s="1"/>
  <c r="AH20" i="3"/>
  <c r="AJ20" i="3" s="1"/>
  <c r="AG20" i="3"/>
  <c r="AG12" i="3"/>
  <c r="AI12" i="3" s="1"/>
  <c r="AH12" i="3"/>
  <c r="AJ12" i="3" s="1"/>
  <c r="AH40" i="3"/>
  <c r="AJ40" i="3" s="1"/>
  <c r="AG40" i="3"/>
  <c r="AG15" i="3"/>
  <c r="AH15" i="3"/>
  <c r="AJ15" i="3" s="1"/>
  <c r="AH64" i="3"/>
  <c r="AJ64" i="3" s="1"/>
  <c r="AG64" i="3"/>
  <c r="AI64" i="3" s="1"/>
  <c r="AG79" i="3"/>
  <c r="AI79" i="3" s="1"/>
  <c r="AH79" i="3"/>
  <c r="AJ79" i="3" s="1"/>
  <c r="AG87" i="3"/>
  <c r="AI87" i="3" s="1"/>
  <c r="AH87" i="3"/>
  <c r="AJ87" i="3" s="1"/>
  <c r="AG74" i="3"/>
  <c r="AI74" i="3" s="1"/>
  <c r="AH74" i="3"/>
  <c r="AJ74" i="3" s="1"/>
  <c r="AG85" i="3"/>
  <c r="AH85" i="3"/>
  <c r="AJ85" i="3" s="1"/>
  <c r="AG39" i="3"/>
  <c r="AI39" i="3" s="1"/>
  <c r="AH39" i="3"/>
  <c r="AJ39" i="3" s="1"/>
  <c r="AG88" i="3"/>
  <c r="AI88" i="3" s="1"/>
  <c r="AH88" i="3"/>
  <c r="AJ88" i="3" s="1"/>
  <c r="AH18" i="3"/>
  <c r="AJ18" i="3" s="1"/>
  <c r="AG18" i="3"/>
  <c r="AI18" i="3" s="1"/>
  <c r="AG34" i="3"/>
  <c r="AI34" i="3" s="1"/>
  <c r="AH34" i="3"/>
  <c r="AJ34" i="3" s="1"/>
  <c r="AH82" i="3"/>
  <c r="AJ82" i="3" s="1"/>
  <c r="AG82" i="3"/>
  <c r="AG65" i="3"/>
  <c r="AI65" i="3" s="1"/>
  <c r="AH65" i="3"/>
  <c r="AJ65" i="3" s="1"/>
  <c r="AH31" i="3"/>
  <c r="AJ31" i="3" s="1"/>
  <c r="AG31" i="3"/>
  <c r="AI31" i="3" s="1"/>
  <c r="AH97" i="3"/>
  <c r="AJ97" i="3" s="1"/>
  <c r="AG97" i="3"/>
  <c r="AG101" i="3"/>
  <c r="AH101" i="3"/>
  <c r="AJ101" i="3" s="1"/>
  <c r="AG91" i="3"/>
  <c r="AI91" i="3" s="1"/>
  <c r="AH91" i="3"/>
  <c r="AJ91" i="3" s="1"/>
  <c r="AH51" i="3"/>
  <c r="AJ51" i="3" s="1"/>
  <c r="AG51" i="3"/>
  <c r="AI51" i="3" s="1"/>
  <c r="AG83" i="3"/>
  <c r="AI83" i="3" s="1"/>
  <c r="AH83" i="3"/>
  <c r="AJ83" i="3" s="1"/>
  <c r="AG17" i="3"/>
  <c r="AI17" i="3" s="1"/>
  <c r="AH17" i="3"/>
  <c r="AJ17" i="3" s="1"/>
  <c r="AG13" i="3"/>
  <c r="AI13" i="3" s="1"/>
  <c r="AH13" i="3"/>
  <c r="AJ13" i="3" s="1"/>
  <c r="AG54" i="3"/>
  <c r="AI54" i="3" s="1"/>
  <c r="AH54" i="3"/>
  <c r="AJ54" i="3" s="1"/>
  <c r="AG102" i="3"/>
  <c r="AI102" i="3" s="1"/>
  <c r="AH102" i="3"/>
  <c r="AJ102" i="3" s="1"/>
  <c r="AH42" i="3"/>
  <c r="AJ42" i="3" s="1"/>
  <c r="AG42" i="3"/>
  <c r="AH35" i="3"/>
  <c r="AJ35" i="3" s="1"/>
  <c r="AG35" i="3"/>
  <c r="AG41" i="3"/>
  <c r="AH41" i="3"/>
  <c r="AJ41" i="3" s="1"/>
  <c r="AG29" i="3"/>
  <c r="AI29" i="3" s="1"/>
  <c r="AH29" i="3"/>
  <c r="AJ29" i="3" s="1"/>
  <c r="AG38" i="3"/>
  <c r="AH38" i="3"/>
  <c r="AJ38" i="3" s="1"/>
  <c r="AG45" i="3"/>
  <c r="AH45" i="3"/>
  <c r="AJ45" i="3" s="1"/>
  <c r="AH96" i="3"/>
  <c r="AJ96" i="3" s="1"/>
  <c r="AG96" i="3"/>
  <c r="AI96" i="3" s="1"/>
  <c r="AG50" i="3"/>
  <c r="AH50" i="3"/>
  <c r="AJ50" i="3" s="1"/>
  <c r="AH94" i="3"/>
  <c r="AJ94" i="3" s="1"/>
  <c r="AG94" i="3"/>
  <c r="AG106" i="3"/>
  <c r="AI106" i="3" s="1"/>
  <c r="AH106" i="3"/>
  <c r="AJ106" i="3" s="1"/>
  <c r="AH99" i="3"/>
  <c r="AJ99" i="3" s="1"/>
  <c r="AG99" i="3"/>
  <c r="AG25" i="3"/>
  <c r="AH25" i="3"/>
  <c r="AJ25" i="3" s="1"/>
  <c r="AH86" i="3"/>
  <c r="AJ86" i="3" s="1"/>
  <c r="AG86" i="3"/>
  <c r="AI86" i="3" s="1"/>
  <c r="AG73" i="3"/>
  <c r="AI73" i="3" s="1"/>
  <c r="AH73" i="3"/>
  <c r="AJ73" i="3" s="1"/>
  <c r="AH93" i="3"/>
  <c r="AJ93" i="3" s="1"/>
  <c r="AG93" i="3"/>
  <c r="AI93" i="3" s="1"/>
  <c r="AH63" i="3"/>
  <c r="AJ63" i="3" s="1"/>
  <c r="AG63" i="3"/>
  <c r="AI63" i="3" s="1"/>
  <c r="AG28" i="3"/>
  <c r="AI28" i="3" s="1"/>
  <c r="AH28" i="3"/>
  <c r="AJ28" i="3" s="1"/>
  <c r="AG47" i="3"/>
  <c r="AI47" i="3" s="1"/>
  <c r="AH47" i="3"/>
  <c r="AJ47" i="3" s="1"/>
  <c r="AH81" i="3"/>
  <c r="AJ81" i="3" s="1"/>
  <c r="AG81" i="3"/>
  <c r="AI81" i="3" s="1"/>
  <c r="AH26" i="3"/>
  <c r="AJ26" i="3" s="1"/>
  <c r="AG26" i="3"/>
  <c r="AI26" i="3" s="1"/>
  <c r="AH72" i="3"/>
  <c r="AJ72" i="3" s="1"/>
  <c r="AG72" i="3"/>
  <c r="AI72" i="3" s="1"/>
  <c r="AG80" i="3"/>
  <c r="AI80" i="3" s="1"/>
  <c r="AH80" i="3"/>
  <c r="AJ80" i="3" s="1"/>
  <c r="AG75" i="3"/>
  <c r="AH75" i="3"/>
  <c r="AJ75" i="3" s="1"/>
  <c r="AG68" i="3"/>
  <c r="AH68" i="3"/>
  <c r="AJ68" i="3" s="1"/>
  <c r="AG48" i="3"/>
  <c r="AI48" i="3" s="1"/>
  <c r="AH48" i="3"/>
  <c r="AJ48" i="3" s="1"/>
  <c r="AH104" i="3"/>
  <c r="AJ104" i="3" s="1"/>
  <c r="AG104" i="3"/>
  <c r="AI104" i="3" s="1"/>
  <c r="AH92" i="3"/>
  <c r="AJ92" i="3" s="1"/>
  <c r="AG92" i="3"/>
  <c r="AH44" i="3"/>
  <c r="AJ44" i="3" s="1"/>
  <c r="AG44" i="3"/>
  <c r="AG36" i="3"/>
  <c r="AI36" i="3" s="1"/>
  <c r="AH36" i="3"/>
  <c r="AJ36" i="3" s="1"/>
  <c r="AG95" i="3"/>
  <c r="AI95" i="3" s="1"/>
  <c r="AH95" i="3"/>
  <c r="AJ95" i="3" s="1"/>
  <c r="AH98" i="3"/>
  <c r="AJ98" i="3" s="1"/>
  <c r="AG98" i="3"/>
  <c r="AG90" i="3"/>
  <c r="AH90" i="3"/>
  <c r="AJ90" i="3" s="1"/>
  <c r="AG27" i="3"/>
  <c r="AI27" i="3" s="1"/>
  <c r="AH27" i="3"/>
  <c r="AJ27" i="3" s="1"/>
  <c r="AG19" i="3"/>
  <c r="AI19" i="3" s="1"/>
  <c r="AH19" i="3"/>
  <c r="AJ19" i="3" s="1"/>
  <c r="AH52" i="3"/>
  <c r="AJ52" i="3" s="1"/>
  <c r="AG52" i="3"/>
  <c r="AI52" i="3" s="1"/>
  <c r="AG77" i="3"/>
  <c r="AI77" i="3" s="1"/>
  <c r="AH77" i="3"/>
  <c r="AJ77" i="3" s="1"/>
  <c r="AH49" i="3"/>
  <c r="AJ49" i="3" s="1"/>
  <c r="AG49" i="3"/>
  <c r="AI49" i="3" s="1"/>
  <c r="AH60" i="3"/>
  <c r="AJ60" i="3" s="1"/>
  <c r="AG60" i="3"/>
  <c r="AI60" i="3" s="1"/>
  <c r="AG58" i="3"/>
  <c r="AI58" i="3" s="1"/>
  <c r="AH58" i="3"/>
  <c r="AJ58" i="3" s="1"/>
  <c r="AH105" i="3"/>
  <c r="AJ105" i="3" s="1"/>
  <c r="AG105" i="3"/>
  <c r="AI105" i="3" s="1"/>
  <c r="AG66" i="3"/>
  <c r="AI66" i="3" s="1"/>
  <c r="AH66" i="3"/>
  <c r="AJ66" i="3" s="1"/>
  <c r="AH43" i="3"/>
  <c r="AJ43" i="3" s="1"/>
  <c r="AG43" i="3"/>
  <c r="AG23" i="3"/>
  <c r="AH23" i="3"/>
  <c r="AJ23" i="3" s="1"/>
  <c r="AG53" i="3"/>
  <c r="AI53" i="3" s="1"/>
  <c r="AH53" i="3"/>
  <c r="AJ53" i="3" s="1"/>
  <c r="AG89" i="3"/>
  <c r="AH89" i="3"/>
  <c r="AJ89" i="3" s="1"/>
  <c r="AG57" i="3"/>
  <c r="AI57" i="3" s="1"/>
  <c r="AH57" i="3"/>
  <c r="AJ57" i="3" s="1"/>
  <c r="AH84" i="3"/>
  <c r="AJ84" i="3" s="1"/>
  <c r="AG84" i="3"/>
  <c r="AG69" i="3"/>
  <c r="AH69" i="3"/>
  <c r="AJ69" i="3" s="1"/>
  <c r="AH100" i="3"/>
  <c r="AJ100" i="3" s="1"/>
  <c r="AG100" i="3"/>
  <c r="AG76" i="3"/>
  <c r="AI76" i="3" s="1"/>
  <c r="AH76" i="3"/>
  <c r="AJ76" i="3" s="1"/>
  <c r="AH78" i="3"/>
  <c r="AJ78" i="3" s="1"/>
  <c r="AG78" i="3"/>
  <c r="AI78" i="3" s="1"/>
  <c r="AH33" i="3"/>
  <c r="AJ33" i="3" s="1"/>
  <c r="AG33" i="3"/>
  <c r="AI33" i="3" s="1"/>
  <c r="AH16" i="3"/>
  <c r="AJ16" i="3" s="1"/>
  <c r="AG16" i="3"/>
  <c r="AI16" i="3" s="1"/>
  <c r="AH61" i="3"/>
  <c r="AJ61" i="3" s="1"/>
  <c r="AG61" i="3"/>
  <c r="AI61" i="3" s="1"/>
  <c r="AH62" i="3"/>
  <c r="AJ62" i="3" s="1"/>
  <c r="AG62" i="3"/>
  <c r="AH56" i="3"/>
  <c r="AJ56" i="3" s="1"/>
  <c r="AG56" i="3"/>
  <c r="AI56" i="3" s="1"/>
  <c r="AH22" i="3"/>
  <c r="AJ22" i="3" s="1"/>
  <c r="AG22" i="3"/>
  <c r="AI22" i="3" s="1"/>
  <c r="AH30" i="3"/>
  <c r="AJ30" i="3" s="1"/>
  <c r="AG30" i="3"/>
  <c r="AG21" i="3"/>
  <c r="AI21" i="3" s="1"/>
  <c r="AH21" i="3"/>
  <c r="AJ21" i="3" s="1"/>
  <c r="AG59" i="3"/>
  <c r="AI59" i="3" s="1"/>
  <c r="AH59" i="3"/>
  <c r="AJ59" i="3" s="1"/>
  <c r="AH67" i="3"/>
  <c r="AJ67" i="3" s="1"/>
  <c r="AG67" i="3"/>
  <c r="AI67" i="3" s="1"/>
  <c r="AG103" i="3"/>
  <c r="AI103" i="3" s="1"/>
  <c r="AH103" i="3"/>
  <c r="AJ103" i="3" s="1"/>
  <c r="AG32" i="3"/>
  <c r="AI32" i="3" s="1"/>
  <c r="AH32" i="3"/>
  <c r="AJ32" i="3" s="1"/>
  <c r="AG24" i="3"/>
  <c r="AH24" i="3"/>
  <c r="AJ24" i="3" s="1"/>
  <c r="AG9" i="3"/>
  <c r="AH9" i="3"/>
  <c r="AJ9" i="3" s="1"/>
  <c r="AI8" i="3"/>
  <c r="AI38" i="3"/>
  <c r="AI68" i="3"/>
  <c r="A57" i="8"/>
  <c r="AC52" i="8"/>
  <c r="AI100" i="3" l="1"/>
  <c r="AI84" i="3"/>
  <c r="AI24" i="3"/>
  <c r="AC53" i="8"/>
  <c r="A58" i="8"/>
  <c r="A59" i="8" l="1"/>
  <c r="AC54" i="8"/>
  <c r="AI85" i="3" l="1"/>
  <c r="A60" i="8"/>
  <c r="AC55" i="8"/>
  <c r="AH10" i="3" l="1"/>
  <c r="AJ10" i="3" s="1"/>
  <c r="AG10" i="3"/>
  <c r="AI13" i="16"/>
  <c r="AM14" i="16"/>
  <c r="AM17" i="16"/>
  <c r="AC56" i="8"/>
  <c r="A61" i="8"/>
  <c r="AI11" i="16" l="1"/>
  <c r="AB16" i="16"/>
  <c r="AF9" i="16"/>
  <c r="AI10" i="3"/>
  <c r="AI50" i="3"/>
  <c r="Z13" i="16"/>
  <c r="AN11" i="16"/>
  <c r="AD9" i="16"/>
  <c r="A62" i="8"/>
  <c r="AC57" i="8"/>
  <c r="AE11" i="16" l="1"/>
  <c r="AE17" i="16"/>
  <c r="AC58" i="8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A63" i="8"/>
  <c r="A64" i="8" l="1"/>
  <c r="B111" i="8"/>
  <c r="B240" i="8"/>
  <c r="B399" i="8"/>
  <c r="B217" i="8"/>
  <c r="B413" i="8"/>
  <c r="B112" i="8"/>
  <c r="B370" i="8"/>
  <c r="B273" i="8"/>
  <c r="B312" i="8"/>
  <c r="B434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352" i="8"/>
  <c r="B347" i="8"/>
  <c r="B469" i="8"/>
  <c r="B135" i="8"/>
  <c r="B265" i="8"/>
  <c r="B285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B125" i="8"/>
  <c r="B201" i="8"/>
  <c r="B295" i="8"/>
  <c r="B487" i="8"/>
  <c r="B537" i="8"/>
  <c r="B345" i="8"/>
  <c r="B234" i="8"/>
  <c r="B292" i="8"/>
  <c r="B501" i="8"/>
  <c r="B512" i="8"/>
  <c r="B542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B479" i="8"/>
  <c r="B159" i="8"/>
  <c r="B108" i="8"/>
  <c r="B329" i="8"/>
  <c r="B463" i="8"/>
  <c r="B344" i="8"/>
  <c r="B485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A65" i="8" l="1"/>
  <c r="Z18" i="16" l="1"/>
  <c r="A66" i="8"/>
  <c r="AM15" i="16" l="1"/>
  <c r="A67" i="8"/>
  <c r="AI15" i="3" l="1"/>
  <c r="A68" i="8"/>
  <c r="AE15" i="16" l="1"/>
  <c r="A69" i="8"/>
  <c r="AC8" i="16" l="1"/>
  <c r="A70" i="8"/>
  <c r="AB14" i="16" l="1"/>
  <c r="AC13" i="16"/>
  <c r="AC16" i="16"/>
  <c r="AE12" i="16"/>
  <c r="A71" i="8"/>
  <c r="AC18" i="16" l="1"/>
  <c r="AC10" i="16"/>
  <c r="AC17" i="16"/>
  <c r="AI23" i="3"/>
  <c r="A72" i="8"/>
  <c r="Z16" i="16" l="1"/>
  <c r="A73" i="8"/>
  <c r="A74" i="8" l="1"/>
  <c r="B71" i="8" l="1"/>
  <c r="B53" i="8"/>
  <c r="B63" i="8"/>
  <c r="B69" i="8"/>
  <c r="B65" i="8"/>
  <c r="B49" i="8"/>
  <c r="B66" i="8"/>
  <c r="A75" i="8"/>
  <c r="B74" i="8"/>
  <c r="R400" i="8" l="1"/>
  <c r="D295" i="8"/>
  <c r="L515" i="8"/>
  <c r="K496" i="8"/>
  <c r="I539" i="8"/>
  <c r="I513" i="8"/>
  <c r="H437" i="8"/>
  <c r="S521" i="8"/>
  <c r="H503" i="8"/>
  <c r="P384" i="8"/>
  <c r="F450" i="8"/>
  <c r="E410" i="8"/>
  <c r="K468" i="8"/>
  <c r="R507" i="8"/>
  <c r="O522" i="8"/>
  <c r="K349" i="8"/>
  <c r="K470" i="8"/>
  <c r="I516" i="8"/>
  <c r="D376" i="8"/>
  <c r="K352" i="8"/>
  <c r="L311" i="8"/>
  <c r="D527" i="8"/>
  <c r="H389" i="8"/>
  <c r="I273" i="8"/>
  <c r="H476" i="8"/>
  <c r="M427" i="8"/>
  <c r="F460" i="8"/>
  <c r="S401" i="8"/>
  <c r="J402" i="8"/>
  <c r="S435" i="8"/>
  <c r="K375" i="8"/>
  <c r="M417" i="8"/>
  <c r="K408" i="8"/>
  <c r="H321" i="8"/>
  <c r="H419" i="8"/>
  <c r="E282" i="8"/>
  <c r="P523" i="8"/>
  <c r="F507" i="8"/>
  <c r="R423" i="8"/>
  <c r="R527" i="8"/>
  <c r="L282" i="8"/>
  <c r="M539" i="8"/>
  <c r="O332" i="8"/>
  <c r="M480" i="8"/>
  <c r="J486" i="8"/>
  <c r="H367" i="8"/>
  <c r="K379" i="8"/>
  <c r="S388" i="8"/>
  <c r="M336" i="8"/>
  <c r="I446" i="8"/>
  <c r="I474" i="8"/>
  <c r="L510" i="8"/>
  <c r="K548" i="8"/>
  <c r="I375" i="8"/>
  <c r="K513" i="8"/>
  <c r="P357" i="8"/>
  <c r="K372" i="8"/>
  <c r="H299" i="8"/>
  <c r="E449" i="8"/>
  <c r="L375" i="8"/>
  <c r="J506" i="8"/>
  <c r="O426" i="8"/>
  <c r="C311" i="8"/>
  <c r="I452" i="8"/>
  <c r="K276" i="8"/>
  <c r="H530" i="8"/>
  <c r="E338" i="8"/>
  <c r="M273" i="8"/>
  <c r="M487" i="8"/>
  <c r="L284" i="8"/>
  <c r="L424" i="8"/>
  <c r="O403" i="8"/>
  <c r="E415" i="8"/>
  <c r="H312" i="8"/>
  <c r="M316" i="8"/>
  <c r="F457" i="8"/>
  <c r="C533" i="8"/>
  <c r="C316" i="8"/>
  <c r="M540" i="8"/>
  <c r="E483" i="8"/>
  <c r="K491" i="8"/>
  <c r="O391" i="8"/>
  <c r="P402" i="8"/>
  <c r="M370" i="8"/>
  <c r="R488" i="8"/>
  <c r="J432" i="8"/>
  <c r="H441" i="8"/>
  <c r="P315" i="8"/>
  <c r="C389" i="8"/>
  <c r="L456" i="8"/>
  <c r="K430" i="8"/>
  <c r="K319" i="8"/>
  <c r="M403" i="8"/>
  <c r="J498" i="8"/>
  <c r="M322" i="8"/>
  <c r="R478" i="8"/>
  <c r="P526" i="8"/>
  <c r="I339" i="8"/>
  <c r="S395" i="8"/>
  <c r="F446" i="8"/>
  <c r="M507" i="8"/>
  <c r="O531" i="8"/>
  <c r="I272" i="8"/>
  <c r="E304" i="8"/>
  <c r="M517" i="8"/>
  <c r="F278" i="8"/>
  <c r="I358" i="8"/>
  <c r="M467" i="8"/>
  <c r="C378" i="8"/>
  <c r="J473" i="8"/>
  <c r="H478" i="8"/>
  <c r="O407" i="8"/>
  <c r="P346" i="8"/>
  <c r="K279" i="8"/>
  <c r="E433" i="8"/>
  <c r="O523" i="8"/>
  <c r="F283" i="8"/>
  <c r="F291" i="8"/>
  <c r="I532" i="8"/>
  <c r="M422" i="8"/>
  <c r="D433" i="8"/>
  <c r="D402" i="8"/>
  <c r="P293" i="8"/>
  <c r="E437" i="8"/>
  <c r="J539" i="8"/>
  <c r="H495" i="8"/>
  <c r="M464" i="8"/>
  <c r="E306" i="8"/>
  <c r="E289" i="8"/>
  <c r="S431" i="8"/>
  <c r="L548" i="8"/>
  <c r="C455" i="8"/>
  <c r="K345" i="8"/>
  <c r="L471" i="8"/>
  <c r="C358" i="8"/>
  <c r="C520" i="8"/>
  <c r="H285" i="8"/>
  <c r="M306" i="8"/>
  <c r="H401" i="8"/>
  <c r="M441" i="8"/>
  <c r="K307" i="8"/>
  <c r="M282" i="8"/>
  <c r="M454" i="8"/>
  <c r="M369" i="8"/>
  <c r="E450" i="8"/>
  <c r="K286" i="8"/>
  <c r="S524" i="8"/>
  <c r="F383" i="8"/>
  <c r="R353" i="8"/>
  <c r="E387" i="8"/>
  <c r="F380" i="8"/>
  <c r="O304" i="8"/>
  <c r="H541" i="8"/>
  <c r="M297" i="8"/>
  <c r="D336" i="8"/>
  <c r="H442" i="8"/>
  <c r="O321" i="8"/>
  <c r="I490" i="8"/>
  <c r="R339" i="8"/>
  <c r="P443" i="8"/>
  <c r="E287" i="8"/>
  <c r="E355" i="8"/>
  <c r="P368" i="8"/>
  <c r="E447" i="8"/>
  <c r="M295" i="8"/>
  <c r="H499" i="8"/>
  <c r="P335" i="8"/>
  <c r="H282" i="8"/>
  <c r="P395" i="8"/>
  <c r="E540" i="8"/>
  <c r="C479" i="8"/>
  <c r="O388" i="8"/>
  <c r="M356" i="8"/>
  <c r="D480" i="8"/>
  <c r="M271" i="8"/>
  <c r="K411" i="8"/>
  <c r="M529" i="8"/>
  <c r="D473" i="8"/>
  <c r="L453" i="8"/>
  <c r="P423" i="8"/>
  <c r="D517" i="8"/>
  <c r="C522" i="8"/>
  <c r="E371" i="8"/>
  <c r="M469" i="8"/>
  <c r="K281" i="8"/>
  <c r="C417" i="8"/>
  <c r="S459" i="8"/>
  <c r="J476" i="8"/>
  <c r="D521" i="8"/>
  <c r="P506" i="8"/>
  <c r="O457" i="8"/>
  <c r="D408" i="8"/>
  <c r="L349" i="8"/>
  <c r="I380" i="8"/>
  <c r="L308" i="8"/>
  <c r="L488" i="8"/>
  <c r="P425" i="8"/>
  <c r="D516" i="8"/>
  <c r="P504" i="8"/>
  <c r="H449" i="8"/>
  <c r="O498" i="8"/>
  <c r="R501" i="8"/>
  <c r="S488" i="8"/>
  <c r="J536" i="8"/>
  <c r="H326" i="8"/>
  <c r="M481" i="8"/>
  <c r="D412" i="8"/>
  <c r="D299" i="8"/>
  <c r="P521" i="8"/>
  <c r="K409" i="8"/>
  <c r="F530" i="8"/>
  <c r="M290" i="8"/>
  <c r="O294" i="8"/>
  <c r="S417" i="8"/>
  <c r="L277" i="8"/>
  <c r="I382" i="8"/>
  <c r="C370" i="8"/>
  <c r="E275" i="8"/>
  <c r="H372" i="8"/>
  <c r="J531" i="8"/>
  <c r="J446" i="8"/>
  <c r="D271" i="8"/>
  <c r="I362" i="8"/>
  <c r="D465" i="8"/>
  <c r="O446" i="8"/>
  <c r="M456" i="8"/>
  <c r="J462" i="8"/>
  <c r="O541" i="8"/>
  <c r="I387" i="8"/>
  <c r="M527" i="8"/>
  <c r="F370" i="8"/>
  <c r="O414" i="8"/>
  <c r="F275" i="8"/>
  <c r="D398" i="8"/>
  <c r="K277" i="8"/>
  <c r="C488" i="8"/>
  <c r="L486" i="8"/>
  <c r="E413" i="8"/>
  <c r="D535" i="8"/>
  <c r="E329" i="8"/>
  <c r="E313" i="8"/>
  <c r="H435" i="8"/>
  <c r="K458" i="8"/>
  <c r="H289" i="8"/>
  <c r="O393" i="8"/>
  <c r="S449" i="8"/>
  <c r="C391" i="8"/>
  <c r="I301" i="8"/>
  <c r="K302" i="8"/>
  <c r="J408" i="8"/>
  <c r="P381" i="8"/>
  <c r="O386" i="8"/>
  <c r="F444" i="8"/>
  <c r="O488" i="8"/>
  <c r="L549" i="8"/>
  <c r="J278" i="8"/>
  <c r="L322" i="8"/>
  <c r="R413" i="8"/>
  <c r="O449" i="8"/>
  <c r="L294" i="8"/>
  <c r="H509" i="8"/>
  <c r="E352" i="8"/>
  <c r="J470" i="8"/>
  <c r="K487" i="8"/>
  <c r="O306" i="8"/>
  <c r="C373" i="8"/>
  <c r="M514" i="8"/>
  <c r="D312" i="8"/>
  <c r="E294" i="8"/>
  <c r="I503" i="8"/>
  <c r="S549" i="8"/>
  <c r="H353" i="8"/>
  <c r="C535" i="8"/>
  <c r="D441" i="8"/>
  <c r="C501" i="8"/>
  <c r="P495" i="8"/>
  <c r="R537" i="8"/>
  <c r="F440" i="8"/>
  <c r="L490" i="8"/>
  <c r="M470" i="8"/>
  <c r="M415" i="8"/>
  <c r="H343" i="8"/>
  <c r="H337" i="8"/>
  <c r="C296" i="8"/>
  <c r="O481" i="8"/>
  <c r="L521" i="8"/>
  <c r="C290" i="8"/>
  <c r="K414" i="8"/>
  <c r="R381" i="8"/>
  <c r="J435" i="8"/>
  <c r="M530" i="8"/>
  <c r="L463" i="8"/>
  <c r="F415" i="8"/>
  <c r="S274" i="8"/>
  <c r="M419" i="8"/>
  <c r="E509" i="8"/>
  <c r="H296" i="8"/>
  <c r="H535" i="8"/>
  <c r="M426" i="8"/>
  <c r="H524" i="8"/>
  <c r="M398" i="8"/>
  <c r="K463" i="8"/>
  <c r="F355" i="8"/>
  <c r="C498" i="8"/>
  <c r="R421" i="8"/>
  <c r="S386" i="8"/>
  <c r="S490" i="8"/>
  <c r="L532" i="8"/>
  <c r="H515" i="8"/>
  <c r="O404" i="8"/>
  <c r="D301" i="8"/>
  <c r="M321" i="8"/>
  <c r="E421" i="8"/>
  <c r="P442" i="8"/>
  <c r="S332" i="8"/>
  <c r="M505" i="8"/>
  <c r="C425" i="8"/>
  <c r="E309" i="8"/>
  <c r="L447" i="8"/>
  <c r="M425" i="8"/>
  <c r="R365" i="8"/>
  <c r="H305" i="8"/>
  <c r="K301" i="8"/>
  <c r="E412" i="8"/>
  <c r="H421" i="8"/>
  <c r="D313" i="8"/>
  <c r="D487" i="8"/>
  <c r="D531" i="8"/>
  <c r="I285" i="8"/>
  <c r="P353" i="8"/>
  <c r="R299" i="8"/>
  <c r="D323" i="8"/>
  <c r="P352" i="8"/>
  <c r="H364" i="8"/>
  <c r="C457" i="8"/>
  <c r="E320" i="8"/>
  <c r="I292" i="8"/>
  <c r="E510" i="8"/>
  <c r="O530" i="8"/>
  <c r="L430" i="8"/>
  <c r="M508" i="8"/>
  <c r="K507" i="8"/>
  <c r="H394" i="8"/>
  <c r="I485" i="8"/>
  <c r="F318" i="8"/>
  <c r="L518" i="8"/>
  <c r="S478" i="8"/>
  <c r="E516" i="8"/>
  <c r="K492" i="8"/>
  <c r="L512" i="8"/>
  <c r="I439" i="8"/>
  <c r="C386" i="8"/>
  <c r="K471" i="8"/>
  <c r="K543" i="8"/>
  <c r="K526" i="8"/>
  <c r="S499" i="8"/>
  <c r="E496" i="8"/>
  <c r="H512" i="8"/>
  <c r="D551" i="8"/>
  <c r="S333" i="8"/>
  <c r="I422" i="8"/>
  <c r="O349" i="8"/>
  <c r="S293" i="8"/>
  <c r="F429" i="8"/>
  <c r="H517" i="8"/>
  <c r="I331" i="8"/>
  <c r="S516" i="8"/>
  <c r="D364" i="8"/>
  <c r="H463" i="8"/>
  <c r="H451" i="8"/>
  <c r="C392" i="8"/>
  <c r="L530" i="8"/>
  <c r="J477" i="8"/>
  <c r="L283" i="8"/>
  <c r="O520" i="8"/>
  <c r="F368" i="8"/>
  <c r="E389" i="8"/>
  <c r="O291" i="8"/>
  <c r="F394" i="8"/>
  <c r="C514" i="8"/>
  <c r="F516" i="8"/>
  <c r="O365" i="8"/>
  <c r="D277" i="8"/>
  <c r="H392" i="8"/>
  <c r="I417" i="8"/>
  <c r="F412" i="8"/>
  <c r="K524" i="8"/>
  <c r="C492" i="8"/>
  <c r="C398" i="8"/>
  <c r="D282" i="8"/>
  <c r="D361" i="8"/>
  <c r="C302" i="8"/>
  <c r="O463" i="8"/>
  <c r="F488" i="8"/>
  <c r="S392" i="8"/>
  <c r="K364" i="8"/>
  <c r="C395" i="8"/>
  <c r="S530" i="8"/>
  <c r="F417" i="8"/>
  <c r="I435" i="8"/>
  <c r="R514" i="8"/>
  <c r="D367" i="8"/>
  <c r="O297" i="8"/>
  <c r="K350" i="8"/>
  <c r="L529" i="8"/>
  <c r="I340" i="8"/>
  <c r="L493" i="8"/>
  <c r="I429" i="8"/>
  <c r="D523" i="8"/>
  <c r="D467" i="8"/>
  <c r="H334" i="8"/>
  <c r="E443" i="8"/>
  <c r="L476" i="8"/>
  <c r="F529" i="8"/>
  <c r="F458" i="8"/>
  <c r="H531" i="8"/>
  <c r="H279" i="8"/>
  <c r="O277" i="8"/>
  <c r="H319" i="8"/>
  <c r="R446" i="8"/>
  <c r="D320" i="8"/>
  <c r="R510" i="8"/>
  <c r="O300" i="8"/>
  <c r="D371" i="8"/>
  <c r="C435" i="8"/>
  <c r="H547" i="8"/>
  <c r="J465" i="8"/>
  <c r="L409" i="8"/>
  <c r="L522" i="8"/>
  <c r="C495" i="8"/>
  <c r="O438" i="8"/>
  <c r="J271" i="8"/>
  <c r="F338" i="8"/>
  <c r="S548" i="8"/>
  <c r="E488" i="8"/>
  <c r="S529" i="8"/>
  <c r="J412" i="8"/>
  <c r="F533" i="8"/>
  <c r="H491" i="8"/>
  <c r="O502" i="8"/>
  <c r="I289" i="8"/>
  <c r="L330" i="8"/>
  <c r="F331" i="8"/>
  <c r="D424" i="8"/>
  <c r="D445" i="8"/>
  <c r="C415" i="8"/>
  <c r="I283" i="8"/>
  <c r="P479" i="8"/>
  <c r="O288" i="8"/>
  <c r="M432" i="8"/>
  <c r="H483" i="8"/>
  <c r="O319" i="8"/>
  <c r="H336" i="8"/>
  <c r="S400" i="8"/>
  <c r="R324" i="8"/>
  <c r="F406" i="8"/>
  <c r="S487" i="8"/>
  <c r="E452" i="8"/>
  <c r="I491" i="8"/>
  <c r="F395" i="8"/>
  <c r="O402" i="8"/>
  <c r="L531" i="8"/>
  <c r="R343" i="8"/>
  <c r="R311" i="8"/>
  <c r="O363" i="8"/>
  <c r="M523" i="8"/>
  <c r="K446" i="8"/>
  <c r="D280" i="8"/>
  <c r="F484" i="8"/>
  <c r="P500" i="8"/>
  <c r="K523" i="8"/>
  <c r="I528" i="8"/>
  <c r="S303" i="8"/>
  <c r="F389" i="8"/>
  <c r="M537" i="8"/>
  <c r="E492" i="8"/>
  <c r="D286" i="8"/>
  <c r="M353" i="8"/>
  <c r="H548" i="8"/>
  <c r="P319" i="8"/>
  <c r="M509" i="8"/>
  <c r="I334" i="8"/>
  <c r="K505" i="8"/>
  <c r="L494" i="8"/>
  <c r="D400" i="8"/>
  <c r="K484" i="8"/>
  <c r="P550" i="8"/>
  <c r="K518" i="8"/>
  <c r="L278" i="8"/>
  <c r="E424" i="8"/>
  <c r="H290" i="8"/>
  <c r="O493" i="8"/>
  <c r="R341" i="8"/>
  <c r="P476" i="8"/>
  <c r="C440" i="8"/>
  <c r="J307" i="8"/>
  <c r="K289" i="8"/>
  <c r="K452" i="8"/>
  <c r="R444" i="8"/>
  <c r="E351" i="8"/>
  <c r="E442" i="8"/>
  <c r="S416" i="8"/>
  <c r="P338" i="8"/>
  <c r="K316" i="8"/>
  <c r="M287" i="8"/>
  <c r="M371" i="8"/>
  <c r="R372" i="8"/>
  <c r="E549" i="8"/>
  <c r="H390" i="8"/>
  <c r="R427" i="8"/>
  <c r="H443" i="8"/>
  <c r="O435" i="8"/>
  <c r="M315" i="8"/>
  <c r="D496" i="8"/>
  <c r="R491" i="8"/>
  <c r="H500" i="8"/>
  <c r="F384" i="8"/>
  <c r="C541" i="8"/>
  <c r="P541" i="8"/>
  <c r="D373" i="8"/>
  <c r="M452" i="8"/>
  <c r="K355" i="8"/>
  <c r="S312" i="8"/>
  <c r="H510" i="8"/>
  <c r="I419" i="8"/>
  <c r="O521" i="8"/>
  <c r="I321" i="8"/>
  <c r="I505" i="8"/>
  <c r="K448" i="8"/>
  <c r="S331" i="8"/>
  <c r="L291" i="8"/>
  <c r="P360" i="8"/>
  <c r="J535" i="8"/>
  <c r="J377" i="8"/>
  <c r="F315" i="8"/>
  <c r="O413" i="8"/>
  <c r="H409" i="8"/>
  <c r="D478" i="8"/>
  <c r="E392" i="8"/>
  <c r="R499" i="8"/>
  <c r="E476" i="8"/>
  <c r="K506" i="8"/>
  <c r="H411" i="8"/>
  <c r="R437" i="8"/>
  <c r="S287" i="8"/>
  <c r="D273" i="8"/>
  <c r="P279" i="8"/>
  <c r="I519" i="8"/>
  <c r="D428" i="8"/>
  <c r="J524" i="8"/>
  <c r="M516" i="8"/>
  <c r="M349" i="8"/>
  <c r="L525" i="8"/>
  <c r="F512" i="8"/>
  <c r="K493" i="8"/>
  <c r="P325" i="8"/>
  <c r="R546" i="8"/>
  <c r="C348" i="8"/>
  <c r="E278" i="8"/>
  <c r="H339" i="8"/>
  <c r="E292" i="8"/>
  <c r="J469" i="8"/>
  <c r="C505" i="8"/>
  <c r="K370" i="8"/>
  <c r="L427" i="8"/>
  <c r="M443" i="8"/>
  <c r="S380" i="8"/>
  <c r="S291" i="8"/>
  <c r="E385" i="8"/>
  <c r="F487" i="8"/>
  <c r="O279" i="8"/>
  <c r="E438" i="8"/>
  <c r="H328" i="8"/>
  <c r="I415" i="8"/>
  <c r="S321" i="8"/>
  <c r="D511" i="8"/>
  <c r="E288" i="8"/>
  <c r="O362" i="8"/>
  <c r="L344" i="8"/>
  <c r="H323" i="8"/>
  <c r="K438" i="8"/>
  <c r="F414" i="8"/>
  <c r="I291" i="8"/>
  <c r="H303" i="8"/>
  <c r="K390" i="8"/>
  <c r="I284" i="8"/>
  <c r="L502" i="8"/>
  <c r="S282" i="8"/>
  <c r="O397" i="8"/>
  <c r="C410" i="8"/>
  <c r="E342" i="8"/>
  <c r="H292" i="8"/>
  <c r="J491" i="8"/>
  <c r="P414" i="8"/>
  <c r="E482" i="8"/>
  <c r="E458" i="8"/>
  <c r="I336" i="8"/>
  <c r="I395" i="8"/>
  <c r="K305" i="8"/>
  <c r="L317" i="8"/>
  <c r="E537" i="8"/>
  <c r="C549" i="8"/>
  <c r="C292" i="8"/>
  <c r="H276" i="8"/>
  <c r="J336" i="8"/>
  <c r="R543" i="8"/>
  <c r="M418" i="8"/>
  <c r="M472" i="8"/>
  <c r="L324" i="8"/>
  <c r="H405" i="8"/>
  <c r="P405" i="8"/>
  <c r="D530" i="8"/>
  <c r="J386" i="8"/>
  <c r="H433" i="8"/>
  <c r="E538" i="8"/>
  <c r="I486" i="8"/>
  <c r="M291" i="8"/>
  <c r="F413" i="8"/>
  <c r="C338" i="8"/>
  <c r="P418" i="8"/>
  <c r="I480" i="8"/>
  <c r="E495" i="8"/>
  <c r="I316" i="8"/>
  <c r="O286" i="8"/>
  <c r="I354" i="8"/>
  <c r="P456" i="8"/>
  <c r="K462" i="8"/>
  <c r="S376" i="8"/>
  <c r="I484" i="8"/>
  <c r="H300" i="8"/>
  <c r="R436" i="8"/>
  <c r="F545" i="8"/>
  <c r="O492" i="8"/>
  <c r="S276" i="8"/>
  <c r="K474" i="8"/>
  <c r="E411" i="8"/>
  <c r="S351" i="8"/>
  <c r="F544" i="8"/>
  <c r="F280" i="8"/>
  <c r="R529" i="8"/>
  <c r="E312" i="8"/>
  <c r="I393" i="8"/>
  <c r="F387" i="8"/>
  <c r="L359" i="8"/>
  <c r="L394" i="8"/>
  <c r="R270" i="8"/>
  <c r="P375" i="8"/>
  <c r="D386" i="8"/>
  <c r="E367" i="8"/>
  <c r="K423" i="8"/>
  <c r="H544" i="8"/>
  <c r="M551" i="8"/>
  <c r="D357" i="8"/>
  <c r="S378" i="8"/>
  <c r="O384" i="8"/>
  <c r="F454" i="8"/>
  <c r="M494" i="8"/>
  <c r="L437" i="8"/>
  <c r="K308" i="8"/>
  <c r="S290" i="8"/>
  <c r="J294" i="8"/>
  <c r="H505" i="8"/>
  <c r="I384" i="8"/>
  <c r="C289" i="8"/>
  <c r="E475" i="8"/>
  <c r="F477" i="8"/>
  <c r="M328" i="8"/>
  <c r="C480" i="8"/>
  <c r="O374" i="8"/>
  <c r="D423" i="8"/>
  <c r="S284" i="8"/>
  <c r="C532" i="8"/>
  <c r="J416" i="8"/>
  <c r="S450" i="8"/>
  <c r="O550" i="8"/>
  <c r="C421" i="8"/>
  <c r="E468" i="8"/>
  <c r="L527" i="8"/>
  <c r="M360" i="8"/>
  <c r="I355" i="8"/>
  <c r="F335" i="8"/>
  <c r="E390" i="8"/>
  <c r="H428" i="8"/>
  <c r="E414" i="8"/>
  <c r="K450" i="8"/>
  <c r="R424" i="8"/>
  <c r="M393" i="8"/>
  <c r="C458" i="8"/>
  <c r="E543" i="8"/>
  <c r="L541" i="8"/>
  <c r="R340" i="8"/>
  <c r="C509" i="8"/>
  <c r="I515" i="8"/>
  <c r="J500" i="8"/>
  <c r="E478" i="8"/>
  <c r="H477" i="8"/>
  <c r="P299" i="8"/>
  <c r="J433" i="8"/>
  <c r="J313" i="8"/>
  <c r="F329" i="8"/>
  <c r="I328" i="8"/>
  <c r="E430" i="8"/>
  <c r="K432" i="8"/>
  <c r="C411" i="8"/>
  <c r="C286" i="8"/>
  <c r="D291" i="8"/>
  <c r="H438" i="8"/>
  <c r="C394" i="8"/>
  <c r="S550" i="8"/>
  <c r="J487" i="8"/>
  <c r="L429" i="8"/>
  <c r="H348" i="8"/>
  <c r="C548" i="8"/>
  <c r="J415" i="8"/>
  <c r="S522" i="8"/>
  <c r="R397" i="8"/>
  <c r="H286" i="8"/>
  <c r="I367" i="8"/>
  <c r="J551" i="8"/>
  <c r="R448" i="8"/>
  <c r="J472" i="8"/>
  <c r="S410" i="8"/>
  <c r="D494" i="8"/>
  <c r="S438" i="8"/>
  <c r="L319" i="8"/>
  <c r="E527" i="8"/>
  <c r="D501" i="8"/>
  <c r="F482" i="8"/>
  <c r="D399" i="8"/>
  <c r="E451" i="8"/>
  <c r="S538" i="8"/>
  <c r="E335" i="8"/>
  <c r="R468" i="8"/>
  <c r="F548" i="8"/>
  <c r="D522" i="8"/>
  <c r="J309" i="8"/>
  <c r="S473" i="8"/>
  <c r="H284" i="8"/>
  <c r="F492" i="8"/>
  <c r="P277" i="8"/>
  <c r="R405" i="8"/>
  <c r="O350" i="8"/>
  <c r="D372" i="8"/>
  <c r="D344" i="8"/>
  <c r="H272" i="8"/>
  <c r="J362" i="8"/>
  <c r="J394" i="8"/>
  <c r="K426" i="8"/>
  <c r="F350" i="8"/>
  <c r="F392" i="8"/>
  <c r="D304" i="8"/>
  <c r="E547" i="8"/>
  <c r="K348" i="8"/>
  <c r="O442" i="8"/>
  <c r="H308" i="8"/>
  <c r="L361" i="8"/>
  <c r="R272" i="8"/>
  <c r="L293" i="8"/>
  <c r="O387" i="8"/>
  <c r="F445" i="8"/>
  <c r="M327" i="8"/>
  <c r="I546" i="8"/>
  <c r="J314" i="8"/>
  <c r="S383" i="8"/>
  <c r="J306" i="8"/>
  <c r="K385" i="8"/>
  <c r="O417" i="8"/>
  <c r="F443" i="8"/>
  <c r="K520" i="8"/>
  <c r="M339" i="8"/>
  <c r="H351" i="8"/>
  <c r="I352" i="8"/>
  <c r="J376" i="8"/>
  <c r="R380" i="8"/>
  <c r="O305" i="8"/>
  <c r="F535" i="8"/>
  <c r="L480" i="8"/>
  <c r="M320" i="8"/>
  <c r="O499" i="8"/>
  <c r="L316" i="8"/>
  <c r="C351" i="8"/>
  <c r="D382" i="8"/>
  <c r="H306" i="8"/>
  <c r="M500" i="8"/>
  <c r="M402" i="8"/>
  <c r="O471" i="8"/>
  <c r="D515" i="8"/>
  <c r="P303" i="8"/>
  <c r="D536" i="8"/>
  <c r="H538" i="8"/>
  <c r="M346" i="8"/>
  <c r="S486" i="8"/>
  <c r="M429" i="8"/>
  <c r="L399" i="8"/>
  <c r="D421" i="8"/>
  <c r="M294" i="8"/>
  <c r="C298" i="8"/>
  <c r="S425" i="8"/>
  <c r="I298" i="8"/>
  <c r="K550" i="8"/>
  <c r="C483" i="8"/>
  <c r="E360" i="8"/>
  <c r="S404" i="8"/>
  <c r="P399" i="8"/>
  <c r="P379" i="8"/>
  <c r="S360" i="8"/>
  <c r="F500" i="8"/>
  <c r="F515" i="8"/>
  <c r="F282" i="8"/>
  <c r="I523" i="8"/>
  <c r="L487" i="8"/>
  <c r="F427" i="8"/>
  <c r="D452" i="8"/>
  <c r="E422" i="8"/>
  <c r="P484" i="8"/>
  <c r="D425" i="8"/>
  <c r="F486" i="8"/>
  <c r="C353" i="8"/>
  <c r="E552" i="8"/>
  <c r="O490" i="8"/>
  <c r="M324" i="8"/>
  <c r="F354" i="8"/>
  <c r="L425" i="8"/>
  <c r="I501" i="8"/>
  <c r="E305" i="8"/>
  <c r="H481" i="8"/>
  <c r="F405" i="8"/>
  <c r="H456" i="8"/>
  <c r="L519" i="8"/>
  <c r="J518" i="8"/>
  <c r="O539" i="8"/>
  <c r="J351" i="8"/>
  <c r="K395" i="8"/>
  <c r="E369" i="8"/>
  <c r="F451" i="8"/>
  <c r="F449" i="8"/>
  <c r="S327" i="8"/>
  <c r="I379" i="8"/>
  <c r="F540" i="8"/>
  <c r="C372" i="8"/>
  <c r="E520" i="8"/>
  <c r="J288" i="8"/>
  <c r="D327" i="8"/>
  <c r="E368" i="8"/>
  <c r="P272" i="8"/>
  <c r="F311" i="8"/>
  <c r="P336" i="8"/>
  <c r="S540" i="8"/>
  <c r="L309" i="8"/>
  <c r="P527" i="8"/>
  <c r="P330" i="8"/>
  <c r="D302" i="8"/>
  <c r="D334" i="8"/>
  <c r="M345" i="8"/>
  <c r="K509" i="8"/>
  <c r="R538" i="8"/>
  <c r="M281" i="8"/>
  <c r="H340" i="8"/>
  <c r="R428" i="8"/>
  <c r="O278" i="8"/>
  <c r="O455" i="8"/>
  <c r="H521" i="8"/>
  <c r="K424" i="8"/>
  <c r="D541" i="8"/>
  <c r="E459" i="8"/>
  <c r="O292" i="8"/>
  <c r="I374" i="8"/>
  <c r="L492" i="8"/>
  <c r="R375" i="8"/>
  <c r="L496" i="8"/>
  <c r="R364" i="8"/>
  <c r="F471" i="8"/>
  <c r="J387" i="8"/>
  <c r="I497" i="8"/>
  <c r="M303" i="8"/>
  <c r="H302" i="8"/>
  <c r="K541" i="8"/>
  <c r="R335" i="8"/>
  <c r="O371" i="8"/>
  <c r="L367" i="8"/>
  <c r="E406" i="8"/>
  <c r="J516" i="8"/>
  <c r="D422" i="8"/>
  <c r="C377" i="8"/>
  <c r="K323" i="8"/>
  <c r="O536" i="8"/>
  <c r="F300" i="8"/>
  <c r="K441" i="8"/>
  <c r="D448" i="8"/>
  <c r="F403" i="8"/>
  <c r="S352" i="8"/>
  <c r="C376" i="8"/>
  <c r="I310" i="8"/>
  <c r="P347" i="8"/>
  <c r="R450" i="8"/>
  <c r="M376" i="8"/>
  <c r="F552" i="8"/>
  <c r="O308" i="8"/>
  <c r="P288" i="8"/>
  <c r="R419" i="8"/>
  <c r="P419" i="8"/>
  <c r="C283" i="8"/>
  <c r="O501" i="8"/>
  <c r="S292" i="8"/>
  <c r="D529" i="8"/>
  <c r="E404" i="8"/>
  <c r="R408" i="8"/>
  <c r="F521" i="8"/>
  <c r="D415" i="8"/>
  <c r="P532" i="8"/>
  <c r="K498" i="8"/>
  <c r="O537" i="8"/>
  <c r="C334" i="8"/>
  <c r="H457" i="8"/>
  <c r="I383" i="8"/>
  <c r="P415" i="8"/>
  <c r="E316" i="8"/>
  <c r="L481" i="8"/>
  <c r="H425" i="8"/>
  <c r="O345" i="8"/>
  <c r="J441" i="8"/>
  <c r="M330" i="8"/>
  <c r="L412" i="8"/>
  <c r="F526" i="8"/>
  <c r="D329" i="8"/>
  <c r="D546" i="8"/>
  <c r="C279" i="8"/>
  <c r="S289" i="8"/>
  <c r="J436" i="8"/>
  <c r="I385" i="8"/>
  <c r="C319" i="8"/>
  <c r="O448" i="8"/>
  <c r="I533" i="8"/>
  <c r="E373" i="8"/>
  <c r="R530" i="8"/>
  <c r="S322" i="8"/>
  <c r="D520" i="8"/>
  <c r="S442" i="8"/>
  <c r="O510" i="8"/>
  <c r="L504" i="8"/>
  <c r="C341" i="8"/>
  <c r="D502" i="8"/>
  <c r="D406" i="8"/>
  <c r="D281" i="8"/>
  <c r="J399" i="8"/>
  <c r="J275" i="8"/>
  <c r="E531" i="8"/>
  <c r="M406" i="8"/>
  <c r="S460" i="8"/>
  <c r="O296" i="8"/>
  <c r="L508" i="8"/>
  <c r="K431" i="8"/>
  <c r="R520" i="8"/>
  <c r="C544" i="8"/>
  <c r="H429" i="8"/>
  <c r="M401" i="8"/>
  <c r="H487" i="8"/>
  <c r="D491" i="8"/>
  <c r="I502" i="8"/>
  <c r="H370" i="8"/>
  <c r="O326" i="8"/>
  <c r="H410" i="8"/>
  <c r="D394" i="8"/>
  <c r="C516" i="8"/>
  <c r="C321" i="8"/>
  <c r="H382" i="8"/>
  <c r="M384" i="8"/>
  <c r="R404" i="8"/>
  <c r="K386" i="8"/>
  <c r="D410" i="8"/>
  <c r="P411" i="8"/>
  <c r="M534" i="8"/>
  <c r="F447" i="8"/>
  <c r="P545" i="8"/>
  <c r="M351" i="8"/>
  <c r="P341" i="8"/>
  <c r="M347" i="8"/>
  <c r="I344" i="8"/>
  <c r="O422" i="8"/>
  <c r="P333" i="8"/>
  <c r="O464" i="8"/>
  <c r="S511" i="8"/>
  <c r="M453" i="8"/>
  <c r="H356" i="8"/>
  <c r="F508" i="8"/>
  <c r="J312" i="8"/>
  <c r="M545" i="8"/>
  <c r="H325" i="8"/>
  <c r="C547" i="8"/>
  <c r="P446" i="8"/>
  <c r="F462" i="8"/>
  <c r="I359" i="8"/>
  <c r="D345" i="8"/>
  <c r="I454" i="8"/>
  <c r="I323" i="8"/>
  <c r="K337" i="8"/>
  <c r="C346" i="8"/>
  <c r="R526" i="8"/>
  <c r="R417" i="8"/>
  <c r="O527" i="8"/>
  <c r="P291" i="8"/>
  <c r="D498" i="8"/>
  <c r="F313" i="8"/>
  <c r="I487" i="8"/>
  <c r="L382" i="8"/>
  <c r="I392" i="8"/>
  <c r="E484" i="8"/>
  <c r="F470" i="8"/>
  <c r="D503" i="8"/>
  <c r="J395" i="8"/>
  <c r="E472" i="8"/>
  <c r="R466" i="8"/>
  <c r="O400" i="8"/>
  <c r="H427" i="8"/>
  <c r="C322" i="8"/>
  <c r="K465" i="8"/>
  <c r="H341" i="8"/>
  <c r="R459" i="8"/>
  <c r="K425" i="8"/>
  <c r="D450" i="8"/>
  <c r="L417" i="8"/>
  <c r="H355" i="8"/>
  <c r="K312" i="8"/>
  <c r="D362" i="8"/>
  <c r="C431" i="8"/>
  <c r="E310" i="8"/>
  <c r="E307" i="8"/>
  <c r="O544" i="8"/>
  <c r="K544" i="8"/>
  <c r="S326" i="8"/>
  <c r="J361" i="8"/>
  <c r="D377" i="8"/>
  <c r="P276" i="8"/>
  <c r="H549" i="8"/>
  <c r="K445" i="8"/>
  <c r="E513" i="8"/>
  <c r="R521" i="8"/>
  <c r="P271" i="8"/>
  <c r="S413" i="8"/>
  <c r="O328" i="8"/>
  <c r="I436" i="8"/>
  <c r="K412" i="8"/>
  <c r="C326" i="8"/>
  <c r="M277" i="8"/>
  <c r="E474" i="8"/>
  <c r="C494" i="8"/>
  <c r="S470" i="8"/>
  <c r="C371" i="8"/>
  <c r="E506" i="8"/>
  <c r="P534" i="8"/>
  <c r="J308" i="8"/>
  <c r="L300" i="8"/>
  <c r="P427" i="8"/>
  <c r="D414" i="8"/>
  <c r="D464" i="8"/>
  <c r="J514" i="8"/>
  <c r="K494" i="8"/>
  <c r="F543" i="8"/>
  <c r="L542" i="8"/>
  <c r="P511" i="8"/>
  <c r="P516" i="8"/>
  <c r="R313" i="8"/>
  <c r="C349" i="8"/>
  <c r="J346" i="8"/>
  <c r="I425" i="8"/>
  <c r="I338" i="8"/>
  <c r="K447" i="8"/>
  <c r="I402" i="8"/>
  <c r="E311" i="8"/>
  <c r="L276" i="8"/>
  <c r="L345" i="8"/>
  <c r="C368" i="8"/>
  <c r="D460" i="8"/>
  <c r="J393" i="8"/>
  <c r="R481" i="8"/>
  <c r="M428" i="8"/>
  <c r="S518" i="8"/>
  <c r="C365" i="8"/>
  <c r="P499" i="8"/>
  <c r="P328" i="8"/>
  <c r="H534" i="8"/>
  <c r="R429" i="8"/>
  <c r="P307" i="8"/>
  <c r="P481" i="8"/>
  <c r="L321" i="8"/>
  <c r="C339" i="8"/>
  <c r="R479" i="8"/>
  <c r="S323" i="8"/>
  <c r="P447" i="8"/>
  <c r="C340" i="8"/>
  <c r="H346" i="8"/>
  <c r="L347" i="8"/>
  <c r="F314" i="8"/>
  <c r="I369" i="8"/>
  <c r="E505" i="8"/>
  <c r="H546" i="8"/>
  <c r="F473" i="8"/>
  <c r="C360" i="8"/>
  <c r="M284" i="8"/>
  <c r="R422" i="8"/>
  <c r="E522" i="8"/>
  <c r="S508" i="8"/>
  <c r="C350" i="8"/>
  <c r="P403" i="8"/>
  <c r="H514" i="8"/>
  <c r="D518" i="8"/>
  <c r="D348" i="8"/>
  <c r="S501" i="8"/>
  <c r="I537" i="8"/>
  <c r="O509" i="8"/>
  <c r="P372" i="8"/>
  <c r="E514" i="8"/>
  <c r="S307" i="8"/>
  <c r="F341" i="8"/>
  <c r="O454" i="8"/>
  <c r="F367" i="8"/>
  <c r="P552" i="8"/>
  <c r="H408" i="8"/>
  <c r="P454" i="8"/>
  <c r="D455" i="8"/>
  <c r="C490" i="8"/>
  <c r="P386" i="8"/>
  <c r="J279" i="8"/>
  <c r="C403" i="8"/>
  <c r="S411" i="8"/>
  <c r="C347" i="8"/>
  <c r="K410" i="8"/>
  <c r="O508" i="8"/>
  <c r="P321" i="8"/>
  <c r="S330" i="8"/>
  <c r="S375" i="8"/>
  <c r="I299" i="8"/>
  <c r="J325" i="8"/>
  <c r="S532" i="8"/>
  <c r="L524" i="8"/>
  <c r="M343" i="8"/>
  <c r="I386" i="8"/>
  <c r="P501" i="8"/>
  <c r="P491" i="8"/>
  <c r="D278" i="8"/>
  <c r="K477" i="8"/>
  <c r="S525" i="8"/>
  <c r="R275" i="8"/>
  <c r="I423" i="8"/>
  <c r="I430" i="8"/>
  <c r="M323" i="8"/>
  <c r="O476" i="8"/>
  <c r="J303" i="8"/>
  <c r="R289" i="8"/>
  <c r="P349" i="8"/>
  <c r="P396" i="8"/>
  <c r="D472" i="8"/>
  <c r="F532" i="8"/>
  <c r="P489" i="8"/>
  <c r="S477" i="8"/>
  <c r="I550" i="8"/>
  <c r="O519" i="8"/>
  <c r="D341" i="8"/>
  <c r="F353" i="8"/>
  <c r="H508" i="8"/>
  <c r="K545" i="8"/>
  <c r="R328" i="8"/>
  <c r="P426" i="8"/>
  <c r="C473" i="8"/>
  <c r="S537" i="8"/>
  <c r="L290" i="8"/>
  <c r="I335" i="8"/>
  <c r="F327" i="8"/>
  <c r="H357" i="8"/>
  <c r="E423" i="8"/>
  <c r="L342" i="8"/>
  <c r="H450" i="8"/>
  <c r="C314" i="8"/>
  <c r="K275" i="8"/>
  <c r="D549" i="8"/>
  <c r="I357" i="8"/>
  <c r="F288" i="8"/>
  <c r="I410" i="8"/>
  <c r="P378" i="8"/>
  <c r="L509" i="8"/>
  <c r="K511" i="8"/>
  <c r="L418" i="8"/>
  <c r="R431" i="8"/>
  <c r="R326" i="8"/>
  <c r="M350" i="8"/>
  <c r="F302" i="8"/>
  <c r="D420" i="8"/>
  <c r="J484" i="8"/>
  <c r="K473" i="8"/>
  <c r="M496" i="8"/>
  <c r="S338" i="8"/>
  <c r="J363" i="8"/>
  <c r="L303" i="8"/>
  <c r="M334" i="8"/>
  <c r="L514" i="8"/>
  <c r="I403" i="8"/>
  <c r="R329" i="8"/>
  <c r="C355" i="8"/>
  <c r="E315" i="8"/>
  <c r="H309" i="8"/>
  <c r="J511" i="8"/>
  <c r="S288" i="8"/>
  <c r="C536" i="8"/>
  <c r="S336" i="8"/>
  <c r="P327" i="8"/>
  <c r="C328" i="8"/>
  <c r="M533" i="8"/>
  <c r="M434" i="8"/>
  <c r="I306" i="8"/>
  <c r="S447" i="8"/>
  <c r="O289" i="8"/>
  <c r="R536" i="8"/>
  <c r="L449" i="8"/>
  <c r="C354" i="8"/>
  <c r="C324" i="8"/>
  <c r="L404" i="8"/>
  <c r="L484" i="8"/>
  <c r="J289" i="8"/>
  <c r="R345" i="8"/>
  <c r="J530" i="8"/>
  <c r="C362" i="8"/>
  <c r="J319" i="8"/>
  <c r="K335" i="8"/>
  <c r="L281" i="8"/>
  <c r="M520" i="8"/>
  <c r="P350" i="8"/>
  <c r="O512" i="8"/>
  <c r="E319" i="8"/>
  <c r="F514" i="8"/>
  <c r="C282" i="8"/>
  <c r="K467" i="8"/>
  <c r="P322" i="8"/>
  <c r="H294" i="8"/>
  <c r="D317" i="8"/>
  <c r="L546" i="8"/>
  <c r="D393" i="8"/>
  <c r="H551" i="8"/>
  <c r="F378" i="8"/>
  <c r="L406" i="8"/>
  <c r="S421" i="8"/>
  <c r="C523" i="8"/>
  <c r="L333" i="8"/>
  <c r="H430" i="8"/>
  <c r="C418" i="8"/>
  <c r="J448" i="8"/>
  <c r="O486" i="8"/>
  <c r="J478" i="8"/>
  <c r="F485" i="8"/>
  <c r="C369" i="8"/>
  <c r="M357" i="8"/>
  <c r="J354" i="8"/>
  <c r="L377" i="8"/>
  <c r="S310" i="8"/>
  <c r="D492" i="8"/>
  <c r="R420" i="8"/>
  <c r="K380" i="8"/>
  <c r="S406" i="8"/>
  <c r="C383" i="8"/>
  <c r="I451" i="8"/>
  <c r="K528" i="8"/>
  <c r="E427" i="8"/>
  <c r="J540" i="8"/>
  <c r="J273" i="8"/>
  <c r="D525" i="8"/>
  <c r="P455" i="8"/>
  <c r="C343" i="8"/>
  <c r="H342" i="8"/>
  <c r="D456" i="8"/>
  <c r="E347" i="8"/>
  <c r="E490" i="8"/>
  <c r="O434" i="8"/>
  <c r="M361" i="8"/>
  <c r="P361" i="8"/>
  <c r="F319" i="8"/>
  <c r="C545" i="8"/>
  <c r="J485" i="8"/>
  <c r="S452" i="8"/>
  <c r="E395" i="8"/>
  <c r="L301" i="8"/>
  <c r="O420" i="8"/>
  <c r="D542" i="8"/>
  <c r="D513" i="8"/>
  <c r="K517" i="8"/>
  <c r="J450" i="8"/>
  <c r="F534" i="8"/>
  <c r="H386" i="8"/>
  <c r="M410" i="8"/>
  <c r="K399" i="8"/>
  <c r="C506" i="8"/>
  <c r="C542" i="8"/>
  <c r="K387" i="8"/>
  <c r="C459" i="8"/>
  <c r="S533" i="8"/>
  <c r="S440" i="8"/>
  <c r="E542" i="8"/>
  <c r="J429" i="8"/>
  <c r="C281" i="8"/>
  <c r="H424" i="8"/>
  <c r="H444" i="8"/>
  <c r="I434" i="8"/>
  <c r="R505" i="8"/>
  <c r="H297" i="8"/>
  <c r="P538" i="8"/>
  <c r="S363" i="8"/>
  <c r="J300" i="8"/>
  <c r="E403" i="8"/>
  <c r="I536" i="8"/>
  <c r="F430" i="8"/>
  <c r="I399" i="8"/>
  <c r="K469" i="8"/>
  <c r="F431" i="8"/>
  <c r="M285" i="8"/>
  <c r="D383" i="8"/>
  <c r="M459" i="8"/>
  <c r="R472" i="8"/>
  <c r="K381" i="8"/>
  <c r="O311" i="8"/>
  <c r="C449" i="8"/>
  <c r="J375" i="8"/>
  <c r="O451" i="8"/>
  <c r="O409" i="8"/>
  <c r="F465" i="8"/>
  <c r="M501" i="8"/>
  <c r="P508" i="8"/>
  <c r="I500" i="8"/>
  <c r="F519" i="8"/>
  <c r="E551" i="8"/>
  <c r="O301" i="8"/>
  <c r="P282" i="8"/>
  <c r="C484" i="8"/>
  <c r="E444" i="8"/>
  <c r="D446" i="8"/>
  <c r="S382" i="8"/>
  <c r="H526" i="8"/>
  <c r="J345" i="8"/>
  <c r="J349" i="8"/>
  <c r="S297" i="8"/>
  <c r="P517" i="8"/>
  <c r="L485" i="8"/>
  <c r="M526" i="8"/>
  <c r="D407" i="8"/>
  <c r="R371" i="8"/>
  <c r="M413" i="8"/>
  <c r="I308" i="8"/>
  <c r="J329" i="8"/>
  <c r="I326" i="8"/>
  <c r="E370" i="8"/>
  <c r="E454" i="8"/>
  <c r="P302" i="8"/>
  <c r="H375" i="8"/>
  <c r="K383" i="8"/>
  <c r="K329" i="8"/>
  <c r="F393" i="8"/>
  <c r="J427" i="8"/>
  <c r="K373" i="8"/>
  <c r="E405" i="8"/>
  <c r="J544" i="8"/>
  <c r="C543" i="8"/>
  <c r="P295" i="8"/>
  <c r="L355" i="8"/>
  <c r="D532" i="8"/>
  <c r="D359" i="8"/>
  <c r="J331" i="8"/>
  <c r="O341" i="8"/>
  <c r="E498" i="8"/>
  <c r="D322" i="8"/>
  <c r="I377" i="8"/>
  <c r="J318" i="8"/>
  <c r="L381" i="8"/>
  <c r="F321" i="8"/>
  <c r="O360" i="8"/>
  <c r="P369" i="8"/>
  <c r="I538" i="8"/>
  <c r="J340" i="8"/>
  <c r="L405" i="8"/>
  <c r="M424" i="8"/>
  <c r="E440" i="8"/>
  <c r="C332" i="8"/>
  <c r="I545" i="8"/>
  <c r="L270" i="8"/>
  <c r="L296" i="8"/>
  <c r="E340" i="8"/>
  <c r="S361" i="8"/>
  <c r="R312" i="8"/>
  <c r="K368" i="8"/>
  <c r="M449" i="8"/>
  <c r="I445" i="8"/>
  <c r="P445" i="8"/>
  <c r="H459" i="8"/>
  <c r="H489" i="8"/>
  <c r="E331" i="8"/>
  <c r="O472" i="8"/>
  <c r="J550" i="8"/>
  <c r="S301" i="8"/>
  <c r="R435" i="8"/>
  <c r="D427" i="8"/>
  <c r="C521" i="8"/>
  <c r="K274" i="8"/>
  <c r="O401" i="8"/>
  <c r="R366" i="8"/>
  <c r="S457" i="8"/>
  <c r="C504" i="8"/>
  <c r="E534" i="8"/>
  <c r="M275" i="8"/>
  <c r="L368" i="8"/>
  <c r="M340" i="8"/>
  <c r="O395" i="8"/>
  <c r="O352" i="8"/>
  <c r="C477" i="8"/>
  <c r="O475" i="8"/>
  <c r="S535" i="8"/>
  <c r="H542" i="8"/>
  <c r="J451" i="8"/>
  <c r="L413" i="8"/>
  <c r="S409" i="8"/>
  <c r="J423" i="8"/>
  <c r="D403" i="8"/>
  <c r="P435" i="8"/>
  <c r="C400" i="8"/>
  <c r="P469" i="8"/>
  <c r="F501" i="8"/>
  <c r="H398" i="8"/>
  <c r="H448" i="8"/>
  <c r="L354" i="8"/>
  <c r="R506" i="8"/>
  <c r="D288" i="8"/>
  <c r="P528" i="8"/>
  <c r="O428" i="8"/>
  <c r="P496" i="8"/>
  <c r="P531" i="8"/>
  <c r="H504" i="8"/>
  <c r="R454" i="8"/>
  <c r="S471" i="8"/>
  <c r="S368" i="8"/>
  <c r="H472" i="8"/>
  <c r="I499" i="8"/>
  <c r="H468" i="8"/>
  <c r="K420" i="8"/>
  <c r="O467" i="8"/>
  <c r="H376" i="8"/>
  <c r="J460" i="8"/>
  <c r="H403" i="8"/>
  <c r="I297" i="8"/>
  <c r="F531" i="8"/>
  <c r="D368" i="8"/>
  <c r="S469" i="8"/>
  <c r="C487" i="8"/>
  <c r="K549" i="8"/>
  <c r="E317" i="8"/>
  <c r="K415" i="8"/>
  <c r="R401" i="8"/>
  <c r="E497" i="8"/>
  <c r="S480" i="8"/>
  <c r="F293" i="8"/>
  <c r="O380" i="8"/>
  <c r="E273" i="8"/>
  <c r="E365" i="8"/>
  <c r="O284" i="8"/>
  <c r="O364" i="8"/>
  <c r="D363" i="8"/>
  <c r="E429" i="8"/>
  <c r="H497" i="8"/>
  <c r="R315" i="8"/>
  <c r="L297" i="8"/>
  <c r="R442" i="8"/>
  <c r="D504" i="8"/>
  <c r="S534" i="8"/>
  <c r="M313" i="8"/>
  <c r="R533" i="8"/>
  <c r="S316" i="8"/>
  <c r="O441" i="8"/>
  <c r="K338" i="8"/>
  <c r="I322" i="8"/>
  <c r="H270" i="8"/>
  <c r="J442" i="8"/>
  <c r="C481" i="8"/>
  <c r="M549" i="8"/>
  <c r="K449" i="8"/>
  <c r="J327" i="8"/>
  <c r="I311" i="8"/>
  <c r="M521" i="8"/>
  <c r="F536" i="8"/>
  <c r="D370" i="8"/>
  <c r="L389" i="8"/>
  <c r="M489" i="8"/>
  <c r="F441" i="8"/>
  <c r="M314" i="8"/>
  <c r="K356" i="8"/>
  <c r="E545" i="8"/>
  <c r="S414" i="8"/>
  <c r="O494" i="8"/>
  <c r="O545" i="8"/>
  <c r="J359" i="8"/>
  <c r="R522" i="8"/>
  <c r="F496" i="8"/>
  <c r="S474" i="8"/>
  <c r="K271" i="8"/>
  <c r="L433" i="8"/>
  <c r="F542" i="8"/>
  <c r="P382" i="8"/>
  <c r="E479" i="8"/>
  <c r="O324" i="8"/>
  <c r="K397" i="8"/>
  <c r="I313" i="8"/>
  <c r="O273" i="8"/>
  <c r="J422" i="8"/>
  <c r="S528" i="8"/>
  <c r="K369" i="8"/>
  <c r="H338" i="8"/>
  <c r="S445" i="8"/>
  <c r="I535" i="8"/>
  <c r="J338" i="8"/>
  <c r="I433" i="8"/>
  <c r="M431" i="8"/>
  <c r="P524" i="8"/>
  <c r="R278" i="8"/>
  <c r="I396" i="8"/>
  <c r="D482" i="8"/>
  <c r="R352" i="8"/>
  <c r="H525" i="8"/>
  <c r="M531" i="8"/>
  <c r="O474" i="8"/>
  <c r="R545" i="8"/>
  <c r="E379" i="8"/>
  <c r="D321" i="8"/>
  <c r="J315" i="8"/>
  <c r="J341" i="8"/>
  <c r="I277" i="8"/>
  <c r="S367" i="8"/>
  <c r="S328" i="8"/>
  <c r="R551" i="8"/>
  <c r="D287" i="8"/>
  <c r="E536" i="8"/>
  <c r="R350" i="8"/>
  <c r="P390" i="8"/>
  <c r="L357" i="8"/>
  <c r="F402" i="8"/>
  <c r="R393" i="8"/>
  <c r="O430" i="8"/>
  <c r="M528" i="8"/>
  <c r="J459" i="8"/>
  <c r="C515" i="8"/>
  <c r="M280" i="8"/>
  <c r="R471" i="8"/>
  <c r="F474" i="8"/>
  <c r="E274" i="8"/>
  <c r="R426" i="8"/>
  <c r="H502" i="8"/>
  <c r="C513" i="8"/>
  <c r="F376" i="8"/>
  <c r="J463" i="8"/>
  <c r="M515" i="8"/>
  <c r="J503" i="8"/>
  <c r="F437" i="8"/>
  <c r="I282" i="8"/>
  <c r="J371" i="8"/>
  <c r="S272" i="8"/>
  <c r="M548" i="8"/>
  <c r="H482" i="8"/>
  <c r="O318" i="8"/>
  <c r="D396" i="8"/>
  <c r="O299" i="8"/>
  <c r="R535" i="8"/>
  <c r="C478" i="8"/>
  <c r="M485" i="8"/>
  <c r="D469" i="8"/>
  <c r="F332" i="8"/>
  <c r="I510" i="8"/>
  <c r="F351" i="8"/>
  <c r="L312" i="8"/>
  <c r="P434" i="8"/>
  <c r="I360" i="8"/>
  <c r="E358" i="8"/>
  <c r="I280" i="8"/>
  <c r="K326" i="8"/>
  <c r="K547" i="8"/>
  <c r="O415" i="8"/>
  <c r="C470" i="8"/>
  <c r="M450" i="8"/>
  <c r="E508" i="8"/>
  <c r="J519" i="8"/>
  <c r="J299" i="8"/>
  <c r="C272" i="8"/>
  <c r="K421" i="8"/>
  <c r="S491" i="8"/>
  <c r="P290" i="8"/>
  <c r="L439" i="8"/>
  <c r="D484" i="8"/>
  <c r="C359" i="8"/>
  <c r="H391" i="8"/>
  <c r="F547" i="8"/>
  <c r="L407" i="8"/>
  <c r="O312" i="8"/>
  <c r="I327" i="8"/>
  <c r="F274" i="8"/>
  <c r="O418" i="8"/>
  <c r="D318" i="8"/>
  <c r="S454" i="8"/>
  <c r="F522" i="8"/>
  <c r="C308" i="8"/>
  <c r="O295" i="8"/>
  <c r="K344" i="8"/>
  <c r="K303" i="8"/>
  <c r="D438" i="8"/>
  <c r="C333" i="8"/>
  <c r="O485" i="8"/>
  <c r="H414" i="8"/>
  <c r="J509" i="8"/>
  <c r="J302" i="8"/>
  <c r="R500" i="8"/>
  <c r="I551" i="8"/>
  <c r="K360" i="8"/>
  <c r="S398" i="8"/>
  <c r="H490" i="8"/>
  <c r="D375" i="8"/>
  <c r="P373" i="8"/>
  <c r="D486" i="8"/>
  <c r="L526" i="8"/>
  <c r="K459" i="8"/>
  <c r="J493" i="8"/>
  <c r="P520" i="8"/>
  <c r="J355" i="8"/>
  <c r="M532" i="8"/>
  <c r="E346" i="8"/>
  <c r="E341" i="8"/>
  <c r="O443" i="8"/>
  <c r="M335" i="8"/>
  <c r="D537" i="8"/>
  <c r="H378" i="8"/>
  <c r="L431" i="8"/>
  <c r="O491" i="8"/>
  <c r="E339" i="8"/>
  <c r="S428" i="8"/>
  <c r="R476" i="8"/>
  <c r="H316" i="8"/>
  <c r="E533" i="8"/>
  <c r="C526" i="8"/>
  <c r="E431" i="8"/>
  <c r="D283" i="8"/>
  <c r="C466" i="8"/>
  <c r="K500" i="8"/>
  <c r="D381" i="8"/>
  <c r="P537" i="8"/>
  <c r="D338" i="8"/>
  <c r="J370" i="8"/>
  <c r="C342" i="8"/>
  <c r="S356" i="8"/>
  <c r="E393" i="8"/>
  <c r="I349" i="8"/>
  <c r="C474" i="8"/>
  <c r="L379" i="8"/>
  <c r="E333" i="8"/>
  <c r="E349" i="8"/>
  <c r="O283" i="8"/>
  <c r="E284" i="8"/>
  <c r="E372" i="8"/>
  <c r="C284" i="8"/>
  <c r="I394" i="8"/>
  <c r="H404" i="8"/>
  <c r="C387" i="8"/>
  <c r="S342" i="8"/>
  <c r="J521" i="8"/>
  <c r="E301" i="8"/>
  <c r="H320" i="8"/>
  <c r="S424" i="8"/>
  <c r="H440" i="8"/>
  <c r="J499" i="8"/>
  <c r="J501" i="8"/>
  <c r="E501" i="8"/>
  <c r="E515" i="8"/>
  <c r="D387" i="8"/>
  <c r="J364" i="8"/>
  <c r="C416" i="8"/>
  <c r="I373" i="8"/>
  <c r="H431" i="8"/>
  <c r="S543" i="8"/>
  <c r="P513" i="8"/>
  <c r="P342" i="8"/>
  <c r="M374" i="8"/>
  <c r="C325" i="8"/>
  <c r="P540" i="8"/>
  <c r="H280" i="8"/>
  <c r="M390" i="8"/>
  <c r="S451" i="8"/>
  <c r="L539" i="8"/>
  <c r="F537" i="8"/>
  <c r="D279" i="8"/>
  <c r="P467" i="8"/>
  <c r="P309" i="8"/>
  <c r="I314" i="8"/>
  <c r="H362" i="8"/>
  <c r="I494" i="8"/>
  <c r="K482" i="8"/>
  <c r="S359" i="8"/>
  <c r="E445" i="8"/>
  <c r="S377" i="8"/>
  <c r="S520" i="8"/>
  <c r="K353" i="8"/>
  <c r="J413" i="8"/>
  <c r="M420" i="8"/>
  <c r="C486" i="8"/>
  <c r="C276" i="8"/>
  <c r="C406" i="8"/>
  <c r="E457" i="8"/>
  <c r="H396" i="8"/>
  <c r="L328" i="8"/>
  <c r="J428" i="8"/>
  <c r="K311" i="8"/>
  <c r="L363" i="8"/>
  <c r="E480" i="8"/>
  <c r="L426" i="8"/>
  <c r="R465" i="8"/>
  <c r="P449" i="8"/>
  <c r="M301" i="8"/>
  <c r="D442" i="8"/>
  <c r="F333" i="8"/>
  <c r="F310" i="8"/>
  <c r="K340" i="8"/>
  <c r="E332" i="8"/>
  <c r="J543" i="8"/>
  <c r="L470" i="8"/>
  <c r="I398" i="8"/>
  <c r="R349" i="8"/>
  <c r="I466" i="8"/>
  <c r="O504" i="8"/>
  <c r="L380" i="8"/>
  <c r="F305" i="8"/>
  <c r="M461" i="8"/>
  <c r="E535" i="8"/>
  <c r="I470" i="8"/>
  <c r="I366" i="8"/>
  <c r="S422" i="8"/>
  <c r="E377" i="8"/>
  <c r="L340" i="8"/>
  <c r="R301" i="8"/>
  <c r="O356" i="8"/>
  <c r="E375" i="8"/>
  <c r="E291" i="8"/>
  <c r="M445" i="8"/>
  <c r="J365" i="8"/>
  <c r="F277" i="8"/>
  <c r="J301" i="8"/>
  <c r="R455" i="8"/>
  <c r="S397" i="8"/>
  <c r="D512" i="8"/>
  <c r="O351" i="8"/>
  <c r="F432" i="8"/>
  <c r="K539" i="8"/>
  <c r="S552" i="8"/>
  <c r="H366" i="8"/>
  <c r="F340" i="8"/>
  <c r="D524" i="8"/>
  <c r="S539" i="8"/>
  <c r="F467" i="8"/>
  <c r="K295" i="8"/>
  <c r="J385" i="8"/>
  <c r="O347" i="8"/>
  <c r="L445" i="8"/>
  <c r="S496" i="8"/>
  <c r="K320" i="8"/>
  <c r="I524" i="8"/>
  <c r="P477" i="8"/>
  <c r="O514" i="8"/>
  <c r="H281" i="8"/>
  <c r="O285" i="8"/>
  <c r="E417" i="8"/>
  <c r="I368" i="8"/>
  <c r="J378" i="8"/>
  <c r="I468" i="8"/>
  <c r="L337" i="8"/>
  <c r="H384" i="8"/>
  <c r="F495" i="8"/>
  <c r="F524" i="8"/>
  <c r="P507" i="8"/>
  <c r="F294" i="8"/>
  <c r="H278" i="8"/>
  <c r="E290" i="8"/>
  <c r="P482" i="8"/>
  <c r="S415" i="8"/>
  <c r="E281" i="8"/>
  <c r="F285" i="8"/>
  <c r="J392" i="8"/>
  <c r="S427" i="8"/>
  <c r="P474" i="8"/>
  <c r="J512" i="8"/>
  <c r="F287" i="8"/>
  <c r="S408" i="8"/>
  <c r="I309" i="8"/>
  <c r="D417" i="8"/>
  <c r="P340" i="8"/>
  <c r="S418" i="8"/>
  <c r="M440" i="8"/>
  <c r="F511" i="8"/>
  <c r="O470" i="8"/>
  <c r="L310" i="8"/>
  <c r="S462" i="8"/>
  <c r="L468" i="8"/>
  <c r="O444" i="8"/>
  <c r="R310" i="8"/>
  <c r="J490" i="8"/>
  <c r="C303" i="8"/>
  <c r="J397" i="8"/>
  <c r="P367" i="8"/>
  <c r="H501" i="8"/>
  <c r="S423" i="8"/>
  <c r="D355" i="8"/>
  <c r="H520" i="8"/>
  <c r="L393" i="8"/>
  <c r="M511" i="8"/>
  <c r="K394" i="8"/>
  <c r="I406" i="8"/>
  <c r="R327" i="8"/>
  <c r="S319" i="8"/>
  <c r="D419" i="8"/>
  <c r="D545" i="8"/>
  <c r="J420" i="8"/>
  <c r="K499" i="8"/>
  <c r="E524" i="8"/>
  <c r="L302" i="8"/>
  <c r="S476" i="8"/>
  <c r="R528" i="8"/>
  <c r="C330" i="8"/>
  <c r="P431" i="8"/>
  <c r="I540" i="8"/>
  <c r="M479" i="8"/>
  <c r="H545" i="8"/>
  <c r="F505" i="8"/>
  <c r="F461" i="8"/>
  <c r="F330" i="8"/>
  <c r="H426" i="8"/>
  <c r="H288" i="8"/>
  <c r="L501" i="8"/>
  <c r="P374" i="8"/>
  <c r="R337" i="8"/>
  <c r="I364" i="8"/>
  <c r="F398" i="8"/>
  <c r="C550" i="8"/>
  <c r="R464" i="8"/>
  <c r="R497" i="8"/>
  <c r="M543" i="8"/>
  <c r="O432" i="8"/>
  <c r="P549" i="8"/>
  <c r="I304" i="8"/>
  <c r="J424" i="8"/>
  <c r="P472" i="8"/>
  <c r="F463" i="8"/>
  <c r="K503" i="8"/>
  <c r="S396" i="8"/>
  <c r="J339" i="8"/>
  <c r="K461" i="8"/>
  <c r="M362" i="8"/>
  <c r="D307" i="8"/>
  <c r="D328" i="8"/>
  <c r="J483" i="8"/>
  <c r="O453" i="8"/>
  <c r="P359" i="8"/>
  <c r="M355" i="8"/>
  <c r="M466" i="8"/>
  <c r="D463" i="8"/>
  <c r="M404" i="8"/>
  <c r="F306" i="8"/>
  <c r="D366" i="8"/>
  <c r="K532" i="8"/>
  <c r="J430" i="8"/>
  <c r="L305" i="8"/>
  <c r="M352" i="8"/>
  <c r="I418" i="8"/>
  <c r="C552" i="8"/>
  <c r="F551" i="8"/>
  <c r="F371" i="8"/>
  <c r="O348" i="8"/>
  <c r="M525" i="8"/>
  <c r="E502" i="8"/>
  <c r="O376" i="8"/>
  <c r="E345" i="8"/>
  <c r="D416" i="8"/>
  <c r="K287" i="8"/>
  <c r="I353" i="8"/>
  <c r="J321" i="8"/>
  <c r="S357" i="8"/>
  <c r="I294" i="8"/>
  <c r="H513" i="8"/>
  <c r="S305" i="8"/>
  <c r="L336" i="8"/>
  <c r="S339" i="8"/>
  <c r="E544" i="8"/>
  <c r="E435" i="8"/>
  <c r="K440" i="8"/>
  <c r="E462" i="8"/>
  <c r="R439" i="8"/>
  <c r="K534" i="8"/>
  <c r="C313" i="8"/>
  <c r="H454" i="8"/>
  <c r="F491" i="8"/>
  <c r="L523" i="8"/>
  <c r="D298" i="8"/>
  <c r="E467" i="8"/>
  <c r="E416" i="8"/>
  <c r="O450" i="8"/>
  <c r="O410" i="8"/>
  <c r="K309" i="8"/>
  <c r="K328" i="8"/>
  <c r="O506" i="8"/>
  <c r="K510" i="8"/>
  <c r="E469" i="8"/>
  <c r="J332" i="8"/>
  <c r="P298" i="8"/>
  <c r="I329" i="8"/>
  <c r="R411" i="8"/>
  <c r="P492" i="8"/>
  <c r="H439" i="8"/>
  <c r="P344" i="8"/>
  <c r="O416" i="8"/>
  <c r="L455" i="8"/>
  <c r="P436" i="8"/>
  <c r="M300" i="8"/>
  <c r="S405" i="8"/>
  <c r="M395" i="8"/>
  <c r="K497" i="8"/>
  <c r="P542" i="8"/>
  <c r="K442" i="8"/>
  <c r="J475" i="8"/>
  <c r="R456" i="8"/>
  <c r="O317" i="8"/>
  <c r="O445" i="8"/>
  <c r="M293" i="8"/>
  <c r="H327" i="8"/>
  <c r="K402" i="8"/>
  <c r="S429" i="8"/>
  <c r="J482" i="8"/>
  <c r="D349" i="8"/>
  <c r="S403" i="8"/>
  <c r="F418" i="8"/>
  <c r="L459" i="8"/>
  <c r="E481" i="8"/>
  <c r="R283" i="8"/>
  <c r="L366" i="8"/>
  <c r="O547" i="8"/>
  <c r="R386" i="8"/>
  <c r="D331" i="8"/>
  <c r="C295" i="8"/>
  <c r="S500" i="8"/>
  <c r="E526" i="8"/>
  <c r="R477" i="8"/>
  <c r="I509" i="8"/>
  <c r="F468" i="8"/>
  <c r="L454" i="8"/>
  <c r="P510" i="8"/>
  <c r="L314" i="8"/>
  <c r="K476" i="8"/>
  <c r="P428" i="8"/>
  <c r="M550" i="8"/>
  <c r="C517" i="8"/>
  <c r="J276" i="8"/>
  <c r="K272" i="8"/>
  <c r="E473" i="8"/>
  <c r="J481" i="8"/>
  <c r="I548" i="8"/>
  <c r="K314" i="8"/>
  <c r="S353" i="8"/>
  <c r="S492" i="8"/>
  <c r="O529" i="8"/>
  <c r="F339" i="8"/>
  <c r="L373" i="8"/>
  <c r="F550" i="8"/>
  <c r="F346" i="8"/>
  <c r="D476" i="8"/>
  <c r="D360" i="8"/>
  <c r="S515" i="8"/>
  <c r="H330" i="8"/>
  <c r="S443" i="8"/>
  <c r="O389" i="8"/>
  <c r="J489" i="8"/>
  <c r="E518" i="8"/>
  <c r="I492" i="8"/>
  <c r="L534" i="8"/>
  <c r="P439" i="8"/>
  <c r="I471" i="8"/>
  <c r="E532" i="8"/>
  <c r="I498" i="8"/>
  <c r="K367" i="8"/>
  <c r="H329" i="8"/>
  <c r="O503" i="8"/>
  <c r="H488" i="8"/>
  <c r="I290" i="8"/>
  <c r="P371" i="8"/>
  <c r="R532" i="8"/>
  <c r="I405" i="8"/>
  <c r="I514" i="8"/>
  <c r="P334" i="8"/>
  <c r="F347" i="8"/>
  <c r="M378" i="8"/>
  <c r="S394" i="8"/>
  <c r="D378" i="8"/>
  <c r="P294" i="8"/>
  <c r="J400" i="8"/>
  <c r="S329" i="8"/>
  <c r="P502" i="8"/>
  <c r="K313" i="8"/>
  <c r="C336" i="8"/>
  <c r="F342" i="8"/>
  <c r="F434" i="8"/>
  <c r="M299" i="8"/>
  <c r="F479" i="8"/>
  <c r="F455" i="8"/>
  <c r="R496" i="8"/>
  <c r="K365" i="8"/>
  <c r="D439" i="8"/>
  <c r="R480" i="8"/>
  <c r="R333" i="8"/>
  <c r="J545" i="8"/>
  <c r="L341" i="8"/>
  <c r="R325" i="8"/>
  <c r="R359" i="8"/>
  <c r="C436" i="8"/>
  <c r="K427" i="8"/>
  <c r="E357" i="8"/>
  <c r="J496" i="8"/>
  <c r="D340" i="8"/>
  <c r="R370" i="8"/>
  <c r="R541" i="8"/>
  <c r="F379" i="8"/>
  <c r="K291" i="8"/>
  <c r="I447" i="8"/>
  <c r="M288" i="8"/>
  <c r="J549" i="8"/>
  <c r="D347" i="8"/>
  <c r="J520" i="8"/>
  <c r="L292" i="8"/>
  <c r="J348" i="8"/>
  <c r="E401" i="8"/>
  <c r="C402" i="8"/>
  <c r="H347" i="8"/>
  <c r="I295" i="8"/>
  <c r="L358" i="8"/>
  <c r="L390" i="8"/>
  <c r="S314" i="8"/>
  <c r="J523" i="8"/>
  <c r="M442" i="8"/>
  <c r="J326" i="8"/>
  <c r="R549" i="8"/>
  <c r="R358" i="8"/>
  <c r="S358" i="8"/>
  <c r="M476" i="8"/>
  <c r="L401" i="8"/>
  <c r="K489" i="8"/>
  <c r="O526" i="8"/>
  <c r="P304" i="8"/>
  <c r="R552" i="8"/>
  <c r="L421" i="8"/>
  <c r="J515" i="8"/>
  <c r="C274" i="8"/>
  <c r="F448" i="8"/>
  <c r="J366" i="8"/>
  <c r="R363" i="8"/>
  <c r="J479" i="8"/>
  <c r="M536" i="8"/>
  <c r="F424" i="8"/>
  <c r="P450" i="8"/>
  <c r="H460" i="8"/>
  <c r="K437" i="8"/>
  <c r="S461" i="8"/>
  <c r="M448" i="8"/>
  <c r="P512" i="8"/>
  <c r="M389" i="8"/>
  <c r="P370" i="8"/>
  <c r="F523" i="8"/>
  <c r="S348" i="8"/>
  <c r="J452" i="8"/>
  <c r="P437" i="8"/>
  <c r="O281" i="8"/>
  <c r="K480" i="8"/>
  <c r="I300" i="8"/>
  <c r="K339" i="8"/>
  <c r="D314" i="8"/>
  <c r="L550" i="8"/>
  <c r="C525" i="8"/>
  <c r="S541" i="8"/>
  <c r="F546" i="8"/>
  <c r="J272" i="8"/>
  <c r="D325" i="8"/>
  <c r="M471" i="8"/>
  <c r="O549" i="8"/>
  <c r="J369" i="8"/>
  <c r="C530" i="8"/>
  <c r="S517" i="8"/>
  <c r="O316" i="8"/>
  <c r="R342" i="8"/>
  <c r="O367" i="8"/>
  <c r="M400" i="8"/>
  <c r="S519" i="8"/>
  <c r="M510" i="8"/>
  <c r="P509" i="8"/>
  <c r="D353" i="8"/>
  <c r="I504" i="8"/>
  <c r="L385" i="8"/>
  <c r="C546" i="8"/>
  <c r="R303" i="8"/>
  <c r="S523" i="8"/>
  <c r="P313" i="8"/>
  <c r="E519" i="8"/>
  <c r="J373" i="8"/>
  <c r="I543" i="8"/>
  <c r="S390" i="8"/>
  <c r="J368" i="8"/>
  <c r="L434" i="8"/>
  <c r="F422" i="8"/>
  <c r="C310" i="8"/>
  <c r="H380" i="8"/>
  <c r="C493" i="8"/>
  <c r="L348" i="8"/>
  <c r="R513" i="8"/>
  <c r="R307" i="8"/>
  <c r="E324" i="8"/>
  <c r="C363" i="8"/>
  <c r="P320" i="8"/>
  <c r="S494" i="8"/>
  <c r="O392" i="8"/>
  <c r="D434" i="8"/>
  <c r="P305" i="8"/>
  <c r="I337" i="8"/>
  <c r="L415" i="8"/>
  <c r="H464" i="8"/>
  <c r="K406" i="8"/>
  <c r="J440" i="8"/>
  <c r="C448" i="8"/>
  <c r="K285" i="8"/>
  <c r="O287" i="8"/>
  <c r="O385" i="8"/>
  <c r="L461" i="8"/>
  <c r="P270" i="8"/>
  <c r="R300" i="8"/>
  <c r="F539" i="8"/>
  <c r="M394" i="8"/>
  <c r="O361" i="8"/>
  <c r="H543" i="8"/>
  <c r="I443" i="8"/>
  <c r="I421" i="8"/>
  <c r="F281" i="8"/>
  <c r="M462" i="8"/>
  <c r="P348" i="8"/>
  <c r="O307" i="8"/>
  <c r="K460" i="8"/>
  <c r="C297" i="8"/>
  <c r="C320" i="8"/>
  <c r="S275" i="8"/>
  <c r="S299" i="8"/>
  <c r="I389" i="8"/>
  <c r="P273" i="8"/>
  <c r="K342" i="8"/>
  <c r="I521" i="8"/>
  <c r="M435" i="8"/>
  <c r="M497" i="8"/>
  <c r="F299" i="8"/>
  <c r="M522" i="8"/>
  <c r="J389" i="8"/>
  <c r="E499" i="8"/>
  <c r="J382" i="8"/>
  <c r="O337" i="8"/>
  <c r="M492" i="8"/>
  <c r="S542" i="8"/>
  <c r="L343" i="8"/>
  <c r="K376" i="8"/>
  <c r="P451" i="8"/>
  <c r="F423" i="8"/>
  <c r="K321" i="8"/>
  <c r="C538" i="8"/>
  <c r="C345" i="8"/>
  <c r="P274" i="8"/>
  <c r="L538" i="8"/>
  <c r="P465" i="8"/>
  <c r="C427" i="8"/>
  <c r="L517" i="8"/>
  <c r="D411" i="8"/>
  <c r="K334" i="8"/>
  <c r="R383" i="8"/>
  <c r="I305" i="8"/>
  <c r="J444" i="8"/>
  <c r="R284" i="8"/>
  <c r="F279" i="8"/>
  <c r="L499" i="8"/>
  <c r="F407" i="8"/>
  <c r="R306" i="8"/>
  <c r="F416" i="8"/>
  <c r="C315" i="8"/>
  <c r="I489" i="8"/>
  <c r="M359" i="8"/>
  <c r="F404" i="8"/>
  <c r="H373" i="8"/>
  <c r="L351" i="8"/>
  <c r="I307" i="8"/>
  <c r="I409" i="8"/>
  <c r="P284" i="8"/>
  <c r="J454" i="8"/>
  <c r="E344" i="8"/>
  <c r="I534" i="8"/>
  <c r="S309" i="8"/>
  <c r="I552" i="8"/>
  <c r="D483" i="8"/>
  <c r="F374" i="8"/>
  <c r="C443" i="8"/>
  <c r="E419" i="8"/>
  <c r="I450" i="8"/>
  <c r="I529" i="8"/>
  <c r="K453" i="8"/>
  <c r="H527" i="8"/>
  <c r="P337" i="8"/>
  <c r="H536" i="8"/>
  <c r="K293" i="8"/>
  <c r="R356" i="8"/>
  <c r="O513" i="8"/>
  <c r="D477" i="8"/>
  <c r="O439" i="8"/>
  <c r="H507" i="8"/>
  <c r="R354" i="8"/>
  <c r="R508" i="8"/>
  <c r="O303" i="8"/>
  <c r="M478" i="8"/>
  <c r="J285" i="8"/>
  <c r="C364" i="8"/>
  <c r="M319" i="8"/>
  <c r="P393" i="8"/>
  <c r="I391" i="8"/>
  <c r="M421" i="8"/>
  <c r="L436" i="8"/>
  <c r="I461" i="8"/>
  <c r="F369" i="8"/>
  <c r="F525" i="8"/>
  <c r="F336" i="8"/>
  <c r="C375" i="8"/>
  <c r="S482" i="8"/>
  <c r="E455" i="8"/>
  <c r="C271" i="8"/>
  <c r="K508" i="8"/>
  <c r="J434" i="8"/>
  <c r="C401" i="8"/>
  <c r="R457" i="8"/>
  <c r="C519" i="8"/>
  <c r="R486" i="8"/>
  <c r="E388" i="8"/>
  <c r="R519" i="8"/>
  <c r="I413" i="8"/>
  <c r="P275" i="8"/>
  <c r="D519" i="8"/>
  <c r="K298" i="8"/>
  <c r="S514" i="8"/>
  <c r="K371" i="8"/>
  <c r="I457" i="8"/>
  <c r="L313" i="8"/>
  <c r="I531" i="8"/>
  <c r="M372" i="8"/>
  <c r="R453" i="8"/>
  <c r="F308" i="8"/>
  <c r="L304" i="8"/>
  <c r="E400" i="8"/>
  <c r="K533" i="8"/>
  <c r="C304" i="8"/>
  <c r="I495" i="8"/>
  <c r="M436" i="8"/>
  <c r="K529" i="8"/>
  <c r="R432" i="8"/>
  <c r="M342" i="8"/>
  <c r="C465" i="8"/>
  <c r="C366" i="8"/>
  <c r="S344" i="8"/>
  <c r="I325" i="8"/>
  <c r="S399" i="8"/>
  <c r="P332" i="8"/>
  <c r="F442" i="8"/>
  <c r="D497" i="8"/>
  <c r="D447" i="8"/>
  <c r="F481" i="8"/>
  <c r="O524" i="8"/>
  <c r="R398" i="8"/>
  <c r="L537" i="8"/>
  <c r="R321" i="8"/>
  <c r="R377" i="8"/>
  <c r="C430" i="8"/>
  <c r="S362" i="8"/>
  <c r="S349" i="8"/>
  <c r="E376" i="8"/>
  <c r="L402" i="8"/>
  <c r="L332" i="8"/>
  <c r="J360" i="8"/>
  <c r="R395" i="8"/>
  <c r="O379" i="8"/>
  <c r="H475" i="8"/>
  <c r="P497" i="8"/>
  <c r="L419" i="8"/>
  <c r="L400" i="8"/>
  <c r="E350" i="8"/>
  <c r="J350" i="8"/>
  <c r="J466" i="8"/>
  <c r="F499" i="8"/>
  <c r="M438" i="8"/>
  <c r="R403" i="8"/>
  <c r="K299" i="8"/>
  <c r="J384" i="8"/>
  <c r="C500" i="8"/>
  <c r="F399" i="8"/>
  <c r="F396" i="8"/>
  <c r="D458" i="8"/>
  <c r="I512" i="8"/>
  <c r="E436" i="8"/>
  <c r="L497" i="8"/>
  <c r="E464" i="8"/>
  <c r="J291" i="8"/>
  <c r="S439" i="8"/>
  <c r="P383" i="8"/>
  <c r="C461" i="8"/>
  <c r="J529" i="8"/>
  <c r="K392" i="8"/>
  <c r="M444" i="8"/>
  <c r="R517" i="8"/>
  <c r="R438" i="8"/>
  <c r="F316" i="8"/>
  <c r="C379" i="8"/>
  <c r="P289" i="8"/>
  <c r="O342" i="8"/>
  <c r="P407" i="8"/>
  <c r="J337" i="8"/>
  <c r="O368" i="8"/>
  <c r="P417" i="8"/>
  <c r="O535" i="8"/>
  <c r="R394" i="8"/>
  <c r="P478" i="8"/>
  <c r="L466" i="8"/>
  <c r="F435" i="8"/>
  <c r="L545" i="8"/>
  <c r="P475" i="8"/>
  <c r="P408" i="8"/>
  <c r="I365" i="8"/>
  <c r="S453" i="8"/>
  <c r="D308" i="8"/>
  <c r="D539" i="8"/>
  <c r="R296" i="8"/>
  <c r="J457" i="8"/>
  <c r="I342" i="8"/>
  <c r="F549" i="8"/>
  <c r="I345" i="8"/>
  <c r="J381" i="8"/>
  <c r="R490" i="8"/>
  <c r="J414" i="8"/>
  <c r="R392" i="8"/>
  <c r="S430" i="8"/>
  <c r="J538" i="8"/>
  <c r="F517" i="8"/>
  <c r="S285" i="8"/>
  <c r="J280" i="8"/>
  <c r="O359" i="8"/>
  <c r="S373" i="8"/>
  <c r="R347" i="8"/>
  <c r="J333" i="8"/>
  <c r="H537" i="8"/>
  <c r="D343" i="8"/>
  <c r="J552" i="8"/>
  <c r="R447" i="8"/>
  <c r="I381" i="8"/>
  <c r="K485" i="8"/>
  <c r="S497" i="8"/>
  <c r="M518" i="8"/>
  <c r="C293" i="8"/>
  <c r="F538" i="8"/>
  <c r="I481" i="8"/>
  <c r="L295" i="8"/>
  <c r="I278" i="8"/>
  <c r="F506" i="8"/>
  <c r="C476" i="8"/>
  <c r="C307" i="8"/>
  <c r="F366" i="8"/>
  <c r="O500" i="8"/>
  <c r="R443" i="8"/>
  <c r="D552" i="8"/>
  <c r="C329" i="8"/>
  <c r="R525" i="8"/>
  <c r="O275" i="8"/>
  <c r="E298" i="8"/>
  <c r="S498" i="8"/>
  <c r="M451" i="8"/>
  <c r="O478" i="8"/>
  <c r="E397" i="8"/>
  <c r="H432" i="8"/>
  <c r="R290" i="8"/>
  <c r="R482" i="8"/>
  <c r="K401" i="8"/>
  <c r="H533" i="8"/>
  <c r="L360" i="8"/>
  <c r="R460" i="8"/>
  <c r="J295" i="8"/>
  <c r="F320" i="8"/>
  <c r="L420" i="8"/>
  <c r="R524" i="8"/>
  <c r="E382" i="8"/>
  <c r="H516" i="8"/>
  <c r="O270" i="8"/>
  <c r="E461" i="8"/>
  <c r="O433" i="8"/>
  <c r="O459" i="8"/>
  <c r="D533" i="8"/>
  <c r="M365" i="8"/>
  <c r="R320" i="8"/>
  <c r="R434" i="8"/>
  <c r="K384" i="8"/>
  <c r="J534" i="8"/>
  <c r="D548" i="8"/>
  <c r="E348" i="8"/>
  <c r="F292" i="8"/>
  <c r="M366" i="8"/>
  <c r="F472" i="8"/>
  <c r="F356" i="8"/>
  <c r="L544" i="8"/>
  <c r="E528" i="8"/>
  <c r="E286" i="8"/>
  <c r="O495" i="8"/>
  <c r="O343" i="8"/>
  <c r="S502" i="8"/>
  <c r="K464" i="8"/>
  <c r="S379" i="8"/>
  <c r="E441" i="8"/>
  <c r="C433" i="8"/>
  <c r="J305" i="8"/>
  <c r="I426" i="8"/>
  <c r="K475" i="8"/>
  <c r="J497" i="8"/>
  <c r="P412" i="8"/>
  <c r="C294" i="8"/>
  <c r="O423" i="8"/>
  <c r="O533" i="8"/>
  <c r="O383" i="8"/>
  <c r="R452" i="8"/>
  <c r="H350" i="8"/>
  <c r="R473" i="8"/>
  <c r="R287" i="8"/>
  <c r="E420" i="8"/>
  <c r="P365" i="8"/>
  <c r="F475" i="8"/>
  <c r="K304" i="8"/>
  <c r="J510" i="8"/>
  <c r="M512" i="8"/>
  <c r="S308" i="8"/>
  <c r="E337" i="8"/>
  <c r="E334" i="8"/>
  <c r="M385" i="8"/>
  <c r="P392" i="8"/>
  <c r="P354" i="8"/>
  <c r="D437" i="8"/>
  <c r="L536" i="8"/>
  <c r="D457" i="8"/>
  <c r="J541" i="8"/>
  <c r="E272" i="8"/>
  <c r="C485" i="8"/>
  <c r="J287" i="8"/>
  <c r="R305" i="8"/>
  <c r="O398" i="8"/>
  <c r="P413" i="8"/>
  <c r="P306" i="8"/>
  <c r="D354" i="8"/>
  <c r="M468" i="8"/>
  <c r="K551" i="8"/>
  <c r="D306" i="8"/>
  <c r="K504" i="8"/>
  <c r="P487" i="8"/>
  <c r="S544" i="8"/>
  <c r="E485" i="8"/>
  <c r="D333" i="8"/>
  <c r="O377" i="8"/>
  <c r="J431" i="8"/>
  <c r="P308" i="8"/>
  <c r="I511" i="8"/>
  <c r="F421" i="8"/>
  <c r="L498" i="8"/>
  <c r="E487" i="8"/>
  <c r="R509" i="8"/>
  <c r="I525" i="8"/>
  <c r="E356" i="8"/>
  <c r="D388" i="8"/>
  <c r="F271" i="8"/>
  <c r="P503" i="8"/>
  <c r="S433" i="8"/>
  <c r="H518" i="8"/>
  <c r="I476" i="8"/>
  <c r="E494" i="8"/>
  <c r="S365" i="8"/>
  <c r="S306" i="8"/>
  <c r="M331" i="8"/>
  <c r="R402" i="8"/>
  <c r="J290" i="8"/>
  <c r="L516" i="8"/>
  <c r="R518" i="8"/>
  <c r="M397" i="8"/>
  <c r="O497" i="8"/>
  <c r="E465" i="8"/>
  <c r="O327" i="8"/>
  <c r="D284" i="8"/>
  <c r="K417" i="8"/>
  <c r="C531" i="8"/>
  <c r="M447" i="8"/>
  <c r="D289" i="8"/>
  <c r="E446" i="8"/>
  <c r="F276" i="8"/>
  <c r="M433" i="8"/>
  <c r="R412" i="8"/>
  <c r="R280" i="8"/>
  <c r="H486" i="8"/>
  <c r="C374" i="8"/>
  <c r="I317" i="8"/>
  <c r="L279" i="8"/>
  <c r="E297" i="8"/>
  <c r="D401" i="8"/>
  <c r="L442" i="8"/>
  <c r="L372" i="8"/>
  <c r="I453" i="8"/>
  <c r="P530" i="8"/>
  <c r="J494" i="8"/>
  <c r="I332" i="8"/>
  <c r="C524" i="8"/>
  <c r="I469" i="8"/>
  <c r="R282" i="8"/>
  <c r="O310" i="8"/>
  <c r="O346" i="8"/>
  <c r="M396" i="8"/>
  <c r="D454" i="8"/>
  <c r="S483" i="8"/>
  <c r="C399" i="8"/>
  <c r="D508" i="8"/>
  <c r="D285" i="8"/>
  <c r="P529" i="8"/>
  <c r="C327" i="8"/>
  <c r="P355" i="8"/>
  <c r="E486" i="8"/>
  <c r="E407" i="8"/>
  <c r="F408" i="8"/>
  <c r="F388" i="8"/>
  <c r="E318" i="8"/>
  <c r="K389" i="8"/>
  <c r="I544" i="8"/>
  <c r="M317" i="8"/>
  <c r="P505" i="8"/>
  <c r="L307" i="8"/>
  <c r="L467" i="8"/>
  <c r="K284" i="8"/>
  <c r="H374" i="8"/>
  <c r="K300" i="8"/>
  <c r="P546" i="8"/>
  <c r="I376" i="8"/>
  <c r="P448" i="8"/>
  <c r="O466" i="8"/>
  <c r="H420" i="8"/>
  <c r="P480" i="8"/>
  <c r="I507" i="8"/>
  <c r="I467" i="8"/>
  <c r="R382" i="8"/>
  <c r="R487" i="8"/>
  <c r="L423" i="8"/>
  <c r="C518" i="8"/>
  <c r="D431" i="8"/>
  <c r="K444" i="8"/>
  <c r="P536" i="8"/>
  <c r="K535" i="8"/>
  <c r="K495" i="8"/>
  <c r="R292" i="8"/>
  <c r="K292" i="8"/>
  <c r="I287" i="8"/>
  <c r="S463" i="8"/>
  <c r="C499" i="8"/>
  <c r="J419" i="8"/>
  <c r="S465" i="8"/>
  <c r="L335" i="8"/>
  <c r="L331" i="8"/>
  <c r="H377" i="8"/>
  <c r="O456" i="8"/>
  <c r="S485" i="8"/>
  <c r="K393" i="8"/>
  <c r="F286" i="8"/>
  <c r="I427" i="8"/>
  <c r="L458" i="8"/>
  <c r="L475" i="8"/>
  <c r="E512" i="8"/>
  <c r="F289" i="8"/>
  <c r="I274" i="8"/>
  <c r="M502" i="8"/>
  <c r="K527" i="8"/>
  <c r="O405" i="8"/>
  <c r="K351" i="8"/>
  <c r="O548" i="8"/>
  <c r="L320" i="8"/>
  <c r="M498" i="8"/>
  <c r="L391" i="8"/>
  <c r="I438" i="8"/>
  <c r="J328" i="8"/>
  <c r="S466" i="8"/>
  <c r="D474" i="8"/>
  <c r="D358" i="8"/>
  <c r="K419" i="8"/>
  <c r="C357" i="8"/>
  <c r="E321" i="8"/>
  <c r="H469" i="8"/>
  <c r="H496" i="8"/>
  <c r="L411" i="8"/>
  <c r="O461" i="8"/>
  <c r="M332" i="8"/>
  <c r="M279" i="8"/>
  <c r="L444" i="8"/>
  <c r="M312" i="8"/>
  <c r="L352" i="8"/>
  <c r="C382" i="8"/>
  <c r="E383" i="8"/>
  <c r="F273" i="8"/>
  <c r="F385" i="8"/>
  <c r="P391" i="8"/>
  <c r="K354" i="8"/>
  <c r="O340" i="8"/>
  <c r="S374" i="8"/>
  <c r="H492" i="8"/>
  <c r="D380" i="8"/>
  <c r="E453" i="8"/>
  <c r="R462" i="8"/>
  <c r="H399" i="8"/>
  <c r="O528" i="8"/>
  <c r="L528" i="8"/>
  <c r="O320" i="8"/>
  <c r="I456" i="8"/>
  <c r="D444" i="8"/>
  <c r="M408" i="8"/>
  <c r="M286" i="8"/>
  <c r="P420" i="8"/>
  <c r="H479" i="8"/>
  <c r="J335" i="8"/>
  <c r="E439" i="8"/>
  <c r="L535" i="8"/>
  <c r="E381" i="8"/>
  <c r="P398" i="8"/>
  <c r="O282" i="8"/>
  <c r="P280" i="8"/>
  <c r="D305" i="8"/>
  <c r="J407" i="8"/>
  <c r="E523" i="8"/>
  <c r="R425" i="8"/>
  <c r="P518" i="8"/>
  <c r="R418" i="8"/>
  <c r="K377" i="8"/>
  <c r="S286" i="8"/>
  <c r="F373" i="8"/>
  <c r="I483" i="8"/>
  <c r="M414" i="8"/>
  <c r="S546" i="8"/>
  <c r="O484" i="8"/>
  <c r="I530" i="8"/>
  <c r="L288" i="8"/>
  <c r="F528" i="8"/>
  <c r="S531" i="8"/>
  <c r="C489" i="8"/>
  <c r="I293" i="8"/>
  <c r="R302" i="8"/>
  <c r="M348" i="8"/>
  <c r="I400" i="8"/>
  <c r="M457" i="8"/>
  <c r="E380" i="8"/>
  <c r="I318" i="8"/>
  <c r="P366" i="8"/>
  <c r="R498" i="8"/>
  <c r="M358" i="8"/>
  <c r="K388" i="8"/>
  <c r="K456" i="8"/>
  <c r="K501" i="8"/>
  <c r="D335" i="8"/>
  <c r="F513" i="8"/>
  <c r="E303" i="8"/>
  <c r="D379" i="8"/>
  <c r="H287" i="8"/>
  <c r="L325" i="8"/>
  <c r="H354" i="8"/>
  <c r="M381" i="8"/>
  <c r="J464" i="8"/>
  <c r="C275" i="8"/>
  <c r="E270" i="8"/>
  <c r="L398" i="8"/>
  <c r="E302" i="8"/>
  <c r="P525" i="8"/>
  <c r="R338" i="8"/>
  <c r="L443" i="8"/>
  <c r="C408" i="8"/>
  <c r="C471" i="8"/>
  <c r="E434" i="8"/>
  <c r="M407" i="8"/>
  <c r="O458" i="8"/>
  <c r="J548" i="8"/>
  <c r="L533" i="8"/>
  <c r="J352" i="8"/>
  <c r="D506" i="8"/>
  <c r="M325" i="8"/>
  <c r="L482" i="8"/>
  <c r="P404" i="8"/>
  <c r="O543" i="8"/>
  <c r="D461" i="8"/>
  <c r="R391" i="8"/>
  <c r="L286" i="8"/>
  <c r="L369" i="8"/>
  <c r="J409" i="8"/>
  <c r="P421" i="8"/>
  <c r="F541" i="8"/>
  <c r="M388" i="8"/>
  <c r="J374" i="8"/>
  <c r="O366" i="8"/>
  <c r="S506" i="8"/>
  <c r="P278" i="8"/>
  <c r="I320" i="8"/>
  <c r="O338" i="8"/>
  <c r="H415" i="8"/>
  <c r="P460" i="8"/>
  <c r="I414" i="8"/>
  <c r="R534" i="8"/>
  <c r="P519" i="8"/>
  <c r="P312" i="8"/>
  <c r="H484" i="8"/>
  <c r="E504" i="8"/>
  <c r="S456" i="8"/>
  <c r="L472" i="8"/>
  <c r="H358" i="8"/>
  <c r="M552" i="8"/>
  <c r="C306" i="8"/>
  <c r="K391" i="8"/>
  <c r="J410" i="8"/>
  <c r="O517" i="8"/>
  <c r="R539" i="8"/>
  <c r="M367" i="8"/>
  <c r="D514" i="8"/>
  <c r="C367" i="8"/>
  <c r="K346" i="8"/>
  <c r="I303" i="8"/>
  <c r="H349" i="8"/>
  <c r="M329" i="8"/>
  <c r="H383" i="8"/>
  <c r="C288" i="8"/>
  <c r="C467" i="8"/>
  <c r="C451" i="8"/>
  <c r="S387" i="8"/>
  <c r="J443" i="8"/>
  <c r="S385" i="8"/>
  <c r="H345" i="8"/>
  <c r="E503" i="8"/>
  <c r="S507" i="8"/>
  <c r="O325" i="8"/>
  <c r="K347" i="8"/>
  <c r="F312" i="8"/>
  <c r="S419" i="8"/>
  <c r="S464" i="8"/>
  <c r="R387" i="8"/>
  <c r="L511" i="8"/>
  <c r="C405" i="8"/>
  <c r="R291" i="8"/>
  <c r="S294" i="8"/>
  <c r="H452" i="8"/>
  <c r="R396" i="8"/>
  <c r="R348" i="8"/>
  <c r="H368" i="8"/>
  <c r="P345" i="8"/>
  <c r="L495" i="8"/>
  <c r="F382" i="8"/>
  <c r="E471" i="8"/>
  <c r="H322" i="8"/>
  <c r="J461" i="8"/>
  <c r="F518" i="8"/>
  <c r="I547" i="8"/>
  <c r="R309" i="8"/>
  <c r="F365" i="8"/>
  <c r="L408" i="8"/>
  <c r="C463" i="8"/>
  <c r="H332" i="8"/>
  <c r="L383" i="8"/>
  <c r="S279" i="8"/>
  <c r="O546" i="8"/>
  <c r="F377" i="8"/>
  <c r="F345" i="8"/>
  <c r="P314" i="8"/>
  <c r="J438" i="8"/>
  <c r="R295" i="8"/>
  <c r="L327" i="8"/>
  <c r="C299" i="8"/>
  <c r="O516" i="8"/>
  <c r="P326" i="8"/>
  <c r="J322" i="8"/>
  <c r="M546" i="8"/>
  <c r="D451" i="8"/>
  <c r="P522" i="8"/>
  <c r="I455" i="8"/>
  <c r="O335" i="8"/>
  <c r="R276" i="8"/>
  <c r="K318" i="8"/>
  <c r="D303" i="8"/>
  <c r="S412" i="8"/>
  <c r="O382" i="8"/>
  <c r="I464" i="8"/>
  <c r="R475" i="8"/>
  <c r="D339" i="8"/>
  <c r="C352" i="8"/>
  <c r="L432" i="8"/>
  <c r="S402" i="8"/>
  <c r="J528" i="8"/>
  <c r="R495" i="8"/>
  <c r="P433" i="8"/>
  <c r="J297" i="8"/>
  <c r="D526" i="8"/>
  <c r="F433" i="8"/>
  <c r="M341" i="8"/>
  <c r="M305" i="8"/>
  <c r="M535" i="8"/>
  <c r="S495" i="8"/>
  <c r="P296" i="8"/>
  <c r="L462" i="8"/>
  <c r="H273" i="8"/>
  <c r="D385" i="8"/>
  <c r="D426" i="8"/>
  <c r="H365" i="8"/>
  <c r="D488" i="8"/>
  <c r="M296" i="8"/>
  <c r="I346" i="8"/>
  <c r="P362" i="8"/>
  <c r="H333" i="8"/>
  <c r="C510" i="8"/>
  <c r="F363" i="8"/>
  <c r="K403" i="8"/>
  <c r="F502" i="8"/>
  <c r="O354" i="8"/>
  <c r="E546" i="8"/>
  <c r="C305" i="8"/>
  <c r="E491" i="8"/>
  <c r="K283" i="8"/>
  <c r="J502" i="8"/>
  <c r="R351" i="8"/>
  <c r="K540" i="8"/>
  <c r="D311" i="8"/>
  <c r="D405" i="8"/>
  <c r="H400" i="8"/>
  <c r="F409" i="8"/>
  <c r="L477" i="8"/>
  <c r="C482" i="8"/>
  <c r="C273" i="8"/>
  <c r="E493" i="8"/>
  <c r="H453" i="8"/>
  <c r="M337" i="8"/>
  <c r="S468" i="8"/>
  <c r="L547" i="8"/>
  <c r="C407" i="8"/>
  <c r="P406" i="8"/>
  <c r="C447" i="8"/>
  <c r="P409" i="8"/>
  <c r="P311" i="8"/>
  <c r="P432" i="8"/>
  <c r="C312" i="8"/>
  <c r="C424" i="8"/>
  <c r="L395" i="8"/>
  <c r="L275" i="8"/>
  <c r="K270" i="8"/>
  <c r="C512" i="8"/>
  <c r="J532" i="8"/>
  <c r="I549" i="8"/>
  <c r="L520" i="8"/>
  <c r="D374" i="8"/>
  <c r="P533" i="8"/>
  <c r="C323" i="8"/>
  <c r="R331" i="8"/>
  <c r="S432" i="8"/>
  <c r="J356" i="8"/>
  <c r="R344" i="8"/>
  <c r="H465" i="8"/>
  <c r="K382" i="8"/>
  <c r="S355" i="8"/>
  <c r="R489" i="8"/>
  <c r="P343" i="8"/>
  <c r="J380" i="8"/>
  <c r="E279" i="8"/>
  <c r="L441" i="8"/>
  <c r="F497" i="8"/>
  <c r="O399" i="8"/>
  <c r="M495" i="8"/>
  <c r="F483" i="8"/>
  <c r="P551" i="8"/>
  <c r="F459" i="8"/>
  <c r="O290" i="8"/>
  <c r="R361" i="8"/>
  <c r="F325" i="8"/>
  <c r="C496" i="8"/>
  <c r="O272" i="8"/>
  <c r="F425" i="8"/>
  <c r="I482" i="8"/>
  <c r="H552" i="8"/>
  <c r="P547" i="8"/>
  <c r="P388" i="8"/>
  <c r="S347" i="8"/>
  <c r="L376" i="8"/>
  <c r="J342" i="8"/>
  <c r="S458" i="8"/>
  <c r="M283" i="8"/>
  <c r="J504" i="8"/>
  <c r="F520" i="8"/>
  <c r="C551" i="8"/>
  <c r="E398" i="8"/>
  <c r="R544" i="8"/>
  <c r="S526" i="8"/>
  <c r="E432" i="8"/>
  <c r="K472" i="8"/>
  <c r="O436" i="8"/>
  <c r="I420" i="8"/>
  <c r="R515" i="8"/>
  <c r="R332" i="8"/>
  <c r="H395" i="8"/>
  <c r="E277" i="8"/>
  <c r="E293" i="8"/>
  <c r="P283" i="8"/>
  <c r="E391" i="8"/>
  <c r="S311" i="8"/>
  <c r="C301" i="8"/>
  <c r="K418" i="8"/>
  <c r="P324" i="8"/>
  <c r="P363" i="8"/>
  <c r="K317" i="8"/>
  <c r="H381" i="8"/>
  <c r="L503" i="8"/>
  <c r="I496" i="8"/>
  <c r="C291" i="8"/>
  <c r="L386" i="8"/>
  <c r="M473" i="8"/>
  <c r="L392" i="8"/>
  <c r="D337" i="8"/>
  <c r="O315" i="8"/>
  <c r="F466" i="8"/>
  <c r="J334" i="8"/>
  <c r="R316" i="8"/>
  <c r="D275" i="8"/>
  <c r="I458" i="8"/>
  <c r="I449" i="8"/>
  <c r="R390" i="8"/>
  <c r="J344" i="8"/>
  <c r="S340" i="8"/>
  <c r="F358" i="8"/>
  <c r="K542" i="8"/>
  <c r="S364" i="8"/>
  <c r="H434" i="8"/>
  <c r="P424" i="8"/>
  <c r="I472" i="8"/>
  <c r="S437" i="8"/>
  <c r="M386" i="8"/>
  <c r="E361" i="8"/>
  <c r="F364" i="8"/>
  <c r="H314" i="8"/>
  <c r="P430" i="8"/>
  <c r="M486" i="8"/>
  <c r="M460" i="8"/>
  <c r="L298" i="8"/>
  <c r="J406" i="8"/>
  <c r="L274" i="8"/>
  <c r="R504" i="8"/>
  <c r="H406" i="8"/>
  <c r="O468" i="8"/>
  <c r="C468" i="8"/>
  <c r="J404" i="8"/>
  <c r="P452" i="8"/>
  <c r="C317" i="8"/>
  <c r="H470" i="8"/>
  <c r="C437" i="8"/>
  <c r="P286" i="8"/>
  <c r="D435" i="8"/>
  <c r="D543" i="8"/>
  <c r="F270" i="8"/>
  <c r="S551" i="8"/>
  <c r="K341" i="8"/>
  <c r="C300" i="8"/>
  <c r="S335" i="8"/>
  <c r="L416" i="8"/>
  <c r="S475" i="8"/>
  <c r="S300" i="8"/>
  <c r="S345" i="8"/>
  <c r="H311" i="8"/>
  <c r="L371" i="8"/>
  <c r="L339" i="8"/>
  <c r="R362" i="8"/>
  <c r="C380" i="8"/>
  <c r="D346" i="8"/>
  <c r="I517" i="8"/>
  <c r="L506" i="8"/>
  <c r="O302" i="8"/>
  <c r="F386" i="8"/>
  <c r="I347" i="8"/>
  <c r="H315" i="8"/>
  <c r="I302" i="8"/>
  <c r="K514" i="8"/>
  <c r="H532" i="8"/>
  <c r="E299" i="8"/>
  <c r="J447" i="8"/>
  <c r="M326" i="8"/>
  <c r="E374" i="8"/>
  <c r="O331" i="8"/>
  <c r="R399" i="8"/>
  <c r="M272" i="8"/>
  <c r="H467" i="8"/>
  <c r="H485" i="8"/>
  <c r="S420" i="8"/>
  <c r="K490" i="8"/>
  <c r="K488" i="8"/>
  <c r="E283" i="8"/>
  <c r="C344" i="8"/>
  <c r="M382" i="8"/>
  <c r="M477" i="8"/>
  <c r="L450" i="8"/>
  <c r="D293" i="8"/>
  <c r="J437" i="8"/>
  <c r="F436" i="8"/>
  <c r="E326" i="8"/>
  <c r="F476" i="8"/>
  <c r="J495" i="8"/>
  <c r="D352" i="8"/>
  <c r="H277" i="8"/>
  <c r="L500" i="8"/>
  <c r="L469" i="8"/>
  <c r="K522" i="8"/>
  <c r="R274" i="8"/>
  <c r="K538" i="8"/>
  <c r="F428" i="8"/>
  <c r="C409" i="8"/>
  <c r="S513" i="8"/>
  <c r="R378" i="8"/>
  <c r="L280" i="8"/>
  <c r="I478" i="8"/>
  <c r="F298" i="8"/>
  <c r="K306" i="8"/>
  <c r="P323" i="8"/>
  <c r="F326" i="8"/>
  <c r="F400" i="8"/>
  <c r="C460" i="8"/>
  <c r="I411" i="8"/>
  <c r="K280" i="8"/>
  <c r="D389" i="8"/>
  <c r="I275" i="8"/>
  <c r="R512" i="8"/>
  <c r="O431" i="8"/>
  <c r="C528" i="8"/>
  <c r="M392" i="8"/>
  <c r="S505" i="8"/>
  <c r="L491" i="8"/>
  <c r="R494" i="8"/>
  <c r="I477" i="8"/>
  <c r="L457" i="8"/>
  <c r="E456" i="8"/>
  <c r="P461" i="8"/>
  <c r="L306" i="8"/>
  <c r="J330" i="8"/>
  <c r="D332" i="8"/>
  <c r="K400" i="8"/>
  <c r="P394" i="8"/>
  <c r="H352" i="8"/>
  <c r="P488" i="8"/>
  <c r="F438" i="8"/>
  <c r="C356" i="8"/>
  <c r="K296" i="8"/>
  <c r="R470" i="8"/>
  <c r="F381" i="8"/>
  <c r="O344" i="8"/>
  <c r="D449" i="8"/>
  <c r="K273" i="8"/>
  <c r="R389" i="8"/>
  <c r="R458" i="8"/>
  <c r="S315" i="8"/>
  <c r="P300" i="8"/>
  <c r="I541" i="8"/>
  <c r="C393" i="8"/>
  <c r="L315" i="8"/>
  <c r="C503" i="8"/>
  <c r="E489" i="8"/>
  <c r="F503" i="8"/>
  <c r="C397" i="8"/>
  <c r="L473" i="8"/>
  <c r="R483" i="8"/>
  <c r="O396" i="8"/>
  <c r="R374" i="8"/>
  <c r="J324" i="8"/>
  <c r="S512" i="8"/>
  <c r="K454" i="8"/>
  <c r="C423" i="8"/>
  <c r="K435" i="8"/>
  <c r="J390" i="8"/>
  <c r="D471" i="8"/>
  <c r="S372" i="8"/>
  <c r="H522" i="8"/>
  <c r="P401" i="8"/>
  <c r="L323" i="8"/>
  <c r="R416" i="8"/>
  <c r="O375" i="8"/>
  <c r="R451" i="8"/>
  <c r="H307" i="8"/>
  <c r="P462" i="8"/>
  <c r="H360" i="8"/>
  <c r="J474" i="8"/>
  <c r="F439" i="8"/>
  <c r="D365" i="8"/>
  <c r="P490" i="8"/>
  <c r="L285" i="8"/>
  <c r="K525" i="8"/>
  <c r="S341" i="8"/>
  <c r="K428" i="8"/>
  <c r="F352" i="8"/>
  <c r="M423" i="8"/>
  <c r="F490" i="8"/>
  <c r="I522" i="8"/>
  <c r="R547" i="8"/>
  <c r="P317" i="8"/>
  <c r="H494" i="8"/>
  <c r="H422" i="8"/>
  <c r="L505" i="8"/>
  <c r="K455" i="8"/>
  <c r="E330" i="8"/>
  <c r="S298" i="8"/>
  <c r="H417" i="8"/>
  <c r="E276" i="8"/>
  <c r="I412" i="8"/>
  <c r="L452" i="8"/>
  <c r="E328" i="8"/>
  <c r="D500" i="8"/>
  <c r="S295" i="8"/>
  <c r="S479" i="8"/>
  <c r="R445" i="8"/>
  <c r="P318" i="8"/>
  <c r="S277" i="8"/>
  <c r="S334" i="8"/>
  <c r="K413" i="8"/>
  <c r="J449" i="8"/>
  <c r="K282" i="8"/>
  <c r="O271" i="8"/>
  <c r="E384" i="8"/>
  <c r="I286" i="8"/>
  <c r="C337" i="8"/>
  <c r="S536" i="8"/>
  <c r="C527" i="8"/>
  <c r="M302" i="8"/>
  <c r="J439" i="8"/>
  <c r="D430" i="8"/>
  <c r="I506" i="8"/>
  <c r="C444" i="8"/>
  <c r="E521" i="8"/>
  <c r="D440" i="8"/>
  <c r="M274" i="8"/>
  <c r="D453" i="8"/>
  <c r="L364" i="8"/>
  <c r="E460" i="8"/>
  <c r="J426" i="8"/>
  <c r="C442" i="8"/>
  <c r="S271" i="8"/>
  <c r="P438" i="8"/>
  <c r="D297" i="8"/>
  <c r="C385" i="8"/>
  <c r="H493" i="8"/>
  <c r="C404" i="8"/>
  <c r="M405" i="8"/>
  <c r="E525" i="8"/>
  <c r="H455" i="8"/>
  <c r="L378" i="8"/>
  <c r="D534" i="8"/>
  <c r="L414" i="8"/>
  <c r="O480" i="8"/>
  <c r="D489" i="8"/>
  <c r="K478" i="8"/>
  <c r="J270" i="8"/>
  <c r="S369" i="8"/>
  <c r="C472" i="8"/>
  <c r="P486" i="8"/>
  <c r="D481" i="8"/>
  <c r="C412" i="8"/>
  <c r="E364" i="8"/>
  <c r="L273" i="8"/>
  <c r="J388" i="8"/>
  <c r="I404" i="8"/>
  <c r="R407" i="8"/>
  <c r="P410" i="8"/>
  <c r="E353" i="8"/>
  <c r="R542" i="8"/>
  <c r="M483" i="8"/>
  <c r="M278" i="8"/>
  <c r="I378" i="8"/>
  <c r="J517" i="8"/>
  <c r="D272" i="8"/>
  <c r="F361" i="8"/>
  <c r="F493" i="8"/>
  <c r="D292" i="8"/>
  <c r="S389" i="8"/>
  <c r="F344" i="8"/>
  <c r="J480" i="8"/>
  <c r="P400" i="8"/>
  <c r="M465" i="8"/>
  <c r="P485" i="8"/>
  <c r="L338" i="8"/>
  <c r="R376" i="8"/>
  <c r="M541" i="8"/>
  <c r="K515" i="8"/>
  <c r="H412" i="8"/>
  <c r="K294" i="8"/>
  <c r="L387" i="8"/>
  <c r="J508" i="8"/>
  <c r="K479" i="8"/>
  <c r="O482" i="8"/>
  <c r="K322" i="8"/>
  <c r="C445" i="8"/>
  <c r="P380" i="8"/>
  <c r="P376" i="8"/>
  <c r="M416" i="8"/>
  <c r="S545" i="8"/>
  <c r="J418" i="8"/>
  <c r="I315" i="8"/>
  <c r="F411" i="8"/>
  <c r="P429" i="8"/>
  <c r="K362" i="8"/>
  <c r="E529" i="8"/>
  <c r="O429" i="8"/>
  <c r="I520" i="8"/>
  <c r="E314" i="8"/>
  <c r="C309" i="8"/>
  <c r="J546" i="8"/>
  <c r="O496" i="8"/>
  <c r="D485" i="8"/>
  <c r="O372" i="8"/>
  <c r="L478" i="8"/>
  <c r="J358" i="8"/>
  <c r="R463" i="8"/>
  <c r="M373" i="8"/>
  <c r="C539" i="8"/>
  <c r="I526" i="8"/>
  <c r="O322" i="8"/>
  <c r="F360" i="8"/>
  <c r="S337" i="8"/>
  <c r="R373" i="8"/>
  <c r="S283" i="8"/>
  <c r="R294" i="8"/>
  <c r="F478" i="8"/>
  <c r="H385" i="8"/>
  <c r="E271" i="8"/>
  <c r="M298" i="8"/>
  <c r="L422" i="8"/>
  <c r="R485" i="8"/>
  <c r="E470" i="8"/>
  <c r="L350" i="8"/>
  <c r="C278" i="8"/>
  <c r="L460" i="8"/>
  <c r="H480" i="8"/>
  <c r="K378" i="8"/>
  <c r="E466" i="8"/>
  <c r="M344" i="8"/>
  <c r="E366" i="8"/>
  <c r="R286" i="8"/>
  <c r="S484" i="8"/>
  <c r="C507" i="8"/>
  <c r="P292" i="8"/>
  <c r="O339" i="8"/>
  <c r="E322" i="8"/>
  <c r="E500" i="8"/>
  <c r="E539" i="8"/>
  <c r="S407" i="8"/>
  <c r="R388" i="8"/>
  <c r="J353" i="8"/>
  <c r="D466" i="8"/>
  <c r="F464" i="8"/>
  <c r="D409" i="8"/>
  <c r="K530" i="8"/>
  <c r="P493" i="8"/>
  <c r="I542" i="8"/>
  <c r="H458" i="8"/>
  <c r="I416" i="8"/>
  <c r="S448" i="8"/>
  <c r="F348" i="8"/>
  <c r="I281" i="8"/>
  <c r="K502" i="8"/>
  <c r="C361" i="8"/>
  <c r="H271" i="8"/>
  <c r="H445" i="8"/>
  <c r="L507" i="8"/>
  <c r="P483" i="8"/>
  <c r="D390" i="8"/>
  <c r="F390" i="8"/>
  <c r="F498" i="8"/>
  <c r="K297" i="8"/>
  <c r="L435" i="8"/>
  <c r="M379" i="8"/>
  <c r="H359" i="8"/>
  <c r="D290" i="8"/>
  <c r="R511" i="8"/>
  <c r="D507" i="8"/>
  <c r="K429" i="8"/>
  <c r="K361" i="8"/>
  <c r="C511" i="8"/>
  <c r="K439" i="8"/>
  <c r="M311" i="8"/>
  <c r="M377" i="8"/>
  <c r="I401" i="8"/>
  <c r="R277" i="8"/>
  <c r="S324" i="8"/>
  <c r="F510" i="8"/>
  <c r="R440" i="8"/>
  <c r="R367" i="8"/>
  <c r="H413" i="8"/>
  <c r="M411" i="8"/>
  <c r="R334" i="8"/>
  <c r="O551" i="8"/>
  <c r="I361" i="8"/>
  <c r="D413" i="8"/>
  <c r="F426" i="8"/>
  <c r="H407" i="8"/>
  <c r="M504" i="8"/>
  <c r="K552" i="8"/>
  <c r="I319" i="8"/>
  <c r="M391" i="8"/>
  <c r="D544" i="8"/>
  <c r="S436" i="8"/>
  <c r="R503" i="8"/>
  <c r="I442" i="8"/>
  <c r="C422" i="8"/>
  <c r="I444" i="8"/>
  <c r="R385" i="8"/>
  <c r="D397" i="8"/>
  <c r="F401" i="8"/>
  <c r="P535" i="8"/>
  <c r="L334" i="8"/>
  <c r="H293" i="8"/>
  <c r="H416" i="8"/>
  <c r="M409" i="8"/>
  <c r="R273" i="8"/>
  <c r="J456" i="8"/>
  <c r="E530" i="8"/>
  <c r="P453" i="8"/>
  <c r="H318" i="8"/>
  <c r="K332" i="8"/>
  <c r="O507" i="8"/>
  <c r="K396" i="8"/>
  <c r="M430" i="8"/>
  <c r="F452" i="8"/>
  <c r="K546" i="8"/>
  <c r="P385" i="8"/>
  <c r="J526" i="8"/>
  <c r="M270" i="8"/>
  <c r="S270" i="8"/>
  <c r="K537" i="8"/>
  <c r="J310" i="8"/>
  <c r="P339" i="8"/>
  <c r="O437" i="8"/>
  <c r="P494" i="8"/>
  <c r="M364" i="8"/>
  <c r="R467" i="8"/>
  <c r="P468" i="8"/>
  <c r="I431" i="8"/>
  <c r="L489" i="8"/>
  <c r="E408" i="8"/>
  <c r="L370" i="8"/>
  <c r="F297" i="8"/>
  <c r="H461" i="8"/>
  <c r="K363" i="8"/>
  <c r="O408" i="8"/>
  <c r="L346" i="8"/>
  <c r="J527" i="8"/>
  <c r="H418" i="8"/>
  <c r="S304" i="8"/>
  <c r="E448" i="8"/>
  <c r="S273" i="8"/>
  <c r="O489" i="8"/>
  <c r="E325" i="8"/>
  <c r="R502" i="8"/>
  <c r="P356" i="8"/>
  <c r="H462" i="8"/>
  <c r="D459" i="8"/>
  <c r="K374" i="8"/>
  <c r="M304" i="8"/>
  <c r="J286" i="8"/>
  <c r="M446" i="8"/>
  <c r="R441" i="8"/>
  <c r="O355" i="8"/>
  <c r="L403" i="8"/>
  <c r="F410" i="8"/>
  <c r="R474" i="8"/>
  <c r="K481" i="8"/>
  <c r="R415" i="8"/>
  <c r="L483" i="8"/>
  <c r="P440" i="8"/>
  <c r="I465" i="8"/>
  <c r="I448" i="8"/>
  <c r="M375" i="8"/>
  <c r="S455" i="8"/>
  <c r="J323" i="8"/>
  <c r="H344" i="8"/>
  <c r="P471" i="8"/>
  <c r="F323" i="8"/>
  <c r="L543" i="8"/>
  <c r="R410" i="8"/>
  <c r="O358" i="8"/>
  <c r="K451" i="8"/>
  <c r="O293" i="8"/>
  <c r="J296" i="8"/>
  <c r="K521" i="8"/>
  <c r="K359" i="8"/>
  <c r="M399" i="8"/>
  <c r="D436" i="8"/>
  <c r="L448" i="8"/>
  <c r="O412" i="8"/>
  <c r="S426" i="8"/>
  <c r="J284" i="8"/>
  <c r="S343" i="8"/>
  <c r="E409" i="8"/>
  <c r="H283" i="8"/>
  <c r="L540" i="8"/>
  <c r="L289" i="8"/>
  <c r="I333" i="8"/>
  <c r="H528" i="8"/>
  <c r="E541" i="8"/>
  <c r="E362" i="8"/>
  <c r="S280" i="8"/>
  <c r="C396" i="8"/>
  <c r="D392" i="8"/>
  <c r="K398" i="8"/>
  <c r="E378" i="8"/>
  <c r="S434" i="8"/>
  <c r="L356" i="8"/>
  <c r="F324" i="8"/>
  <c r="M437" i="8"/>
  <c r="F349" i="8"/>
  <c r="R317" i="8"/>
  <c r="M493" i="8"/>
  <c r="M458" i="8"/>
  <c r="C270" i="8"/>
  <c r="O538" i="8"/>
  <c r="M499" i="8"/>
  <c r="P457" i="8"/>
  <c r="S527" i="8"/>
  <c r="C426" i="8"/>
  <c r="L271" i="8"/>
  <c r="D369" i="8"/>
  <c r="M513" i="8"/>
  <c r="D540" i="8"/>
  <c r="C434" i="8"/>
  <c r="C285" i="8"/>
  <c r="J542" i="8"/>
  <c r="I371" i="8"/>
  <c r="J405" i="8"/>
  <c r="E418" i="8"/>
  <c r="M547" i="8"/>
  <c r="S370" i="8"/>
  <c r="O525" i="8"/>
  <c r="S381" i="8"/>
  <c r="D470" i="8"/>
  <c r="L428" i="8"/>
  <c r="O333" i="8"/>
  <c r="D550" i="8"/>
  <c r="J320" i="8"/>
  <c r="D395" i="8"/>
  <c r="S481" i="8"/>
  <c r="J547" i="8"/>
  <c r="R550" i="8"/>
  <c r="O447" i="8"/>
  <c r="C453" i="8"/>
  <c r="I356" i="8"/>
  <c r="D319" i="8"/>
  <c r="O424" i="8"/>
  <c r="S281" i="8"/>
  <c r="D356" i="8"/>
  <c r="E308" i="8"/>
  <c r="O534" i="8"/>
  <c r="L551" i="8"/>
  <c r="S320" i="8"/>
  <c r="K436" i="8"/>
  <c r="I479" i="8"/>
  <c r="H511" i="8"/>
  <c r="J425" i="8"/>
  <c r="C428" i="8"/>
  <c r="E477" i="8"/>
  <c r="K516" i="8"/>
  <c r="R281" i="8"/>
  <c r="F469" i="8"/>
  <c r="C390" i="8"/>
  <c r="H335" i="8"/>
  <c r="R368" i="8"/>
  <c r="O274" i="8"/>
  <c r="H304" i="8"/>
  <c r="I459" i="8"/>
  <c r="M544" i="8"/>
  <c r="P287" i="8"/>
  <c r="J311" i="8"/>
  <c r="P441" i="8"/>
  <c r="I372" i="8"/>
  <c r="O518" i="8"/>
  <c r="R297" i="8"/>
  <c r="K278" i="8"/>
  <c r="L396" i="8"/>
  <c r="I279" i="8"/>
  <c r="J455" i="8"/>
  <c r="C454" i="8"/>
  <c r="H369" i="8"/>
  <c r="R523" i="8"/>
  <c r="O460" i="8"/>
  <c r="H301" i="8"/>
  <c r="O479" i="8"/>
  <c r="R493" i="8"/>
  <c r="M524" i="8"/>
  <c r="R279" i="8"/>
  <c r="M289" i="8"/>
  <c r="E507" i="8"/>
  <c r="J467" i="8"/>
  <c r="F284" i="8"/>
  <c r="I460" i="8"/>
  <c r="K358" i="8"/>
  <c r="D330" i="8"/>
  <c r="I343" i="8"/>
  <c r="I312" i="8"/>
  <c r="C537" i="8"/>
  <c r="E517" i="8"/>
  <c r="H471" i="8"/>
  <c r="M307" i="8"/>
  <c r="E300" i="8"/>
  <c r="C441" i="8"/>
  <c r="M276" i="8"/>
  <c r="O487" i="8"/>
  <c r="F309" i="8"/>
  <c r="I370" i="8"/>
  <c r="D274" i="8"/>
  <c r="R336" i="8"/>
  <c r="R293" i="8"/>
  <c r="M482" i="8"/>
  <c r="F480" i="8"/>
  <c r="P543" i="8"/>
  <c r="D324" i="8"/>
  <c r="L438" i="8"/>
  <c r="L318" i="8"/>
  <c r="M292" i="8"/>
  <c r="L299" i="8"/>
  <c r="K443" i="8"/>
  <c r="O314" i="8"/>
  <c r="I407" i="8"/>
  <c r="I388" i="8"/>
  <c r="J453" i="8"/>
  <c r="S296" i="8"/>
  <c r="H436" i="8"/>
  <c r="J411" i="8"/>
  <c r="M463" i="8"/>
  <c r="L397" i="8"/>
  <c r="I270" i="8"/>
  <c r="J505" i="8"/>
  <c r="H388" i="8"/>
  <c r="R433" i="8"/>
  <c r="O330" i="8"/>
  <c r="E426" i="8"/>
  <c r="L384" i="8"/>
  <c r="C429" i="8"/>
  <c r="J492" i="8"/>
  <c r="C384" i="8"/>
  <c r="O427" i="8"/>
  <c r="O552" i="8"/>
  <c r="O473" i="8"/>
  <c r="M491" i="8"/>
  <c r="S441" i="8"/>
  <c r="H371" i="8"/>
  <c r="J292" i="8"/>
  <c r="K519" i="8"/>
  <c r="O394" i="8"/>
  <c r="I397" i="8"/>
  <c r="O406" i="8"/>
  <c r="D276" i="8"/>
  <c r="M474" i="8"/>
  <c r="L479" i="8"/>
  <c r="C388" i="8"/>
  <c r="K366" i="8"/>
  <c r="M506" i="8"/>
  <c r="L451" i="8"/>
  <c r="R288" i="8"/>
  <c r="F301" i="8"/>
  <c r="F494" i="8"/>
  <c r="P444" i="8"/>
  <c r="D384" i="8"/>
  <c r="O329" i="8"/>
  <c r="C287" i="8"/>
  <c r="O373" i="8"/>
  <c r="R308" i="8"/>
  <c r="L272" i="8"/>
  <c r="I390" i="8"/>
  <c r="J403" i="8"/>
  <c r="O452" i="8"/>
  <c r="L474" i="8"/>
  <c r="M338" i="8"/>
  <c r="R271" i="8"/>
  <c r="H447" i="8"/>
  <c r="P301" i="8"/>
  <c r="S509" i="8"/>
  <c r="R318" i="8"/>
  <c r="P329" i="8"/>
  <c r="O378" i="8"/>
  <c r="S302" i="8"/>
  <c r="L464" i="8"/>
  <c r="C414" i="8"/>
  <c r="F372" i="8"/>
  <c r="M363" i="8"/>
  <c r="H474" i="8"/>
  <c r="P364" i="8"/>
  <c r="O370" i="8"/>
  <c r="D296" i="8"/>
  <c r="F391" i="8"/>
  <c r="J421" i="8"/>
  <c r="E396" i="8"/>
  <c r="M538" i="8"/>
  <c r="P310" i="8"/>
  <c r="S472" i="8"/>
  <c r="S371" i="8"/>
  <c r="D510" i="8"/>
  <c r="R548" i="8"/>
  <c r="E511" i="8"/>
  <c r="P544" i="8"/>
  <c r="P316" i="8"/>
  <c r="F272" i="8"/>
  <c r="R285" i="8"/>
  <c r="I330" i="8"/>
  <c r="K357" i="8"/>
  <c r="E425" i="8"/>
  <c r="O425" i="8"/>
  <c r="I473" i="8"/>
  <c r="E428" i="8"/>
  <c r="E327" i="8"/>
  <c r="D270" i="8"/>
  <c r="D547" i="8"/>
  <c r="S350" i="8"/>
  <c r="D404" i="8"/>
  <c r="F357" i="8"/>
  <c r="C438" i="8"/>
  <c r="O369" i="8"/>
  <c r="M383" i="8"/>
  <c r="C475" i="8"/>
  <c r="J298" i="8"/>
  <c r="R355" i="8"/>
  <c r="E296" i="8"/>
  <c r="D391" i="8"/>
  <c r="H387" i="8"/>
  <c r="O540" i="8"/>
  <c r="I437" i="8"/>
  <c r="F359" i="8"/>
  <c r="J445" i="8"/>
  <c r="J383" i="8"/>
  <c r="E463" i="8"/>
  <c r="L388" i="8"/>
  <c r="E323" i="8"/>
  <c r="J417" i="8"/>
  <c r="R298" i="8"/>
  <c r="E285" i="8"/>
  <c r="P331" i="8"/>
  <c r="M542" i="8"/>
  <c r="P515" i="8"/>
  <c r="S325" i="8"/>
  <c r="M439" i="8"/>
  <c r="E548" i="8"/>
  <c r="J468" i="8"/>
  <c r="K333" i="8"/>
  <c r="D493" i="8"/>
  <c r="P498" i="8"/>
  <c r="K331" i="8"/>
  <c r="O313" i="8"/>
  <c r="I408" i="8"/>
  <c r="C450" i="8"/>
  <c r="D326" i="8"/>
  <c r="M519" i="8"/>
  <c r="M309" i="8"/>
  <c r="O336" i="8"/>
  <c r="I276" i="8"/>
  <c r="H393" i="8"/>
  <c r="O440" i="8"/>
  <c r="H291" i="8"/>
  <c r="D351" i="8"/>
  <c r="J398" i="8"/>
  <c r="F489" i="8"/>
  <c r="O462" i="8"/>
  <c r="L287" i="8"/>
  <c r="J281" i="8"/>
  <c r="R330" i="8"/>
  <c r="J283" i="8"/>
  <c r="D300" i="8"/>
  <c r="O477" i="8"/>
  <c r="J525" i="8"/>
  <c r="S391" i="8"/>
  <c r="S278" i="8"/>
  <c r="J347" i="8"/>
  <c r="J458" i="8"/>
  <c r="H275" i="8"/>
  <c r="S547" i="8"/>
  <c r="J367" i="8"/>
  <c r="D490" i="8"/>
  <c r="M503" i="8"/>
  <c r="H317" i="8"/>
  <c r="O390" i="8"/>
  <c r="L513" i="8"/>
  <c r="O298" i="8"/>
  <c r="J401" i="8"/>
  <c r="I508" i="8"/>
  <c r="K512" i="8"/>
  <c r="O419" i="8"/>
  <c r="F504" i="8"/>
  <c r="H363" i="8"/>
  <c r="K422" i="8"/>
  <c r="P387" i="8"/>
  <c r="O309" i="8"/>
  <c r="I348" i="8"/>
  <c r="P422" i="8"/>
  <c r="R304" i="8"/>
  <c r="I488" i="8"/>
  <c r="I527" i="8"/>
  <c r="H466" i="8"/>
  <c r="J522" i="8"/>
  <c r="J357" i="8"/>
  <c r="P548" i="8"/>
  <c r="H361" i="8"/>
  <c r="K330" i="8"/>
  <c r="I440" i="8"/>
  <c r="M490" i="8"/>
  <c r="D505" i="8"/>
  <c r="M310" i="8"/>
  <c r="P281" i="8"/>
  <c r="E399" i="8"/>
  <c r="S366" i="8"/>
  <c r="O511" i="8"/>
  <c r="I428" i="8"/>
  <c r="I341" i="8"/>
  <c r="D310" i="8"/>
  <c r="O381" i="8"/>
  <c r="F343" i="8"/>
  <c r="R531" i="8"/>
  <c r="R409" i="8"/>
  <c r="I288" i="8"/>
  <c r="J507" i="8"/>
  <c r="P459" i="8"/>
  <c r="M387" i="8"/>
  <c r="P389" i="8"/>
  <c r="J372" i="8"/>
  <c r="P464" i="8"/>
  <c r="S313" i="8"/>
  <c r="C529" i="8"/>
  <c r="S384" i="8"/>
  <c r="H324" i="8"/>
  <c r="D538" i="8"/>
  <c r="O280" i="8"/>
  <c r="D443" i="8"/>
  <c r="H313" i="8"/>
  <c r="H310" i="8"/>
  <c r="D315" i="8"/>
  <c r="K483" i="8"/>
  <c r="M380" i="8"/>
  <c r="C280" i="8"/>
  <c r="R469" i="8"/>
  <c r="L374" i="8"/>
  <c r="H529" i="8"/>
  <c r="C318" i="8"/>
  <c r="E336" i="8"/>
  <c r="M354" i="8"/>
  <c r="O542" i="8"/>
  <c r="K416" i="8"/>
  <c r="F295" i="8"/>
  <c r="K531" i="8"/>
  <c r="K457" i="8"/>
  <c r="H539" i="8"/>
  <c r="F328" i="8"/>
  <c r="E295" i="8"/>
  <c r="D468" i="8"/>
  <c r="M368" i="8"/>
  <c r="I441" i="8"/>
  <c r="I432" i="8"/>
  <c r="R323" i="8"/>
  <c r="C439" i="8"/>
  <c r="S393" i="8"/>
  <c r="P397" i="8"/>
  <c r="F304" i="8"/>
  <c r="O334" i="8"/>
  <c r="F453" i="8"/>
  <c r="H473" i="8"/>
  <c r="I463" i="8"/>
  <c r="S346" i="8"/>
  <c r="D509" i="8"/>
  <c r="R360" i="8"/>
  <c r="K466" i="8"/>
  <c r="L552" i="8"/>
  <c r="E402" i="8"/>
  <c r="L365" i="8"/>
  <c r="P377" i="8"/>
  <c r="J391" i="8"/>
  <c r="K315" i="8"/>
  <c r="R540" i="8"/>
  <c r="F456" i="8"/>
  <c r="P285" i="8"/>
  <c r="O469" i="8"/>
  <c r="F334" i="8"/>
  <c r="R357" i="8"/>
  <c r="C534" i="8"/>
  <c r="P473" i="8"/>
  <c r="E550" i="8"/>
  <c r="D342" i="8"/>
  <c r="D528" i="8"/>
  <c r="H397" i="8"/>
  <c r="R430" i="8"/>
  <c r="P539" i="8"/>
  <c r="D418" i="8"/>
  <c r="E363" i="8"/>
  <c r="F509" i="8"/>
  <c r="K486" i="8"/>
  <c r="O411" i="8"/>
  <c r="P470" i="8"/>
  <c r="K343" i="8"/>
  <c r="K288" i="8"/>
  <c r="O357" i="8"/>
  <c r="O353" i="8"/>
  <c r="H523" i="8"/>
  <c r="E280" i="8"/>
  <c r="D479" i="8"/>
  <c r="M308" i="8"/>
  <c r="I518" i="8"/>
  <c r="S318" i="8"/>
  <c r="R406" i="8"/>
  <c r="R346" i="8"/>
  <c r="L446" i="8"/>
  <c r="M475" i="8"/>
  <c r="K327" i="8"/>
  <c r="J343" i="8"/>
  <c r="R384" i="8"/>
  <c r="C502" i="8"/>
  <c r="F303" i="8"/>
  <c r="C497" i="8"/>
  <c r="K310" i="8"/>
  <c r="C420" i="8"/>
  <c r="H498" i="8"/>
  <c r="I475" i="8"/>
  <c r="K433" i="8"/>
  <c r="D316" i="8"/>
  <c r="M333" i="8"/>
  <c r="J537" i="8"/>
  <c r="F322" i="8"/>
  <c r="L353" i="8"/>
  <c r="P514" i="8"/>
  <c r="H331" i="8"/>
  <c r="C540" i="8"/>
  <c r="C277" i="8"/>
  <c r="F362" i="8"/>
  <c r="S510" i="8"/>
  <c r="F397" i="8"/>
  <c r="D432" i="8"/>
  <c r="R492" i="8"/>
  <c r="M318" i="8"/>
  <c r="S444" i="8"/>
  <c r="J293" i="8"/>
  <c r="I351" i="8"/>
  <c r="S467" i="8"/>
  <c r="E394" i="8"/>
  <c r="F296" i="8"/>
  <c r="E354" i="8"/>
  <c r="L329" i="8"/>
  <c r="L440" i="8"/>
  <c r="J317" i="8"/>
  <c r="H446" i="8"/>
  <c r="K434" i="8"/>
  <c r="C413" i="8"/>
  <c r="I493" i="8"/>
  <c r="O323" i="8"/>
  <c r="P351" i="8"/>
  <c r="C456" i="8"/>
  <c r="F307" i="8"/>
  <c r="K336" i="8"/>
  <c r="L465" i="8"/>
  <c r="C508" i="8"/>
  <c r="O505" i="8"/>
  <c r="O532" i="8"/>
  <c r="F527" i="8"/>
  <c r="O515" i="8"/>
  <c r="P358" i="8"/>
  <c r="I296" i="8"/>
  <c r="D462" i="8"/>
  <c r="P466" i="8"/>
  <c r="H540" i="8"/>
  <c r="C469" i="8"/>
  <c r="C331" i="8"/>
  <c r="C452" i="8"/>
  <c r="H298" i="8"/>
  <c r="I271" i="8"/>
  <c r="F375" i="8"/>
  <c r="O421" i="8"/>
  <c r="S489" i="8"/>
  <c r="K536" i="8"/>
  <c r="E343" i="8"/>
  <c r="D475" i="8"/>
  <c r="K325" i="8"/>
  <c r="R322" i="8"/>
  <c r="M488" i="8"/>
  <c r="S504" i="8"/>
  <c r="O483" i="8"/>
  <c r="P297" i="8"/>
  <c r="J471" i="8"/>
  <c r="O465" i="8"/>
  <c r="H423" i="8"/>
  <c r="P416" i="8"/>
  <c r="M455" i="8"/>
  <c r="K404" i="8"/>
  <c r="H550" i="8"/>
  <c r="R319" i="8"/>
  <c r="R516" i="8"/>
  <c r="K324" i="8"/>
  <c r="D294" i="8"/>
  <c r="P458" i="8"/>
  <c r="F317" i="8"/>
  <c r="R314" i="8"/>
  <c r="R379" i="8"/>
  <c r="E386" i="8"/>
  <c r="I324" i="8"/>
  <c r="I350" i="8"/>
  <c r="J277" i="8"/>
  <c r="S493" i="8"/>
  <c r="C335" i="8"/>
  <c r="J533" i="8"/>
  <c r="R461" i="8"/>
  <c r="J282" i="8"/>
  <c r="D499" i="8"/>
  <c r="H506" i="8"/>
  <c r="C419" i="8"/>
  <c r="J379" i="8"/>
  <c r="I424" i="8"/>
  <c r="D350" i="8"/>
  <c r="C446" i="8"/>
  <c r="I462" i="8"/>
  <c r="D495" i="8"/>
  <c r="C432" i="8"/>
  <c r="S503" i="8"/>
  <c r="R414" i="8"/>
  <c r="M412" i="8"/>
  <c r="F337" i="8"/>
  <c r="H295" i="8"/>
  <c r="J396" i="8"/>
  <c r="S446" i="8"/>
  <c r="C462" i="8"/>
  <c r="J488" i="8"/>
  <c r="K407" i="8"/>
  <c r="L326" i="8"/>
  <c r="C464" i="8"/>
  <c r="S354" i="8"/>
  <c r="E359" i="8"/>
  <c r="P463" i="8"/>
  <c r="H379" i="8"/>
  <c r="R484" i="8"/>
  <c r="L410" i="8"/>
  <c r="K290" i="8"/>
  <c r="F420" i="8"/>
  <c r="F419" i="8"/>
  <c r="L362" i="8"/>
  <c r="D309" i="8"/>
  <c r="R449" i="8"/>
  <c r="O276" i="8"/>
  <c r="C381" i="8"/>
  <c r="J513" i="8"/>
  <c r="H519" i="8"/>
  <c r="S317" i="8"/>
  <c r="H274" i="8"/>
  <c r="F290" i="8"/>
  <c r="R369" i="8"/>
  <c r="H402" i="8"/>
  <c r="J304" i="8"/>
  <c r="C491" i="8"/>
  <c r="M484" i="8"/>
  <c r="J274" i="8"/>
  <c r="I363" i="8"/>
  <c r="K405" i="8"/>
  <c r="J316" i="8"/>
  <c r="D429" i="8"/>
  <c r="J53" i="8"/>
  <c r="AC14" i="16"/>
  <c r="B64" i="8"/>
  <c r="B48" i="8"/>
  <c r="S48" i="8" s="1"/>
  <c r="B60" i="8"/>
  <c r="S53" i="8"/>
  <c r="G53" i="8"/>
  <c r="Q53" i="8"/>
  <c r="B72" i="8"/>
  <c r="B67" i="8"/>
  <c r="B51" i="8"/>
  <c r="O51" i="8" s="1"/>
  <c r="B62" i="8"/>
  <c r="B70" i="8"/>
  <c r="B59" i="8"/>
  <c r="M59" i="8" s="1"/>
  <c r="B68" i="8"/>
  <c r="B50" i="8"/>
  <c r="I50" i="8" s="1"/>
  <c r="B55" i="8"/>
  <c r="N55" i="8" s="1"/>
  <c r="B52" i="8"/>
  <c r="G52" i="8" s="1"/>
  <c r="B54" i="8"/>
  <c r="B56" i="8"/>
  <c r="C53" i="8"/>
  <c r="R53" i="8"/>
  <c r="H53" i="8"/>
  <c r="L53" i="8"/>
  <c r="E53" i="8"/>
  <c r="K53" i="8"/>
  <c r="M53" i="8"/>
  <c r="I53" i="8"/>
  <c r="P53" i="8"/>
  <c r="F53" i="8"/>
  <c r="N53" i="8"/>
  <c r="D53" i="8"/>
  <c r="O53" i="8"/>
  <c r="P49" i="8"/>
  <c r="E49" i="8"/>
  <c r="I49" i="8"/>
  <c r="H49" i="8"/>
  <c r="O49" i="8"/>
  <c r="Q49" i="8"/>
  <c r="J49" i="8"/>
  <c r="R49" i="8"/>
  <c r="L49" i="8"/>
  <c r="N49" i="8"/>
  <c r="F49" i="8"/>
  <c r="C49" i="8"/>
  <c r="S49" i="8"/>
  <c r="G49" i="8"/>
  <c r="M49" i="8"/>
  <c r="D49" i="8"/>
  <c r="K49" i="8"/>
  <c r="B75" i="8"/>
  <c r="A76" i="8"/>
  <c r="C121" i="8" l="1"/>
  <c r="R139" i="12"/>
  <c r="H127" i="8"/>
  <c r="H203" i="8"/>
  <c r="X23" i="15"/>
  <c r="AB23" i="15" s="1"/>
  <c r="W23" i="15"/>
  <c r="AA23" i="15" s="1"/>
  <c r="V37" i="16"/>
  <c r="U37" i="16"/>
  <c r="Y37" i="16" s="1"/>
  <c r="G460" i="8"/>
  <c r="T419" i="12"/>
  <c r="AD419" i="12" s="1"/>
  <c r="S419" i="12"/>
  <c r="AC419" i="12" s="1"/>
  <c r="AL360" i="12"/>
  <c r="AN360" i="12" s="1"/>
  <c r="AK360" i="12"/>
  <c r="AM360" i="12" s="1"/>
  <c r="AG59" i="16"/>
  <c r="AI59" i="16" s="1"/>
  <c r="AH59" i="16"/>
  <c r="AJ59" i="16" s="1"/>
  <c r="R100" i="8"/>
  <c r="AG141" i="12"/>
  <c r="AI141" i="12" s="1"/>
  <c r="AH141" i="12"/>
  <c r="AJ141" i="12" s="1"/>
  <c r="AK46" i="14"/>
  <c r="AM46" i="14" s="1"/>
  <c r="AL46" i="14"/>
  <c r="AN46" i="14" s="1"/>
  <c r="U65" i="15"/>
  <c r="Y65" i="15" s="1"/>
  <c r="V65" i="15"/>
  <c r="Z65" i="15" s="1"/>
  <c r="K187" i="8"/>
  <c r="V188" i="16"/>
  <c r="Z188" i="16" s="1"/>
  <c r="U188" i="16"/>
  <c r="Y188" i="16" s="1"/>
  <c r="L229" i="8"/>
  <c r="H174" i="8"/>
  <c r="R465" i="12"/>
  <c r="AL93" i="12"/>
  <c r="AN93" i="12" s="1"/>
  <c r="AK93" i="12"/>
  <c r="AM93" i="12" s="1"/>
  <c r="V84" i="3"/>
  <c r="Z84" i="3" s="1"/>
  <c r="U84" i="3"/>
  <c r="Y84" i="3" s="1"/>
  <c r="T216" i="12"/>
  <c r="AD216" i="12" s="1"/>
  <c r="S216" i="12"/>
  <c r="AC216" i="12" s="1"/>
  <c r="AG33" i="12"/>
  <c r="AI33" i="12" s="1"/>
  <c r="AH33" i="12"/>
  <c r="AJ33" i="12" s="1"/>
  <c r="Q391" i="8"/>
  <c r="W350" i="12"/>
  <c r="AA350" i="12" s="1"/>
  <c r="X350" i="12"/>
  <c r="R391" i="12"/>
  <c r="I92" i="8"/>
  <c r="N456" i="8"/>
  <c r="V415" i="12"/>
  <c r="Z415" i="12" s="1"/>
  <c r="U415" i="12"/>
  <c r="Y415" i="12" s="1"/>
  <c r="U202" i="16"/>
  <c r="Y202" i="16" s="1"/>
  <c r="V202" i="16"/>
  <c r="L243" i="8"/>
  <c r="AG146" i="16"/>
  <c r="AH146" i="16"/>
  <c r="AJ146" i="16" s="1"/>
  <c r="R187" i="8"/>
  <c r="T237" i="12"/>
  <c r="AD237" i="12" s="1"/>
  <c r="S237" i="12"/>
  <c r="AC237" i="12" s="1"/>
  <c r="G278" i="8"/>
  <c r="C242" i="8"/>
  <c r="W9" i="15"/>
  <c r="AA9" i="15" s="1"/>
  <c r="X9" i="15"/>
  <c r="AB9" i="15" s="1"/>
  <c r="R498" i="12"/>
  <c r="E212" i="8"/>
  <c r="AG154" i="16"/>
  <c r="AI154" i="16" s="1"/>
  <c r="AH154" i="16"/>
  <c r="AJ154" i="16" s="1"/>
  <c r="R195" i="8"/>
  <c r="W172" i="12"/>
  <c r="AA172" i="12" s="1"/>
  <c r="X172" i="12"/>
  <c r="AB172" i="12" s="1"/>
  <c r="AK148" i="12"/>
  <c r="AM148" i="12" s="1"/>
  <c r="AL148" i="12"/>
  <c r="AN148" i="12" s="1"/>
  <c r="I150" i="8"/>
  <c r="V178" i="16"/>
  <c r="U178" i="16"/>
  <c r="Y178" i="16" s="1"/>
  <c r="L219" i="8"/>
  <c r="C179" i="8"/>
  <c r="X32" i="3"/>
  <c r="AB32" i="3" s="1"/>
  <c r="W32" i="3"/>
  <c r="AA32" i="3" s="1"/>
  <c r="AL26" i="3"/>
  <c r="AN26" i="3" s="1"/>
  <c r="AK26" i="3"/>
  <c r="AM26" i="3" s="1"/>
  <c r="T106" i="16"/>
  <c r="AD106" i="16" s="1"/>
  <c r="S106" i="16"/>
  <c r="AC106" i="16" s="1"/>
  <c r="F147" i="8"/>
  <c r="P226" i="8"/>
  <c r="AK85" i="3"/>
  <c r="AM85" i="3" s="1"/>
  <c r="AL85" i="3"/>
  <c r="AN85" i="3" s="1"/>
  <c r="M246" i="8"/>
  <c r="AK418" i="12"/>
  <c r="AM418" i="12" s="1"/>
  <c r="AL418" i="12"/>
  <c r="AN418" i="12" s="1"/>
  <c r="W169" i="16"/>
  <c r="AA169" i="16" s="1"/>
  <c r="X169" i="16"/>
  <c r="O210" i="8"/>
  <c r="N308" i="8"/>
  <c r="U267" i="12"/>
  <c r="Y267" i="12" s="1"/>
  <c r="V267" i="12"/>
  <c r="Z267" i="12" s="1"/>
  <c r="R45" i="15"/>
  <c r="H103" i="8"/>
  <c r="AK211" i="12"/>
  <c r="AM211" i="12" s="1"/>
  <c r="AL211" i="12"/>
  <c r="AN211" i="12" s="1"/>
  <c r="AG460" i="12"/>
  <c r="AH460" i="12"/>
  <c r="AJ460" i="12" s="1"/>
  <c r="K117" i="8"/>
  <c r="S104" i="3"/>
  <c r="T104" i="3"/>
  <c r="AD104" i="3" s="1"/>
  <c r="W253" i="12"/>
  <c r="AA253" i="12" s="1"/>
  <c r="X253" i="12"/>
  <c r="Q294" i="8"/>
  <c r="R87" i="3"/>
  <c r="AL23" i="12"/>
  <c r="AN23" i="12" s="1"/>
  <c r="AK23" i="12"/>
  <c r="AM23" i="12" s="1"/>
  <c r="R405" i="12"/>
  <c r="X48" i="3"/>
  <c r="AB48" i="3" s="1"/>
  <c r="W48" i="3"/>
  <c r="AA48" i="3" s="1"/>
  <c r="AK67" i="3"/>
  <c r="AM67" i="3" s="1"/>
  <c r="AL67" i="3"/>
  <c r="AN67" i="3" s="1"/>
  <c r="X166" i="12"/>
  <c r="AB166" i="12" s="1"/>
  <c r="W166" i="12"/>
  <c r="AA166" i="12" s="1"/>
  <c r="AK126" i="16"/>
  <c r="AM126" i="16" s="1"/>
  <c r="AL126" i="16"/>
  <c r="AN126" i="16" s="1"/>
  <c r="S167" i="8"/>
  <c r="R41" i="15"/>
  <c r="J104" i="8"/>
  <c r="R63" i="16"/>
  <c r="N486" i="8"/>
  <c r="U445" i="12"/>
  <c r="Y445" i="12" s="1"/>
  <c r="V445" i="12"/>
  <c r="R97" i="15"/>
  <c r="R41" i="14"/>
  <c r="Q393" i="8"/>
  <c r="X352" i="12"/>
  <c r="AB352" i="12" s="1"/>
  <c r="W352" i="12"/>
  <c r="AA352" i="12" s="1"/>
  <c r="X47" i="15"/>
  <c r="AB47" i="15" s="1"/>
  <c r="W47" i="15"/>
  <c r="AA47" i="15" s="1"/>
  <c r="X31" i="15"/>
  <c r="AB31" i="15" s="1"/>
  <c r="W31" i="15"/>
  <c r="AA31" i="15" s="1"/>
  <c r="W447" i="12"/>
  <c r="AA447" i="12" s="1"/>
  <c r="Q488" i="8"/>
  <c r="X447" i="12"/>
  <c r="AB447" i="12" s="1"/>
  <c r="V215" i="12"/>
  <c r="U215" i="12"/>
  <c r="Y215" i="12" s="1"/>
  <c r="AG372" i="12"/>
  <c r="AI372" i="12" s="1"/>
  <c r="AH372" i="12"/>
  <c r="AJ372" i="12" s="1"/>
  <c r="V14" i="3"/>
  <c r="Z14" i="3" s="1"/>
  <c r="U14" i="3"/>
  <c r="Y14" i="3" s="1"/>
  <c r="X106" i="16"/>
  <c r="AB106" i="16" s="1"/>
  <c r="W106" i="16"/>
  <c r="AA106" i="16" s="1"/>
  <c r="O147" i="8"/>
  <c r="M108" i="8"/>
  <c r="N521" i="8"/>
  <c r="V480" i="12"/>
  <c r="Z480" i="12" s="1"/>
  <c r="U480" i="12"/>
  <c r="Y480" i="12" s="1"/>
  <c r="D260" i="8"/>
  <c r="AH340" i="12"/>
  <c r="AJ340" i="12" s="1"/>
  <c r="AG340" i="12"/>
  <c r="AI340" i="12" s="1"/>
  <c r="R77" i="3"/>
  <c r="D99" i="8"/>
  <c r="R17" i="15"/>
  <c r="S20" i="3"/>
  <c r="T20" i="3"/>
  <c r="AD20" i="3" s="1"/>
  <c r="R33" i="16"/>
  <c r="J74" i="8"/>
  <c r="C214" i="8"/>
  <c r="D172" i="8"/>
  <c r="W481" i="12"/>
  <c r="AA481" i="12" s="1"/>
  <c r="X481" i="12"/>
  <c r="Q522" i="8"/>
  <c r="W74" i="12"/>
  <c r="AA74" i="12" s="1"/>
  <c r="X74" i="12"/>
  <c r="AB74" i="12" s="1"/>
  <c r="E125" i="8"/>
  <c r="W77" i="12"/>
  <c r="AA77" i="12" s="1"/>
  <c r="X77" i="12"/>
  <c r="AB77" i="12" s="1"/>
  <c r="I267" i="8"/>
  <c r="AK146" i="12"/>
  <c r="AM146" i="12" s="1"/>
  <c r="AL146" i="12"/>
  <c r="AN146" i="12" s="1"/>
  <c r="D156" i="8"/>
  <c r="I86" i="8"/>
  <c r="AH486" i="12"/>
  <c r="AJ486" i="12" s="1"/>
  <c r="AG486" i="12"/>
  <c r="AI486" i="12" s="1"/>
  <c r="R75" i="3"/>
  <c r="T131" i="12"/>
  <c r="AD131" i="12" s="1"/>
  <c r="S131" i="12"/>
  <c r="AC131" i="12" s="1"/>
  <c r="X385" i="12"/>
  <c r="AB385" i="12" s="1"/>
  <c r="Q426" i="8"/>
  <c r="W385" i="12"/>
  <c r="AA385" i="12" s="1"/>
  <c r="M94" i="8"/>
  <c r="H223" i="8"/>
  <c r="T104" i="12"/>
  <c r="AD104" i="12" s="1"/>
  <c r="S104" i="12"/>
  <c r="AC104" i="12" s="1"/>
  <c r="T416" i="12"/>
  <c r="AD416" i="12" s="1"/>
  <c r="S416" i="12"/>
  <c r="AC416" i="12" s="1"/>
  <c r="G457" i="8"/>
  <c r="V17" i="15"/>
  <c r="U17" i="15"/>
  <c r="Y17" i="15" s="1"/>
  <c r="H235" i="8"/>
  <c r="S223" i="16"/>
  <c r="AC223" i="16" s="1"/>
  <c r="T223" i="16"/>
  <c r="AD223" i="16" s="1"/>
  <c r="F264" i="8"/>
  <c r="U94" i="16"/>
  <c r="Y94" i="16" s="1"/>
  <c r="V94" i="16"/>
  <c r="Z94" i="16" s="1"/>
  <c r="L135" i="8"/>
  <c r="H205" i="8"/>
  <c r="R19" i="15"/>
  <c r="AH64" i="15"/>
  <c r="AJ64" i="15" s="1"/>
  <c r="AG64" i="15"/>
  <c r="AI64" i="15" s="1"/>
  <c r="E260" i="8"/>
  <c r="T74" i="12"/>
  <c r="AD74" i="12" s="1"/>
  <c r="S74" i="12"/>
  <c r="V106" i="15"/>
  <c r="Z106" i="15" s="1"/>
  <c r="U106" i="15"/>
  <c r="Y106" i="15" s="1"/>
  <c r="H230" i="8"/>
  <c r="H93" i="8"/>
  <c r="R432" i="12"/>
  <c r="R112" i="16"/>
  <c r="J153" i="8"/>
  <c r="AK60" i="3"/>
  <c r="AM60" i="3" s="1"/>
  <c r="AL60" i="3"/>
  <c r="AN60" i="3" s="1"/>
  <c r="T102" i="3"/>
  <c r="AD102" i="3" s="1"/>
  <c r="S102" i="3"/>
  <c r="W76" i="15"/>
  <c r="AA76" i="15" s="1"/>
  <c r="X76" i="15"/>
  <c r="AB76" i="15" s="1"/>
  <c r="E264" i="8"/>
  <c r="AK98" i="16"/>
  <c r="AM98" i="16" s="1"/>
  <c r="AL98" i="16"/>
  <c r="AN98" i="16" s="1"/>
  <c r="S139" i="8"/>
  <c r="V61" i="3"/>
  <c r="Z61" i="3" s="1"/>
  <c r="U61" i="3"/>
  <c r="Y61" i="3" s="1"/>
  <c r="S342" i="12"/>
  <c r="G383" i="8"/>
  <c r="T342" i="12"/>
  <c r="AD342" i="12" s="1"/>
  <c r="G380" i="8"/>
  <c r="S339" i="12"/>
  <c r="AC339" i="12" s="1"/>
  <c r="T339" i="12"/>
  <c r="AD339" i="12" s="1"/>
  <c r="V104" i="12"/>
  <c r="U104" i="12"/>
  <c r="Y104" i="12" s="1"/>
  <c r="AG298" i="12"/>
  <c r="AI298" i="12" s="1"/>
  <c r="AH298" i="12"/>
  <c r="AJ298" i="12" s="1"/>
  <c r="S53" i="3"/>
  <c r="AC53" i="3" s="1"/>
  <c r="T53" i="3"/>
  <c r="AD53" i="3" s="1"/>
  <c r="U59" i="15"/>
  <c r="Y59" i="15" s="1"/>
  <c r="V59" i="15"/>
  <c r="R51" i="12"/>
  <c r="C245" i="8"/>
  <c r="X19" i="14"/>
  <c r="AB19" i="14" s="1"/>
  <c r="W19" i="14"/>
  <c r="AA19" i="14" s="1"/>
  <c r="U72" i="12"/>
  <c r="Y72" i="12" s="1"/>
  <c r="V72" i="12"/>
  <c r="Z72" i="12" s="1"/>
  <c r="V53" i="15"/>
  <c r="Z53" i="15" s="1"/>
  <c r="U53" i="15"/>
  <c r="Y53" i="15" s="1"/>
  <c r="R435" i="12"/>
  <c r="V14" i="14"/>
  <c r="U14" i="14"/>
  <c r="Y14" i="14" s="1"/>
  <c r="M92" i="8"/>
  <c r="S28" i="3"/>
  <c r="AC28" i="3" s="1"/>
  <c r="T28" i="3"/>
  <c r="AD28" i="3" s="1"/>
  <c r="S19" i="15"/>
  <c r="T19" i="15"/>
  <c r="AD19" i="15" s="1"/>
  <c r="E208" i="8"/>
  <c r="R125" i="16"/>
  <c r="J166" i="8"/>
  <c r="AG8" i="14"/>
  <c r="AI8" i="14" s="1"/>
  <c r="AH8" i="14"/>
  <c r="AJ8" i="14" s="1"/>
  <c r="D165" i="8"/>
  <c r="AL197" i="16"/>
  <c r="AN197" i="16" s="1"/>
  <c r="AK197" i="16"/>
  <c r="AM197" i="16" s="1"/>
  <c r="S238" i="8"/>
  <c r="AG155" i="12"/>
  <c r="AI155" i="12" s="1"/>
  <c r="AH155" i="12"/>
  <c r="AJ155" i="12" s="1"/>
  <c r="T21" i="13"/>
  <c r="AD21" i="13" s="1"/>
  <c r="S21" i="13"/>
  <c r="AK94" i="3"/>
  <c r="AM94" i="3" s="1"/>
  <c r="AL94" i="3"/>
  <c r="AN94" i="3" s="1"/>
  <c r="I118" i="8"/>
  <c r="E69" i="8"/>
  <c r="AK121" i="12"/>
  <c r="AM121" i="12" s="1"/>
  <c r="AL121" i="12"/>
  <c r="AN121" i="12" s="1"/>
  <c r="T78" i="15"/>
  <c r="AD78" i="15" s="1"/>
  <c r="S78" i="15"/>
  <c r="AL408" i="12"/>
  <c r="AN408" i="12" s="1"/>
  <c r="AK408" i="12"/>
  <c r="AM408" i="12" s="1"/>
  <c r="X408" i="12"/>
  <c r="AB408" i="12" s="1"/>
  <c r="W408" i="12"/>
  <c r="AA408" i="12" s="1"/>
  <c r="Q449" i="8"/>
  <c r="P169" i="8"/>
  <c r="V76" i="12"/>
  <c r="Z76" i="12" s="1"/>
  <c r="U76" i="12"/>
  <c r="Y76" i="12" s="1"/>
  <c r="E118" i="8"/>
  <c r="S183" i="12"/>
  <c r="AC183" i="12" s="1"/>
  <c r="T183" i="12"/>
  <c r="AD183" i="12" s="1"/>
  <c r="H95" i="8"/>
  <c r="W440" i="12"/>
  <c r="AA440" i="12" s="1"/>
  <c r="Q481" i="8"/>
  <c r="X440" i="12"/>
  <c r="R394" i="12"/>
  <c r="V52" i="12"/>
  <c r="Z52" i="12" s="1"/>
  <c r="U52" i="12"/>
  <c r="Y52" i="12" s="1"/>
  <c r="AK233" i="12"/>
  <c r="AM233" i="12" s="1"/>
  <c r="AL233" i="12"/>
  <c r="AN233" i="12" s="1"/>
  <c r="P171" i="8"/>
  <c r="H107" i="8"/>
  <c r="N515" i="8"/>
  <c r="U474" i="12"/>
  <c r="Y474" i="12" s="1"/>
  <c r="V474" i="12"/>
  <c r="Z474" i="12" s="1"/>
  <c r="I124" i="8"/>
  <c r="T409" i="12"/>
  <c r="AD409" i="12" s="1"/>
  <c r="S409" i="12"/>
  <c r="AC409" i="12" s="1"/>
  <c r="G450" i="8"/>
  <c r="D153" i="8"/>
  <c r="AL394" i="12"/>
  <c r="AN394" i="12" s="1"/>
  <c r="AK394" i="12"/>
  <c r="AM394" i="12" s="1"/>
  <c r="P102" i="8"/>
  <c r="AG89" i="15"/>
  <c r="AI89" i="15" s="1"/>
  <c r="AH89" i="15"/>
  <c r="AJ89" i="15" s="1"/>
  <c r="AK136" i="16"/>
  <c r="AM136" i="16" s="1"/>
  <c r="AL136" i="16"/>
  <c r="AN136" i="16" s="1"/>
  <c r="S177" i="8"/>
  <c r="U31" i="3"/>
  <c r="Y31" i="3" s="1"/>
  <c r="V31" i="3"/>
  <c r="Z31" i="3" s="1"/>
  <c r="V8" i="3"/>
  <c r="Z8" i="3" s="1"/>
  <c r="U8" i="3"/>
  <c r="Y8" i="3" s="1"/>
  <c r="Q332" i="8"/>
  <c r="W291" i="12"/>
  <c r="AA291" i="12" s="1"/>
  <c r="X291" i="12"/>
  <c r="AB291" i="12" s="1"/>
  <c r="S20" i="15"/>
  <c r="AC20" i="15" s="1"/>
  <c r="T20" i="15"/>
  <c r="AD20" i="15" s="1"/>
  <c r="AG121" i="16"/>
  <c r="AI121" i="16" s="1"/>
  <c r="AH121" i="16"/>
  <c r="AJ121" i="16" s="1"/>
  <c r="R162" i="8"/>
  <c r="N424" i="8"/>
  <c r="V383" i="12"/>
  <c r="U383" i="12"/>
  <c r="Y383" i="12" s="1"/>
  <c r="U80" i="15"/>
  <c r="Y80" i="15" s="1"/>
  <c r="V80" i="15"/>
  <c r="Z80" i="15" s="1"/>
  <c r="AK90" i="3"/>
  <c r="AM90" i="3" s="1"/>
  <c r="AL90" i="3"/>
  <c r="AN90" i="3" s="1"/>
  <c r="R53" i="12"/>
  <c r="S28" i="15"/>
  <c r="AC28" i="15" s="1"/>
  <c r="T28" i="15"/>
  <c r="AD28" i="15" s="1"/>
  <c r="W122" i="12"/>
  <c r="AA122" i="12" s="1"/>
  <c r="X122" i="12"/>
  <c r="AB122" i="12" s="1"/>
  <c r="R457" i="12"/>
  <c r="X198" i="16"/>
  <c r="W198" i="16"/>
  <c r="AA198" i="16" s="1"/>
  <c r="O239" i="8"/>
  <c r="H162" i="8"/>
  <c r="V168" i="16"/>
  <c r="U168" i="16"/>
  <c r="Y168" i="16" s="1"/>
  <c r="L209" i="8"/>
  <c r="U65" i="16"/>
  <c r="Y65" i="16" s="1"/>
  <c r="V65" i="16"/>
  <c r="Z65" i="16" s="1"/>
  <c r="L106" i="8"/>
  <c r="P65" i="8"/>
  <c r="P88" i="8"/>
  <c r="H111" i="8"/>
  <c r="H210" i="8"/>
  <c r="U430" i="12"/>
  <c r="Y430" i="12" s="1"/>
  <c r="N471" i="8"/>
  <c r="V430" i="12"/>
  <c r="Z430" i="12" s="1"/>
  <c r="K252" i="8"/>
  <c r="V82" i="16"/>
  <c r="Z82" i="16" s="1"/>
  <c r="U82" i="16"/>
  <c r="Y82" i="16" s="1"/>
  <c r="L123" i="8"/>
  <c r="AL153" i="12"/>
  <c r="AN153" i="12" s="1"/>
  <c r="AK153" i="12"/>
  <c r="AM153" i="12" s="1"/>
  <c r="AK182" i="16"/>
  <c r="AL182" i="16"/>
  <c r="AN182" i="16" s="1"/>
  <c r="S223" i="8"/>
  <c r="H259" i="8"/>
  <c r="AL23" i="13"/>
  <c r="AN23" i="13" s="1"/>
  <c r="AK23" i="13"/>
  <c r="AM23" i="13" s="1"/>
  <c r="H231" i="8"/>
  <c r="H189" i="8"/>
  <c r="X97" i="12"/>
  <c r="AB97" i="12" s="1"/>
  <c r="W97" i="12"/>
  <c r="AA97" i="12" s="1"/>
  <c r="AH39" i="16"/>
  <c r="AJ39" i="16" s="1"/>
  <c r="AG39" i="16"/>
  <c r="S106" i="3"/>
  <c r="T106" i="3"/>
  <c r="AD106" i="3" s="1"/>
  <c r="D97" i="8"/>
  <c r="D145" i="8"/>
  <c r="Q498" i="8"/>
  <c r="W457" i="12"/>
  <c r="AA457" i="12" s="1"/>
  <c r="X457" i="12"/>
  <c r="AB457" i="12" s="1"/>
  <c r="AL170" i="16"/>
  <c r="AN170" i="16" s="1"/>
  <c r="AK170" i="16"/>
  <c r="AM170" i="16" s="1"/>
  <c r="S211" i="8"/>
  <c r="P181" i="8"/>
  <c r="X39" i="3"/>
  <c r="AB39" i="3" s="1"/>
  <c r="W39" i="3"/>
  <c r="AA39" i="3" s="1"/>
  <c r="M250" i="8"/>
  <c r="W38" i="12"/>
  <c r="AA38" i="12" s="1"/>
  <c r="X38" i="12"/>
  <c r="AB38" i="12" s="1"/>
  <c r="AL42" i="16"/>
  <c r="AN42" i="16" s="1"/>
  <c r="AK42" i="16"/>
  <c r="AM42" i="16" s="1"/>
  <c r="T34" i="3"/>
  <c r="AD34" i="3" s="1"/>
  <c r="S34" i="3"/>
  <c r="AC34" i="3" s="1"/>
  <c r="H250" i="8"/>
  <c r="AK178" i="12"/>
  <c r="AM178" i="12" s="1"/>
  <c r="AL178" i="12"/>
  <c r="AN178" i="12" s="1"/>
  <c r="AL59" i="16"/>
  <c r="AN59" i="16" s="1"/>
  <c r="AK59" i="16"/>
  <c r="S100" i="8"/>
  <c r="U58" i="16"/>
  <c r="Y58" i="16" s="1"/>
  <c r="V58" i="16"/>
  <c r="Z58" i="16" s="1"/>
  <c r="L99" i="8"/>
  <c r="Q541" i="8"/>
  <c r="W500" i="12"/>
  <c r="AA500" i="12" s="1"/>
  <c r="X500" i="12"/>
  <c r="AB500" i="12" s="1"/>
  <c r="R31" i="13"/>
  <c r="K140" i="8"/>
  <c r="AL66" i="16"/>
  <c r="AN66" i="16" s="1"/>
  <c r="AK66" i="16"/>
  <c r="AM66" i="16" s="1"/>
  <c r="S107" i="8"/>
  <c r="W20" i="3"/>
  <c r="AA20" i="3" s="1"/>
  <c r="X20" i="3"/>
  <c r="AB20" i="3" s="1"/>
  <c r="W21" i="3"/>
  <c r="AA21" i="3" s="1"/>
  <c r="X21" i="3"/>
  <c r="AB21" i="3" s="1"/>
  <c r="R367" i="12"/>
  <c r="R21" i="3"/>
  <c r="H268" i="8"/>
  <c r="AG112" i="16"/>
  <c r="AI112" i="16" s="1"/>
  <c r="AH112" i="16"/>
  <c r="AJ112" i="16" s="1"/>
  <c r="R153" i="8"/>
  <c r="U140" i="12"/>
  <c r="Y140" i="12" s="1"/>
  <c r="V140" i="12"/>
  <c r="V69" i="3"/>
  <c r="Z69" i="3" s="1"/>
  <c r="U69" i="3"/>
  <c r="E178" i="8"/>
  <c r="P198" i="8"/>
  <c r="J180" i="8"/>
  <c r="R139" i="16"/>
  <c r="AG117" i="12"/>
  <c r="AI117" i="12" s="1"/>
  <c r="AH117" i="12"/>
  <c r="AJ117" i="12" s="1"/>
  <c r="M142" i="8"/>
  <c r="M167" i="8"/>
  <c r="U32" i="15"/>
  <c r="Y32" i="15" s="1"/>
  <c r="V32" i="15"/>
  <c r="Z32" i="15" s="1"/>
  <c r="X53" i="3"/>
  <c r="W53" i="3"/>
  <c r="AA53" i="3" s="1"/>
  <c r="X87" i="16"/>
  <c r="W87" i="16"/>
  <c r="AA87" i="16" s="1"/>
  <c r="O128" i="8"/>
  <c r="E164" i="8"/>
  <c r="W72" i="12"/>
  <c r="AA72" i="12" s="1"/>
  <c r="X72" i="12"/>
  <c r="C107" i="8"/>
  <c r="AH9" i="13"/>
  <c r="AJ9" i="13" s="1"/>
  <c r="AG9" i="13"/>
  <c r="W34" i="3"/>
  <c r="AA34" i="3" s="1"/>
  <c r="X34" i="3"/>
  <c r="AB34" i="3" s="1"/>
  <c r="W104" i="15"/>
  <c r="AA104" i="15" s="1"/>
  <c r="X104" i="15"/>
  <c r="AB104" i="15" s="1"/>
  <c r="AH101" i="16"/>
  <c r="AJ101" i="16" s="1"/>
  <c r="AG101" i="16"/>
  <c r="AI101" i="16" s="1"/>
  <c r="R142" i="8"/>
  <c r="M265" i="8"/>
  <c r="S54" i="12"/>
  <c r="T54" i="12"/>
  <c r="AD54" i="12" s="1"/>
  <c r="K242" i="8"/>
  <c r="P175" i="8"/>
  <c r="K218" i="8"/>
  <c r="K220" i="8"/>
  <c r="W220" i="12"/>
  <c r="AA220" i="12" s="1"/>
  <c r="X220" i="12"/>
  <c r="H253" i="8"/>
  <c r="U98" i="12"/>
  <c r="Y98" i="12" s="1"/>
  <c r="V98" i="12"/>
  <c r="Z98" i="12" s="1"/>
  <c r="K251" i="8"/>
  <c r="W362" i="12"/>
  <c r="AA362" i="12" s="1"/>
  <c r="Q403" i="8"/>
  <c r="X362" i="12"/>
  <c r="AB362" i="12" s="1"/>
  <c r="AL101" i="15"/>
  <c r="AN101" i="15" s="1"/>
  <c r="AK101" i="15"/>
  <c r="AM101" i="15" s="1"/>
  <c r="AH125" i="16"/>
  <c r="AJ125" i="16" s="1"/>
  <c r="AG125" i="16"/>
  <c r="AI125" i="16" s="1"/>
  <c r="R166" i="8"/>
  <c r="P227" i="8"/>
  <c r="AG437" i="12"/>
  <c r="AI437" i="12" s="1"/>
  <c r="AH437" i="12"/>
  <c r="AJ437" i="12" s="1"/>
  <c r="S193" i="12"/>
  <c r="AC193" i="12" s="1"/>
  <c r="T193" i="12"/>
  <c r="AD193" i="12" s="1"/>
  <c r="S75" i="15"/>
  <c r="AC75" i="15" s="1"/>
  <c r="T75" i="15"/>
  <c r="AD75" i="15" s="1"/>
  <c r="AH69" i="12"/>
  <c r="AJ69" i="12" s="1"/>
  <c r="AG69" i="12"/>
  <c r="AI69" i="12" s="1"/>
  <c r="T30" i="15"/>
  <c r="AD30" i="15" s="1"/>
  <c r="S30" i="15"/>
  <c r="AC30" i="15" s="1"/>
  <c r="T100" i="3"/>
  <c r="AD100" i="3" s="1"/>
  <c r="S100" i="3"/>
  <c r="AL30" i="12"/>
  <c r="AN30" i="12" s="1"/>
  <c r="AK30" i="12"/>
  <c r="AM30" i="12" s="1"/>
  <c r="AK124" i="12"/>
  <c r="AM124" i="12" s="1"/>
  <c r="AL124" i="12"/>
  <c r="AN124" i="12" s="1"/>
  <c r="R122" i="12"/>
  <c r="AL22" i="14"/>
  <c r="AN22" i="14" s="1"/>
  <c r="AK22" i="14"/>
  <c r="AM22" i="14" s="1"/>
  <c r="X68" i="16"/>
  <c r="AB68" i="16" s="1"/>
  <c r="W68" i="16"/>
  <c r="AA68" i="16" s="1"/>
  <c r="O109" i="8"/>
  <c r="W23" i="3"/>
  <c r="AA23" i="3" s="1"/>
  <c r="X23" i="3"/>
  <c r="AB23" i="3" s="1"/>
  <c r="AK483" i="12"/>
  <c r="AM483" i="12" s="1"/>
  <c r="AL483" i="12"/>
  <c r="AN483" i="12" s="1"/>
  <c r="V192" i="16"/>
  <c r="Z192" i="16" s="1"/>
  <c r="U192" i="16"/>
  <c r="Y192" i="16" s="1"/>
  <c r="L233" i="8"/>
  <c r="AG312" i="12"/>
  <c r="AI312" i="12" s="1"/>
  <c r="AH312" i="12"/>
  <c r="AJ312" i="12" s="1"/>
  <c r="S21" i="15"/>
  <c r="AC21" i="15" s="1"/>
  <c r="T21" i="15"/>
  <c r="AD21" i="15" s="1"/>
  <c r="AL27" i="3"/>
  <c r="AN27" i="3" s="1"/>
  <c r="AK27" i="3"/>
  <c r="AM27" i="3" s="1"/>
  <c r="W47" i="3"/>
  <c r="AA47" i="3" s="1"/>
  <c r="X47" i="3"/>
  <c r="AB47" i="3" s="1"/>
  <c r="AL50" i="16"/>
  <c r="AN50" i="16" s="1"/>
  <c r="AK50" i="16"/>
  <c r="AM50" i="16" s="1"/>
  <c r="S91" i="8"/>
  <c r="AH38" i="15"/>
  <c r="AJ38" i="15" s="1"/>
  <c r="AG38" i="15"/>
  <c r="AI38" i="15" s="1"/>
  <c r="X55" i="15"/>
  <c r="AB55" i="15" s="1"/>
  <c r="W55" i="15"/>
  <c r="AA55" i="15" s="1"/>
  <c r="AL23" i="3"/>
  <c r="AN23" i="3" s="1"/>
  <c r="AK23" i="3"/>
  <c r="AM23" i="3" s="1"/>
  <c r="W211" i="12"/>
  <c r="AA211" i="12" s="1"/>
  <c r="X211" i="12"/>
  <c r="U149" i="12"/>
  <c r="Y149" i="12" s="1"/>
  <c r="V149" i="12"/>
  <c r="Z149" i="12" s="1"/>
  <c r="W50" i="15"/>
  <c r="AA50" i="15" s="1"/>
  <c r="X50" i="15"/>
  <c r="R495" i="12"/>
  <c r="X31" i="3"/>
  <c r="AB31" i="3" s="1"/>
  <c r="W31" i="3"/>
  <c r="AA31" i="3" s="1"/>
  <c r="V39" i="3"/>
  <c r="Z39" i="3" s="1"/>
  <c r="U39" i="3"/>
  <c r="Y39" i="3" s="1"/>
  <c r="AK376" i="12"/>
  <c r="AM376" i="12" s="1"/>
  <c r="AL376" i="12"/>
  <c r="AN376" i="12" s="1"/>
  <c r="R9" i="3"/>
  <c r="AL38" i="3"/>
  <c r="AN38" i="3" s="1"/>
  <c r="AK38" i="3"/>
  <c r="AM38" i="3" s="1"/>
  <c r="W85" i="3"/>
  <c r="AA85" i="3" s="1"/>
  <c r="X85" i="3"/>
  <c r="R228" i="16"/>
  <c r="J269" i="8"/>
  <c r="R421" i="12"/>
  <c r="AK100" i="3"/>
  <c r="AM100" i="3" s="1"/>
  <c r="AL100" i="3"/>
  <c r="AN100" i="3" s="1"/>
  <c r="K148" i="8"/>
  <c r="W101" i="16"/>
  <c r="AA101" i="16" s="1"/>
  <c r="X101" i="16"/>
  <c r="AB101" i="16" s="1"/>
  <c r="O142" i="8"/>
  <c r="AK172" i="12"/>
  <c r="AM172" i="12" s="1"/>
  <c r="AL172" i="12"/>
  <c r="AN172" i="12" s="1"/>
  <c r="S140" i="16"/>
  <c r="AC140" i="16" s="1"/>
  <c r="T140" i="16"/>
  <c r="AD140" i="16" s="1"/>
  <c r="F181" i="8"/>
  <c r="H138" i="8"/>
  <c r="W79" i="16"/>
  <c r="AA79" i="16" s="1"/>
  <c r="X79" i="16"/>
  <c r="AB79" i="16" s="1"/>
  <c r="O120" i="8"/>
  <c r="S46" i="3"/>
  <c r="AC46" i="3" s="1"/>
  <c r="T46" i="3"/>
  <c r="AD46" i="3" s="1"/>
  <c r="Q306" i="8"/>
  <c r="X265" i="12"/>
  <c r="W265" i="12"/>
  <c r="AA265" i="12" s="1"/>
  <c r="AH107" i="12"/>
  <c r="AJ107" i="12" s="1"/>
  <c r="AG107" i="12"/>
  <c r="AI107" i="12" s="1"/>
  <c r="R141" i="12"/>
  <c r="R58" i="12"/>
  <c r="T167" i="12"/>
  <c r="AD167" i="12" s="1"/>
  <c r="S167" i="12"/>
  <c r="AC167" i="12" s="1"/>
  <c r="S19" i="3"/>
  <c r="AC19" i="3" s="1"/>
  <c r="T19" i="3"/>
  <c r="AD19" i="3" s="1"/>
  <c r="H166" i="8"/>
  <c r="S55" i="3"/>
  <c r="T55" i="3"/>
  <c r="AD55" i="3" s="1"/>
  <c r="W196" i="16"/>
  <c r="AA196" i="16" s="1"/>
  <c r="X196" i="16"/>
  <c r="O237" i="8"/>
  <c r="AH152" i="12"/>
  <c r="AJ152" i="12" s="1"/>
  <c r="AG152" i="12"/>
  <c r="AI152" i="12" s="1"/>
  <c r="R23" i="3"/>
  <c r="H101" i="8"/>
  <c r="I241" i="8"/>
  <c r="AK14" i="12"/>
  <c r="AM14" i="12" s="1"/>
  <c r="AL14" i="12"/>
  <c r="AN14" i="12" s="1"/>
  <c r="E227" i="8"/>
  <c r="AL198" i="16"/>
  <c r="AN198" i="16" s="1"/>
  <c r="AK198" i="16"/>
  <c r="S239" i="8"/>
  <c r="AH72" i="15"/>
  <c r="AJ72" i="15" s="1"/>
  <c r="AG72" i="15"/>
  <c r="W49" i="16"/>
  <c r="AA49" i="16" s="1"/>
  <c r="X49" i="16"/>
  <c r="AB49" i="16" s="1"/>
  <c r="O90" i="8"/>
  <c r="C247" i="8"/>
  <c r="X134" i="16"/>
  <c r="W134" i="16"/>
  <c r="AA134" i="16" s="1"/>
  <c r="O175" i="8"/>
  <c r="V146" i="16"/>
  <c r="U146" i="16"/>
  <c r="Y146" i="16" s="1"/>
  <c r="L187" i="8"/>
  <c r="I148" i="8"/>
  <c r="AK51" i="3"/>
  <c r="AL51" i="3"/>
  <c r="AN51" i="3" s="1"/>
  <c r="R112" i="12"/>
  <c r="K253" i="8"/>
  <c r="AH226" i="12"/>
  <c r="AJ226" i="12" s="1"/>
  <c r="AG226" i="12"/>
  <c r="AI226" i="12" s="1"/>
  <c r="AG73" i="12"/>
  <c r="AI73" i="12" s="1"/>
  <c r="AH73" i="12"/>
  <c r="AJ73" i="12" s="1"/>
  <c r="U105" i="3"/>
  <c r="Y105" i="3" s="1"/>
  <c r="V105" i="3"/>
  <c r="M199" i="8"/>
  <c r="R126" i="16"/>
  <c r="J167" i="8"/>
  <c r="AK44" i="12"/>
  <c r="AM44" i="12" s="1"/>
  <c r="AL44" i="12"/>
  <c r="AN44" i="12" s="1"/>
  <c r="R59" i="15"/>
  <c r="AL11" i="3"/>
  <c r="AN11" i="3" s="1"/>
  <c r="AK11" i="3"/>
  <c r="AM11" i="3" s="1"/>
  <c r="AL354" i="12"/>
  <c r="AN354" i="12" s="1"/>
  <c r="AK354" i="12"/>
  <c r="AM354" i="12" s="1"/>
  <c r="W490" i="12"/>
  <c r="AA490" i="12" s="1"/>
  <c r="Q531" i="8"/>
  <c r="X490" i="12"/>
  <c r="R56" i="12"/>
  <c r="D201" i="8"/>
  <c r="AG21" i="14"/>
  <c r="AH21" i="14"/>
  <c r="AJ21" i="14" s="1"/>
  <c r="X482" i="12"/>
  <c r="Q523" i="8"/>
  <c r="W482" i="12"/>
  <c r="AA482" i="12" s="1"/>
  <c r="P224" i="8"/>
  <c r="P252" i="8"/>
  <c r="AL390" i="12"/>
  <c r="AN390" i="12" s="1"/>
  <c r="AK390" i="12"/>
  <c r="AM390" i="12" s="1"/>
  <c r="AK27" i="12"/>
  <c r="AM27" i="12" s="1"/>
  <c r="AL27" i="12"/>
  <c r="AN27" i="12" s="1"/>
  <c r="S103" i="3"/>
  <c r="AC103" i="3" s="1"/>
  <c r="T103" i="3"/>
  <c r="AD103" i="3" s="1"/>
  <c r="X263" i="12"/>
  <c r="W263" i="12"/>
  <c r="AA263" i="12" s="1"/>
  <c r="Q304" i="8"/>
  <c r="H90" i="8"/>
  <c r="X280" i="12"/>
  <c r="W280" i="12"/>
  <c r="AA280" i="12" s="1"/>
  <c r="Q321" i="8"/>
  <c r="D143" i="8"/>
  <c r="V58" i="3"/>
  <c r="Z58" i="3" s="1"/>
  <c r="U58" i="3"/>
  <c r="Y58" i="3" s="1"/>
  <c r="T97" i="16"/>
  <c r="AD97" i="16" s="1"/>
  <c r="F138" i="8"/>
  <c r="S97" i="16"/>
  <c r="AC97" i="16" s="1"/>
  <c r="T57" i="12"/>
  <c r="AD57" i="12" s="1"/>
  <c r="S57" i="12"/>
  <c r="AC57" i="12" s="1"/>
  <c r="W125" i="12"/>
  <c r="AA125" i="12" s="1"/>
  <c r="X125" i="12"/>
  <c r="N488" i="8"/>
  <c r="U447" i="12"/>
  <c r="Y447" i="12" s="1"/>
  <c r="V447" i="12"/>
  <c r="U191" i="16"/>
  <c r="Y191" i="16" s="1"/>
  <c r="V191" i="16"/>
  <c r="L232" i="8"/>
  <c r="T97" i="12"/>
  <c r="AD97" i="12" s="1"/>
  <c r="S97" i="12"/>
  <c r="AC97" i="12" s="1"/>
  <c r="V216" i="12"/>
  <c r="Z216" i="12" s="1"/>
  <c r="U216" i="12"/>
  <c r="Y216" i="12" s="1"/>
  <c r="AG138" i="12"/>
  <c r="AI138" i="12" s="1"/>
  <c r="AH138" i="12"/>
  <c r="AJ138" i="12" s="1"/>
  <c r="V200" i="16"/>
  <c r="U200" i="16"/>
  <c r="Y200" i="16" s="1"/>
  <c r="L241" i="8"/>
  <c r="I217" i="8"/>
  <c r="AL105" i="3"/>
  <c r="AN105" i="3" s="1"/>
  <c r="AK105" i="3"/>
  <c r="AM105" i="3" s="1"/>
  <c r="AH84" i="16"/>
  <c r="AJ84" i="16" s="1"/>
  <c r="AG84" i="16"/>
  <c r="R125" i="8"/>
  <c r="R70" i="15"/>
  <c r="AK59" i="3"/>
  <c r="AM59" i="3" s="1"/>
  <c r="AL59" i="3"/>
  <c r="AN59" i="3" s="1"/>
  <c r="T329" i="12"/>
  <c r="AD329" i="12" s="1"/>
  <c r="G370" i="8"/>
  <c r="S329" i="12"/>
  <c r="AC329" i="12" s="1"/>
  <c r="X120" i="16"/>
  <c r="W120" i="16"/>
  <c r="AA120" i="16" s="1"/>
  <c r="O161" i="8"/>
  <c r="X192" i="12"/>
  <c r="W192" i="12"/>
  <c r="AA192" i="12" s="1"/>
  <c r="AH79" i="12"/>
  <c r="AJ79" i="12" s="1"/>
  <c r="AG79" i="12"/>
  <c r="AI79" i="12" s="1"/>
  <c r="R237" i="12"/>
  <c r="R429" i="12"/>
  <c r="AG30" i="14"/>
  <c r="AI30" i="14" s="1"/>
  <c r="AH30" i="14"/>
  <c r="AJ30" i="14" s="1"/>
  <c r="C241" i="8"/>
  <c r="AL36" i="15"/>
  <c r="AN36" i="15" s="1"/>
  <c r="AK36" i="15"/>
  <c r="T399" i="12"/>
  <c r="AD399" i="12" s="1"/>
  <c r="G440" i="8"/>
  <c r="S399" i="12"/>
  <c r="AC399" i="12" s="1"/>
  <c r="R78" i="3"/>
  <c r="W70" i="3"/>
  <c r="AA70" i="3" s="1"/>
  <c r="X70" i="3"/>
  <c r="K100" i="8"/>
  <c r="D206" i="8"/>
  <c r="S374" i="12"/>
  <c r="G415" i="8"/>
  <c r="T374" i="12"/>
  <c r="AD374" i="12" s="1"/>
  <c r="R176" i="16"/>
  <c r="J217" i="8"/>
  <c r="AG359" i="12"/>
  <c r="AI359" i="12" s="1"/>
  <c r="AH359" i="12"/>
  <c r="AJ359" i="12" s="1"/>
  <c r="AH8" i="15"/>
  <c r="AJ8" i="15" s="1"/>
  <c r="AG8" i="15"/>
  <c r="AI8" i="15" s="1"/>
  <c r="AK480" i="12"/>
  <c r="AM480" i="12" s="1"/>
  <c r="AL480" i="12"/>
  <c r="T73" i="3"/>
  <c r="AD73" i="3" s="1"/>
  <c r="S73" i="3"/>
  <c r="AC73" i="3" s="1"/>
  <c r="AK28" i="3"/>
  <c r="AM28" i="3" s="1"/>
  <c r="AL28" i="3"/>
  <c r="AN28" i="3" s="1"/>
  <c r="AL29" i="12"/>
  <c r="AN29" i="12" s="1"/>
  <c r="AK29" i="12"/>
  <c r="AM29" i="12" s="1"/>
  <c r="AL19" i="12"/>
  <c r="AN19" i="12" s="1"/>
  <c r="AK19" i="12"/>
  <c r="AM19" i="12" s="1"/>
  <c r="W136" i="16"/>
  <c r="AA136" i="16" s="1"/>
  <c r="X136" i="16"/>
  <c r="O177" i="8"/>
  <c r="W107" i="12"/>
  <c r="AA107" i="12" s="1"/>
  <c r="X107" i="12"/>
  <c r="AB107" i="12" s="1"/>
  <c r="V130" i="16"/>
  <c r="U130" i="16"/>
  <c r="Y130" i="16" s="1"/>
  <c r="L171" i="8"/>
  <c r="E207" i="8"/>
  <c r="T31" i="13"/>
  <c r="AD31" i="13" s="1"/>
  <c r="S31" i="13"/>
  <c r="AC31" i="13" s="1"/>
  <c r="T466" i="12"/>
  <c r="AD466" i="12" s="1"/>
  <c r="G507" i="8"/>
  <c r="S466" i="12"/>
  <c r="AC466" i="12" s="1"/>
  <c r="I89" i="8"/>
  <c r="U241" i="12"/>
  <c r="Y241" i="12" s="1"/>
  <c r="V241" i="12"/>
  <c r="Z241" i="12" s="1"/>
  <c r="N282" i="8"/>
  <c r="X84" i="3"/>
  <c r="AB84" i="3" s="1"/>
  <c r="W84" i="3"/>
  <c r="AA84" i="3" s="1"/>
  <c r="V469" i="12"/>
  <c r="Z469" i="12" s="1"/>
  <c r="N510" i="8"/>
  <c r="U469" i="12"/>
  <c r="Y469" i="12" s="1"/>
  <c r="U59" i="16"/>
  <c r="Y59" i="16" s="1"/>
  <c r="V59" i="16"/>
  <c r="L100" i="8"/>
  <c r="P265" i="8"/>
  <c r="M185" i="8"/>
  <c r="R84" i="12"/>
  <c r="S47" i="3"/>
  <c r="AC47" i="3" s="1"/>
  <c r="T47" i="3"/>
  <c r="AD47" i="3" s="1"/>
  <c r="E261" i="8"/>
  <c r="R148" i="16"/>
  <c r="J189" i="8"/>
  <c r="AG447" i="12"/>
  <c r="AI447" i="12" s="1"/>
  <c r="AH447" i="12"/>
  <c r="AJ447" i="12" s="1"/>
  <c r="AL175" i="12"/>
  <c r="AN175" i="12" s="1"/>
  <c r="AK175" i="12"/>
  <c r="AM175" i="12" s="1"/>
  <c r="R13" i="15"/>
  <c r="AK101" i="16"/>
  <c r="AM101" i="16" s="1"/>
  <c r="AL101" i="16"/>
  <c r="AN101" i="16" s="1"/>
  <c r="S142" i="8"/>
  <c r="K153" i="8"/>
  <c r="AH7" i="15"/>
  <c r="AJ7" i="15" s="1"/>
  <c r="AG7" i="15"/>
  <c r="T405" i="12"/>
  <c r="AD405" i="12" s="1"/>
  <c r="G446" i="8"/>
  <c r="S405" i="12"/>
  <c r="AC405" i="12" s="1"/>
  <c r="W78" i="16"/>
  <c r="AA78" i="16" s="1"/>
  <c r="X78" i="16"/>
  <c r="O119" i="8"/>
  <c r="X103" i="16"/>
  <c r="AB103" i="16" s="1"/>
  <c r="W103" i="16"/>
  <c r="AA103" i="16" s="1"/>
  <c r="O144" i="8"/>
  <c r="R67" i="16"/>
  <c r="J108" i="8"/>
  <c r="R224" i="12"/>
  <c r="S242" i="12"/>
  <c r="AC242" i="12" s="1"/>
  <c r="G283" i="8"/>
  <c r="T242" i="12"/>
  <c r="AD242" i="12" s="1"/>
  <c r="P90" i="8"/>
  <c r="AG97" i="15"/>
  <c r="AH97" i="15"/>
  <c r="AJ97" i="15" s="1"/>
  <c r="U156" i="16"/>
  <c r="Y156" i="16" s="1"/>
  <c r="V156" i="16"/>
  <c r="Z156" i="16" s="1"/>
  <c r="L197" i="8"/>
  <c r="P191" i="8"/>
  <c r="W19" i="12"/>
  <c r="AA19" i="12" s="1"/>
  <c r="X19" i="12"/>
  <c r="AB19" i="12" s="1"/>
  <c r="P184" i="8"/>
  <c r="W80" i="15"/>
  <c r="AA80" i="15" s="1"/>
  <c r="X80" i="15"/>
  <c r="AB80" i="15" s="1"/>
  <c r="X19" i="3"/>
  <c r="AB19" i="3" s="1"/>
  <c r="W19" i="3"/>
  <c r="AA19" i="3" s="1"/>
  <c r="AG57" i="16"/>
  <c r="AI57" i="16" s="1"/>
  <c r="AH57" i="16"/>
  <c r="AJ57" i="16" s="1"/>
  <c r="R98" i="8"/>
  <c r="R104" i="3"/>
  <c r="AK53" i="12"/>
  <c r="AM53" i="12" s="1"/>
  <c r="AL53" i="12"/>
  <c r="AN53" i="12" s="1"/>
  <c r="S27" i="14"/>
  <c r="AC27" i="14" s="1"/>
  <c r="T27" i="14"/>
  <c r="AD27" i="14" s="1"/>
  <c r="W184" i="16"/>
  <c r="AA184" i="16" s="1"/>
  <c r="X184" i="16"/>
  <c r="AB184" i="16" s="1"/>
  <c r="O225" i="8"/>
  <c r="P185" i="8"/>
  <c r="W8" i="3"/>
  <c r="AA8" i="3" s="1"/>
  <c r="X8" i="3"/>
  <c r="AB8" i="3" s="1"/>
  <c r="X89" i="15"/>
  <c r="AB89" i="15" s="1"/>
  <c r="W89" i="15"/>
  <c r="D211" i="8"/>
  <c r="AL16" i="13"/>
  <c r="AN16" i="13" s="1"/>
  <c r="AK16" i="13"/>
  <c r="AM16" i="13" s="1"/>
  <c r="X416" i="12"/>
  <c r="AB416" i="12" s="1"/>
  <c r="W416" i="12"/>
  <c r="AA416" i="12" s="1"/>
  <c r="Q457" i="8"/>
  <c r="M104" i="8"/>
  <c r="X73" i="15"/>
  <c r="AB73" i="15" s="1"/>
  <c r="W73" i="15"/>
  <c r="AA73" i="15" s="1"/>
  <c r="R174" i="12"/>
  <c r="X50" i="3"/>
  <c r="AB50" i="3" s="1"/>
  <c r="W50" i="3"/>
  <c r="AA50" i="3" s="1"/>
  <c r="S22" i="16"/>
  <c r="AC22" i="16" s="1"/>
  <c r="T22" i="16"/>
  <c r="AD22" i="16" s="1"/>
  <c r="G63" i="8"/>
  <c r="F63" i="8"/>
  <c r="R92" i="16"/>
  <c r="J133" i="8"/>
  <c r="AK29" i="15"/>
  <c r="AM29" i="15" s="1"/>
  <c r="AL29" i="15"/>
  <c r="AN29" i="15" s="1"/>
  <c r="U61" i="16"/>
  <c r="Y61" i="16" s="1"/>
  <c r="V61" i="16"/>
  <c r="Z61" i="16" s="1"/>
  <c r="L102" i="8"/>
  <c r="X73" i="3"/>
  <c r="AB73" i="3" s="1"/>
  <c r="W73" i="3"/>
  <c r="AA73" i="3" s="1"/>
  <c r="N277" i="8"/>
  <c r="V236" i="12"/>
  <c r="U236" i="12"/>
  <c r="Y236" i="12" s="1"/>
  <c r="S90" i="15"/>
  <c r="T90" i="15"/>
  <c r="AD90" i="15" s="1"/>
  <c r="R490" i="12"/>
  <c r="X405" i="12"/>
  <c r="AB405" i="12" s="1"/>
  <c r="W405" i="12"/>
  <c r="AA405" i="12" s="1"/>
  <c r="Q446" i="8"/>
  <c r="P187" i="8"/>
  <c r="M176" i="8"/>
  <c r="R54" i="3"/>
  <c r="S234" i="12"/>
  <c r="AC234" i="12" s="1"/>
  <c r="G275" i="8"/>
  <c r="T234" i="12"/>
  <c r="AD234" i="12" s="1"/>
  <c r="H165" i="8"/>
  <c r="P254" i="8"/>
  <c r="R130" i="16"/>
  <c r="J171" i="8"/>
  <c r="D193" i="8"/>
  <c r="AH122" i="12"/>
  <c r="AJ122" i="12" s="1"/>
  <c r="AG122" i="12"/>
  <c r="AI122" i="12" s="1"/>
  <c r="V281" i="12"/>
  <c r="U281" i="12"/>
  <c r="Y281" i="12" s="1"/>
  <c r="N322" i="8"/>
  <c r="U253" i="12"/>
  <c r="Y253" i="12" s="1"/>
  <c r="V253" i="12"/>
  <c r="Z253" i="12" s="1"/>
  <c r="N294" i="8"/>
  <c r="H171" i="8"/>
  <c r="X103" i="15"/>
  <c r="AB103" i="15" s="1"/>
  <c r="W103" i="15"/>
  <c r="AA103" i="15" s="1"/>
  <c r="H260" i="8"/>
  <c r="AK41" i="16"/>
  <c r="AM41" i="16" s="1"/>
  <c r="AL41" i="16"/>
  <c r="T51" i="12"/>
  <c r="AD51" i="12" s="1"/>
  <c r="S51" i="12"/>
  <c r="D251" i="8"/>
  <c r="N463" i="8"/>
  <c r="U422" i="12"/>
  <c r="Y422" i="12" s="1"/>
  <c r="V422" i="12"/>
  <c r="R182" i="12"/>
  <c r="AL70" i="3"/>
  <c r="AN70" i="3" s="1"/>
  <c r="AK70" i="3"/>
  <c r="AM70" i="3" s="1"/>
  <c r="V34" i="3"/>
  <c r="Z34" i="3" s="1"/>
  <c r="U34" i="3"/>
  <c r="Y34" i="3" s="1"/>
  <c r="AH466" i="12"/>
  <c r="AJ466" i="12" s="1"/>
  <c r="AG466" i="12"/>
  <c r="AI466" i="12" s="1"/>
  <c r="P180" i="8"/>
  <c r="D221" i="8"/>
  <c r="R12" i="14"/>
  <c r="AH382" i="12"/>
  <c r="AJ382" i="12" s="1"/>
  <c r="AG382" i="12"/>
  <c r="AH78" i="16"/>
  <c r="AJ78" i="16" s="1"/>
  <c r="AG78" i="16"/>
  <c r="AI78" i="16" s="1"/>
  <c r="R119" i="8"/>
  <c r="AL347" i="12"/>
  <c r="AN347" i="12" s="1"/>
  <c r="AK347" i="12"/>
  <c r="AM347" i="12" s="1"/>
  <c r="AK131" i="16"/>
  <c r="AM131" i="16" s="1"/>
  <c r="AL131" i="16"/>
  <c r="AN131" i="16" s="1"/>
  <c r="S172" i="8"/>
  <c r="W32" i="15"/>
  <c r="AA32" i="15" s="1"/>
  <c r="X32" i="15"/>
  <c r="AB32" i="15" s="1"/>
  <c r="U79" i="3"/>
  <c r="Y79" i="3" s="1"/>
  <c r="V79" i="3"/>
  <c r="Z79" i="3" s="1"/>
  <c r="V334" i="12"/>
  <c r="Z334" i="12" s="1"/>
  <c r="N375" i="8"/>
  <c r="U334" i="12"/>
  <c r="Y334" i="12" s="1"/>
  <c r="T54" i="15"/>
  <c r="AD54" i="15" s="1"/>
  <c r="S54" i="15"/>
  <c r="AC54" i="15" s="1"/>
  <c r="AH126" i="12"/>
  <c r="AJ126" i="12" s="1"/>
  <c r="AG126" i="12"/>
  <c r="AI126" i="12" s="1"/>
  <c r="H177" i="8"/>
  <c r="U243" i="12"/>
  <c r="Y243" i="12" s="1"/>
  <c r="N284" i="8"/>
  <c r="V243" i="12"/>
  <c r="Z243" i="12" s="1"/>
  <c r="T22" i="3"/>
  <c r="AD22" i="3" s="1"/>
  <c r="S22" i="3"/>
  <c r="T43" i="16"/>
  <c r="AD43" i="16" s="1"/>
  <c r="S43" i="16"/>
  <c r="F84" i="8"/>
  <c r="S156" i="16"/>
  <c r="T156" i="16"/>
  <c r="AD156" i="16" s="1"/>
  <c r="F197" i="8"/>
  <c r="U71" i="15"/>
  <c r="Y71" i="15" s="1"/>
  <c r="V71" i="15"/>
  <c r="Z71" i="15" s="1"/>
  <c r="U68" i="12"/>
  <c r="Y68" i="12" s="1"/>
  <c r="V68" i="12"/>
  <c r="W90" i="12"/>
  <c r="AA90" i="12" s="1"/>
  <c r="X90" i="12"/>
  <c r="AB90" i="12" s="1"/>
  <c r="K98" i="8"/>
  <c r="H215" i="8"/>
  <c r="S250" i="12"/>
  <c r="T250" i="12"/>
  <c r="AD250" i="12" s="1"/>
  <c r="G291" i="8"/>
  <c r="N548" i="8"/>
  <c r="V507" i="12"/>
  <c r="Z507" i="12" s="1"/>
  <c r="U507" i="12"/>
  <c r="Y507" i="12" s="1"/>
  <c r="AK25" i="14"/>
  <c r="AM25" i="14" s="1"/>
  <c r="AL25" i="14"/>
  <c r="AN25" i="14" s="1"/>
  <c r="R37" i="3"/>
  <c r="T100" i="15"/>
  <c r="AD100" i="15" s="1"/>
  <c r="S100" i="15"/>
  <c r="AC100" i="15" s="1"/>
  <c r="I184" i="8"/>
  <c r="M215" i="8"/>
  <c r="V64" i="15"/>
  <c r="Z64" i="15" s="1"/>
  <c r="U64" i="15"/>
  <c r="Y64" i="15" s="1"/>
  <c r="S35" i="15"/>
  <c r="AC35" i="15" s="1"/>
  <c r="T35" i="15"/>
  <c r="AD35" i="15" s="1"/>
  <c r="U175" i="16"/>
  <c r="Y175" i="16" s="1"/>
  <c r="V175" i="16"/>
  <c r="Z175" i="16" s="1"/>
  <c r="L216" i="8"/>
  <c r="R99" i="12"/>
  <c r="T112" i="12"/>
  <c r="AD112" i="12" s="1"/>
  <c r="S112" i="12"/>
  <c r="AC112" i="12" s="1"/>
  <c r="AL104" i="3"/>
  <c r="AN104" i="3" s="1"/>
  <c r="AK104" i="3"/>
  <c r="AK80" i="16"/>
  <c r="AL80" i="16"/>
  <c r="AN80" i="16" s="1"/>
  <c r="S121" i="8"/>
  <c r="I195" i="8"/>
  <c r="N349" i="8"/>
  <c r="U308" i="12"/>
  <c r="Y308" i="12" s="1"/>
  <c r="V308" i="12"/>
  <c r="AK78" i="3"/>
  <c r="AL78" i="3"/>
  <c r="AN78" i="3" s="1"/>
  <c r="AL447" i="12"/>
  <c r="AN447" i="12" s="1"/>
  <c r="AK447" i="12"/>
  <c r="AM447" i="12" s="1"/>
  <c r="I247" i="8"/>
  <c r="AH28" i="12"/>
  <c r="AJ28" i="12" s="1"/>
  <c r="AG28" i="12"/>
  <c r="AI28" i="12" s="1"/>
  <c r="AL202" i="12"/>
  <c r="AN202" i="12" s="1"/>
  <c r="AK202" i="12"/>
  <c r="AM202" i="12" s="1"/>
  <c r="R60" i="16"/>
  <c r="J101" i="8"/>
  <c r="R40" i="3"/>
  <c r="H131" i="8"/>
  <c r="M236" i="8"/>
  <c r="U57" i="15"/>
  <c r="Y57" i="15" s="1"/>
  <c r="V57" i="15"/>
  <c r="T101" i="3"/>
  <c r="AD101" i="3" s="1"/>
  <c r="S101" i="3"/>
  <c r="AL48" i="12"/>
  <c r="AN48" i="12" s="1"/>
  <c r="AK48" i="12"/>
  <c r="K160" i="8"/>
  <c r="AH46" i="15"/>
  <c r="AJ46" i="15" s="1"/>
  <c r="AG46" i="15"/>
  <c r="W345" i="12"/>
  <c r="AA345" i="12" s="1"/>
  <c r="X345" i="12"/>
  <c r="AB345" i="12" s="1"/>
  <c r="Q386" i="8"/>
  <c r="AL52" i="12"/>
  <c r="AK52" i="12"/>
  <c r="AM52" i="12" s="1"/>
  <c r="R84" i="3"/>
  <c r="AG16" i="12"/>
  <c r="AI16" i="12" s="1"/>
  <c r="AH16" i="12"/>
  <c r="AJ16" i="12" s="1"/>
  <c r="V95" i="3"/>
  <c r="Z95" i="3" s="1"/>
  <c r="U95" i="3"/>
  <c r="Y95" i="3" s="1"/>
  <c r="U221" i="12"/>
  <c r="Y221" i="12" s="1"/>
  <c r="V221" i="12"/>
  <c r="AK508" i="12"/>
  <c r="AM508" i="12" s="1"/>
  <c r="AL508" i="12"/>
  <c r="AN508" i="12" s="1"/>
  <c r="X116" i="16"/>
  <c r="W116" i="16"/>
  <c r="AA116" i="16" s="1"/>
  <c r="O157" i="8"/>
  <c r="AH496" i="12"/>
  <c r="AJ496" i="12" s="1"/>
  <c r="AG496" i="12"/>
  <c r="AI496" i="12" s="1"/>
  <c r="R17" i="3"/>
  <c r="AL210" i="16"/>
  <c r="AN210" i="16" s="1"/>
  <c r="AK210" i="16"/>
  <c r="AM210" i="16" s="1"/>
  <c r="S251" i="8"/>
  <c r="R44" i="12"/>
  <c r="H108" i="8"/>
  <c r="T82" i="16"/>
  <c r="AD82" i="16" s="1"/>
  <c r="S82" i="16"/>
  <c r="AC82" i="16" s="1"/>
  <c r="F123" i="8"/>
  <c r="V270" i="12"/>
  <c r="Z270" i="12" s="1"/>
  <c r="U270" i="12"/>
  <c r="Y270" i="12" s="1"/>
  <c r="N311" i="8"/>
  <c r="C180" i="8"/>
  <c r="R361" i="12"/>
  <c r="H216" i="8"/>
  <c r="U224" i="16"/>
  <c r="Y224" i="16" s="1"/>
  <c r="V224" i="16"/>
  <c r="L265" i="8"/>
  <c r="AH67" i="15"/>
  <c r="AJ67" i="15" s="1"/>
  <c r="AG67" i="15"/>
  <c r="R445" i="12"/>
  <c r="P152" i="8"/>
  <c r="K175" i="8"/>
  <c r="S164" i="16"/>
  <c r="AC164" i="16" s="1"/>
  <c r="T164" i="16"/>
  <c r="AD164" i="16" s="1"/>
  <c r="F205" i="8"/>
  <c r="T101" i="15"/>
  <c r="AD101" i="15" s="1"/>
  <c r="S101" i="15"/>
  <c r="C196" i="8"/>
  <c r="R202" i="12"/>
  <c r="H104" i="8"/>
  <c r="E63" i="8"/>
  <c r="U54" i="3"/>
  <c r="Y54" i="3" s="1"/>
  <c r="V54" i="3"/>
  <c r="Z54" i="3" s="1"/>
  <c r="V161" i="12"/>
  <c r="U161" i="12"/>
  <c r="Y161" i="12" s="1"/>
  <c r="X160" i="16"/>
  <c r="W160" i="16"/>
  <c r="AA160" i="16" s="1"/>
  <c r="O201" i="8"/>
  <c r="W35" i="3"/>
  <c r="AA35" i="3" s="1"/>
  <c r="X35" i="3"/>
  <c r="AB35" i="3" s="1"/>
  <c r="S19" i="12"/>
  <c r="AC19" i="12" s="1"/>
  <c r="T19" i="12"/>
  <c r="AD19" i="12" s="1"/>
  <c r="X366" i="12"/>
  <c r="AB366" i="12" s="1"/>
  <c r="Q407" i="8"/>
  <c r="W366" i="12"/>
  <c r="AA366" i="12" s="1"/>
  <c r="H124" i="8"/>
  <c r="V62" i="12"/>
  <c r="U62" i="12"/>
  <c r="Y62" i="12" s="1"/>
  <c r="V125" i="12"/>
  <c r="Z125" i="12" s="1"/>
  <c r="U125" i="12"/>
  <c r="Y125" i="12" s="1"/>
  <c r="R63" i="3"/>
  <c r="AL64" i="3"/>
  <c r="AN64" i="3" s="1"/>
  <c r="AK64" i="3"/>
  <c r="AM64" i="3" s="1"/>
  <c r="W81" i="3"/>
  <c r="AA81" i="3" s="1"/>
  <c r="X81" i="3"/>
  <c r="AB81" i="3" s="1"/>
  <c r="V28" i="16"/>
  <c r="Z28" i="16" s="1"/>
  <c r="U28" i="16"/>
  <c r="Y28" i="16" s="1"/>
  <c r="N69" i="8"/>
  <c r="L69" i="8"/>
  <c r="AL86" i="15"/>
  <c r="AN86" i="15" s="1"/>
  <c r="AK86" i="15"/>
  <c r="AM86" i="15" s="1"/>
  <c r="H229" i="8"/>
  <c r="AL14" i="13"/>
  <c r="AN14" i="13" s="1"/>
  <c r="AK14" i="13"/>
  <c r="AM14" i="13" s="1"/>
  <c r="V28" i="12"/>
  <c r="U28" i="12"/>
  <c r="Y28" i="12" s="1"/>
  <c r="X347" i="12"/>
  <c r="AB347" i="12" s="1"/>
  <c r="W347" i="12"/>
  <c r="AA347" i="12" s="1"/>
  <c r="Q388" i="8"/>
  <c r="D158" i="8"/>
  <c r="W79" i="15"/>
  <c r="AA79" i="15" s="1"/>
  <c r="X79" i="15"/>
  <c r="X11" i="14"/>
  <c r="W11" i="14"/>
  <c r="AA11" i="14" s="1"/>
  <c r="N453" i="8"/>
  <c r="U412" i="12"/>
  <c r="Y412" i="12" s="1"/>
  <c r="V412" i="12"/>
  <c r="Z412" i="12" s="1"/>
  <c r="AK71" i="15"/>
  <c r="AM71" i="15" s="1"/>
  <c r="AL71" i="15"/>
  <c r="AH223" i="16"/>
  <c r="AJ223" i="16" s="1"/>
  <c r="AG223" i="16"/>
  <c r="AI223" i="16" s="1"/>
  <c r="R264" i="8"/>
  <c r="R225" i="12"/>
  <c r="C171" i="8"/>
  <c r="S66" i="12"/>
  <c r="AC66" i="12" s="1"/>
  <c r="T66" i="12"/>
  <c r="AD66" i="12" s="1"/>
  <c r="W66" i="15"/>
  <c r="AA66" i="15" s="1"/>
  <c r="X66" i="15"/>
  <c r="AB66" i="15" s="1"/>
  <c r="M196" i="8"/>
  <c r="AG224" i="16"/>
  <c r="R265" i="8"/>
  <c r="AH224" i="16"/>
  <c r="AJ224" i="16" s="1"/>
  <c r="T489" i="12"/>
  <c r="AD489" i="12" s="1"/>
  <c r="S489" i="12"/>
  <c r="AC489" i="12" s="1"/>
  <c r="G530" i="8"/>
  <c r="S40" i="12"/>
  <c r="AC40" i="12" s="1"/>
  <c r="T40" i="12"/>
  <c r="AD40" i="12" s="1"/>
  <c r="X105" i="3"/>
  <c r="AB105" i="3" s="1"/>
  <c r="W105" i="3"/>
  <c r="AA105" i="3" s="1"/>
  <c r="I209" i="8"/>
  <c r="AL74" i="15"/>
  <c r="AN74" i="15" s="1"/>
  <c r="AK74" i="15"/>
  <c r="AM74" i="15" s="1"/>
  <c r="R154" i="12"/>
  <c r="H183" i="8"/>
  <c r="H150" i="8"/>
  <c r="W373" i="12"/>
  <c r="AA373" i="12" s="1"/>
  <c r="X373" i="12"/>
  <c r="Q414" i="8"/>
  <c r="S80" i="16"/>
  <c r="T80" i="16"/>
  <c r="AD80" i="16" s="1"/>
  <c r="F121" i="8"/>
  <c r="R28" i="3"/>
  <c r="T403" i="12"/>
  <c r="AD403" i="12" s="1"/>
  <c r="S403" i="12"/>
  <c r="AC403" i="12" s="1"/>
  <c r="G444" i="8"/>
  <c r="U508" i="12"/>
  <c r="Y508" i="12" s="1"/>
  <c r="N549" i="8"/>
  <c r="V508" i="12"/>
  <c r="Z508" i="12" s="1"/>
  <c r="W186" i="12"/>
  <c r="AA186" i="12" s="1"/>
  <c r="X186" i="12"/>
  <c r="AL72" i="3"/>
  <c r="AN72" i="3" s="1"/>
  <c r="AK72" i="3"/>
  <c r="AM72" i="3" s="1"/>
  <c r="AK37" i="3"/>
  <c r="AM37" i="3" s="1"/>
  <c r="AL37" i="3"/>
  <c r="AN37" i="3" s="1"/>
  <c r="AK30" i="3"/>
  <c r="AM30" i="3" s="1"/>
  <c r="AL30" i="3"/>
  <c r="AN30" i="3" s="1"/>
  <c r="V449" i="12"/>
  <c r="Z449" i="12" s="1"/>
  <c r="N490" i="8"/>
  <c r="U449" i="12"/>
  <c r="Y449" i="12" s="1"/>
  <c r="W139" i="16"/>
  <c r="AA139" i="16" s="1"/>
  <c r="X139" i="16"/>
  <c r="O180" i="8"/>
  <c r="T21" i="3"/>
  <c r="AD21" i="3" s="1"/>
  <c r="S21" i="3"/>
  <c r="V32" i="3"/>
  <c r="Z32" i="3" s="1"/>
  <c r="U32" i="3"/>
  <c r="Y32" i="3" s="1"/>
  <c r="S44" i="3"/>
  <c r="AC44" i="3" s="1"/>
  <c r="T44" i="3"/>
  <c r="AD44" i="3" s="1"/>
  <c r="T76" i="12"/>
  <c r="AD76" i="12" s="1"/>
  <c r="S76" i="12"/>
  <c r="AC76" i="12" s="1"/>
  <c r="K215" i="8"/>
  <c r="V78" i="12"/>
  <c r="Z78" i="12" s="1"/>
  <c r="U78" i="12"/>
  <c r="Y78" i="12" s="1"/>
  <c r="S53" i="15"/>
  <c r="AC53" i="15" s="1"/>
  <c r="T53" i="15"/>
  <c r="AD53" i="15" s="1"/>
  <c r="R68" i="3"/>
  <c r="AG16" i="15"/>
  <c r="AI16" i="15" s="1"/>
  <c r="AH16" i="15"/>
  <c r="AJ16" i="15" s="1"/>
  <c r="AL19" i="3"/>
  <c r="AN19" i="3" s="1"/>
  <c r="AK19" i="3"/>
  <c r="AM19" i="3" s="1"/>
  <c r="AK74" i="3"/>
  <c r="AM74" i="3" s="1"/>
  <c r="AL74" i="3"/>
  <c r="AN74" i="3" s="1"/>
  <c r="U66" i="12"/>
  <c r="Y66" i="12" s="1"/>
  <c r="V66" i="12"/>
  <c r="R31" i="14"/>
  <c r="X92" i="3"/>
  <c r="W92" i="3"/>
  <c r="AA92" i="3" s="1"/>
  <c r="AH258" i="12"/>
  <c r="AJ258" i="12" s="1"/>
  <c r="AG258" i="12"/>
  <c r="AI258" i="12" s="1"/>
  <c r="X99" i="12"/>
  <c r="W99" i="12"/>
  <c r="AA99" i="12" s="1"/>
  <c r="E184" i="8"/>
  <c r="AL437" i="12"/>
  <c r="AN437" i="12" s="1"/>
  <c r="AK437" i="12"/>
  <c r="AM437" i="12" s="1"/>
  <c r="V65" i="12"/>
  <c r="U65" i="12"/>
  <c r="Y65" i="12" s="1"/>
  <c r="N106" i="8"/>
  <c r="T67" i="16"/>
  <c r="AD67" i="16" s="1"/>
  <c r="S67" i="16"/>
  <c r="AC67" i="16" s="1"/>
  <c r="F108" i="8"/>
  <c r="X308" i="12"/>
  <c r="AB308" i="12" s="1"/>
  <c r="W308" i="12"/>
  <c r="AA308" i="12" s="1"/>
  <c r="Q349" i="8"/>
  <c r="AK252" i="12"/>
  <c r="AM252" i="12" s="1"/>
  <c r="AL252" i="12"/>
  <c r="AN252" i="12" s="1"/>
  <c r="U115" i="12"/>
  <c r="Y115" i="12" s="1"/>
  <c r="V115" i="12"/>
  <c r="N530" i="8"/>
  <c r="V489" i="12"/>
  <c r="U489" i="12"/>
  <c r="Y489" i="12" s="1"/>
  <c r="N283" i="8"/>
  <c r="U242" i="12"/>
  <c r="Y242" i="12" s="1"/>
  <c r="V242" i="12"/>
  <c r="Z242" i="12" s="1"/>
  <c r="M137" i="8"/>
  <c r="V81" i="3"/>
  <c r="Z81" i="3" s="1"/>
  <c r="U81" i="3"/>
  <c r="Y81" i="3" s="1"/>
  <c r="AG473" i="12"/>
  <c r="AH473" i="12"/>
  <c r="AJ473" i="12" s="1"/>
  <c r="H92" i="8"/>
  <c r="D146" i="8"/>
  <c r="AK20" i="3"/>
  <c r="AM20" i="3" s="1"/>
  <c r="AL20" i="3"/>
  <c r="AN20" i="3" s="1"/>
  <c r="U223" i="16"/>
  <c r="Y223" i="16" s="1"/>
  <c r="V223" i="16"/>
  <c r="Z223" i="16" s="1"/>
  <c r="L264" i="8"/>
  <c r="S417" i="12"/>
  <c r="AC417" i="12" s="1"/>
  <c r="T417" i="12"/>
  <c r="AD417" i="12" s="1"/>
  <c r="G458" i="8"/>
  <c r="AK49" i="3"/>
  <c r="AM49" i="3" s="1"/>
  <c r="AL49" i="3"/>
  <c r="AN49" i="3" s="1"/>
  <c r="E262" i="8"/>
  <c r="P210" i="8"/>
  <c r="U60" i="3"/>
  <c r="Y60" i="3" s="1"/>
  <c r="V60" i="3"/>
  <c r="Z60" i="3" s="1"/>
  <c r="V481" i="12"/>
  <c r="U481" i="12"/>
  <c r="Y481" i="12" s="1"/>
  <c r="N522" i="8"/>
  <c r="R230" i="12"/>
  <c r="V29" i="3"/>
  <c r="Z29" i="3" s="1"/>
  <c r="U29" i="3"/>
  <c r="Y29" i="3" s="1"/>
  <c r="AG227" i="12"/>
  <c r="AI227" i="12" s="1"/>
  <c r="AH227" i="12"/>
  <c r="AJ227" i="12" s="1"/>
  <c r="X247" i="12"/>
  <c r="AB247" i="12" s="1"/>
  <c r="W247" i="12"/>
  <c r="AA247" i="12" s="1"/>
  <c r="Q288" i="8"/>
  <c r="AL359" i="12"/>
  <c r="AN359" i="12" s="1"/>
  <c r="AK359" i="12"/>
  <c r="AL176" i="12"/>
  <c r="AN176" i="12" s="1"/>
  <c r="AK176" i="12"/>
  <c r="AM176" i="12" s="1"/>
  <c r="K255" i="8"/>
  <c r="Q363" i="8"/>
  <c r="W322" i="12"/>
  <c r="AA322" i="12" s="1"/>
  <c r="X322" i="12"/>
  <c r="AB322" i="12" s="1"/>
  <c r="M130" i="8"/>
  <c r="V69" i="12"/>
  <c r="Z69" i="12" s="1"/>
  <c r="U69" i="12"/>
  <c r="Y69" i="12" s="1"/>
  <c r="AK262" i="12"/>
  <c r="AM262" i="12" s="1"/>
  <c r="AL262" i="12"/>
  <c r="AN262" i="12" s="1"/>
  <c r="AG182" i="12"/>
  <c r="AI182" i="12" s="1"/>
  <c r="AH182" i="12"/>
  <c r="AJ182" i="12" s="1"/>
  <c r="W123" i="12"/>
  <c r="AA123" i="12" s="1"/>
  <c r="X123" i="12"/>
  <c r="AB123" i="12" s="1"/>
  <c r="E150" i="8"/>
  <c r="AH331" i="12"/>
  <c r="AJ331" i="12" s="1"/>
  <c r="AG331" i="12"/>
  <c r="AI331" i="12" s="1"/>
  <c r="I66" i="8"/>
  <c r="AG386" i="12"/>
  <c r="AH386" i="12"/>
  <c r="AJ386" i="12" s="1"/>
  <c r="Q435" i="8"/>
  <c r="X394" i="12"/>
  <c r="AB394" i="12" s="1"/>
  <c r="W394" i="12"/>
  <c r="AA394" i="12" s="1"/>
  <c r="AK86" i="3"/>
  <c r="AM86" i="3" s="1"/>
  <c r="AL86" i="3"/>
  <c r="AN86" i="3" s="1"/>
  <c r="T343" i="12"/>
  <c r="AD343" i="12" s="1"/>
  <c r="S343" i="12"/>
  <c r="AC343" i="12" s="1"/>
  <c r="G384" i="8"/>
  <c r="T59" i="15"/>
  <c r="AD59" i="15" s="1"/>
  <c r="S59" i="15"/>
  <c r="AC59" i="15" s="1"/>
  <c r="C140" i="8"/>
  <c r="R74" i="12"/>
  <c r="H233" i="8"/>
  <c r="AH18" i="12"/>
  <c r="AJ18" i="12" s="1"/>
  <c r="AG18" i="12"/>
  <c r="AI18" i="12" s="1"/>
  <c r="M192" i="8"/>
  <c r="AK12" i="15"/>
  <c r="AM12" i="15" s="1"/>
  <c r="AL12" i="15"/>
  <c r="AN12" i="15" s="1"/>
  <c r="AK75" i="3"/>
  <c r="AM75" i="3" s="1"/>
  <c r="AL75" i="3"/>
  <c r="AN75" i="3" s="1"/>
  <c r="T471" i="12"/>
  <c r="AD471" i="12" s="1"/>
  <c r="S471" i="12"/>
  <c r="G512" i="8"/>
  <c r="M171" i="8"/>
  <c r="H239" i="8"/>
  <c r="AH116" i="12"/>
  <c r="AJ116" i="12" s="1"/>
  <c r="AG116" i="12"/>
  <c r="AI116" i="12" s="1"/>
  <c r="C151" i="8"/>
  <c r="AK50" i="15"/>
  <c r="AM50" i="15" s="1"/>
  <c r="AL50" i="15"/>
  <c r="AN50" i="15" s="1"/>
  <c r="I185" i="8"/>
  <c r="AG136" i="16"/>
  <c r="AI136" i="16" s="1"/>
  <c r="AH136" i="16"/>
  <c r="AJ136" i="16" s="1"/>
  <c r="R177" i="8"/>
  <c r="X17" i="3"/>
  <c r="AB17" i="3" s="1"/>
  <c r="W17" i="3"/>
  <c r="AA17" i="3" s="1"/>
  <c r="V51" i="3"/>
  <c r="Z51" i="3" s="1"/>
  <c r="U51" i="3"/>
  <c r="Y51" i="3" s="1"/>
  <c r="X41" i="3"/>
  <c r="W41" i="3"/>
  <c r="AA41" i="3" s="1"/>
  <c r="V283" i="12"/>
  <c r="N324" i="8"/>
  <c r="U283" i="12"/>
  <c r="Y283" i="12" s="1"/>
  <c r="H193" i="8"/>
  <c r="M256" i="8"/>
  <c r="AK163" i="12"/>
  <c r="AM163" i="12" s="1"/>
  <c r="AL163" i="12"/>
  <c r="AN163" i="12" s="1"/>
  <c r="X145" i="12"/>
  <c r="AB145" i="12" s="1"/>
  <c r="W145" i="12"/>
  <c r="AA145" i="12" s="1"/>
  <c r="R156" i="12"/>
  <c r="AL335" i="12"/>
  <c r="AN335" i="12" s="1"/>
  <c r="AK335" i="12"/>
  <c r="AM335" i="12" s="1"/>
  <c r="AH205" i="16"/>
  <c r="AJ205" i="16" s="1"/>
  <c r="AG205" i="16"/>
  <c r="AI205" i="16" s="1"/>
  <c r="R246" i="8"/>
  <c r="AH174" i="16"/>
  <c r="AJ174" i="16" s="1"/>
  <c r="AG174" i="16"/>
  <c r="AI174" i="16" s="1"/>
  <c r="R215" i="8"/>
  <c r="W12" i="12"/>
  <c r="AA12" i="12" s="1"/>
  <c r="X12" i="12"/>
  <c r="U207" i="16"/>
  <c r="Y207" i="16" s="1"/>
  <c r="V207" i="16"/>
  <c r="Z207" i="16" s="1"/>
  <c r="L248" i="8"/>
  <c r="T239" i="12"/>
  <c r="AD239" i="12" s="1"/>
  <c r="S239" i="12"/>
  <c r="G280" i="8"/>
  <c r="T97" i="3"/>
  <c r="AD97" i="3" s="1"/>
  <c r="S97" i="3"/>
  <c r="V43" i="16"/>
  <c r="U43" i="16"/>
  <c r="Y43" i="16" s="1"/>
  <c r="L84" i="8"/>
  <c r="P161" i="8"/>
  <c r="T172" i="12"/>
  <c r="AD172" i="12" s="1"/>
  <c r="S172" i="12"/>
  <c r="W179" i="16"/>
  <c r="AA179" i="16" s="1"/>
  <c r="X179" i="16"/>
  <c r="AB179" i="16" s="1"/>
  <c r="O220" i="8"/>
  <c r="R253" i="12"/>
  <c r="U64" i="3"/>
  <c r="Y64" i="3" s="1"/>
  <c r="V64" i="3"/>
  <c r="Z64" i="3" s="1"/>
  <c r="R165" i="12"/>
  <c r="H266" i="8"/>
  <c r="P106" i="8"/>
  <c r="AH82" i="15"/>
  <c r="AJ82" i="15" s="1"/>
  <c r="AG82" i="15"/>
  <c r="AI82" i="15" s="1"/>
  <c r="AH12" i="14"/>
  <c r="AJ12" i="14" s="1"/>
  <c r="AG12" i="14"/>
  <c r="H267" i="8"/>
  <c r="V25" i="3"/>
  <c r="Z25" i="3" s="1"/>
  <c r="U25" i="3"/>
  <c r="Y25" i="3" s="1"/>
  <c r="T288" i="12"/>
  <c r="AD288" i="12" s="1"/>
  <c r="G329" i="8"/>
  <c r="S288" i="12"/>
  <c r="AC288" i="12" s="1"/>
  <c r="P253" i="8"/>
  <c r="P214" i="8"/>
  <c r="R30" i="15"/>
  <c r="T173" i="12"/>
  <c r="AD173" i="12" s="1"/>
  <c r="S173" i="12"/>
  <c r="AC173" i="12" s="1"/>
  <c r="E206" i="8"/>
  <c r="V26" i="15"/>
  <c r="U26" i="15"/>
  <c r="Y26" i="15" s="1"/>
  <c r="T74" i="15"/>
  <c r="AD74" i="15" s="1"/>
  <c r="S74" i="15"/>
  <c r="AC74" i="15" s="1"/>
  <c r="AL25" i="3"/>
  <c r="AN25" i="3" s="1"/>
  <c r="AK25" i="3"/>
  <c r="AM25" i="3" s="1"/>
  <c r="T259" i="12"/>
  <c r="AD259" i="12" s="1"/>
  <c r="G300" i="8"/>
  <c r="S259" i="12"/>
  <c r="AC259" i="12" s="1"/>
  <c r="R209" i="16"/>
  <c r="J250" i="8"/>
  <c r="S8" i="14"/>
  <c r="AC8" i="14" s="1"/>
  <c r="T8" i="14"/>
  <c r="AD8" i="14" s="1"/>
  <c r="AL40" i="15"/>
  <c r="AN40" i="15" s="1"/>
  <c r="AK40" i="15"/>
  <c r="H115" i="8"/>
  <c r="AK127" i="16"/>
  <c r="AM127" i="16" s="1"/>
  <c r="AL127" i="16"/>
  <c r="AN127" i="16" s="1"/>
  <c r="S168" i="8"/>
  <c r="R69" i="15"/>
  <c r="S202" i="16"/>
  <c r="T202" i="16"/>
  <c r="AD202" i="16" s="1"/>
  <c r="F243" i="8"/>
  <c r="G327" i="8"/>
  <c r="S286" i="12"/>
  <c r="T286" i="12"/>
  <c r="AD286" i="12" s="1"/>
  <c r="R20" i="12"/>
  <c r="X48" i="12"/>
  <c r="W48" i="12"/>
  <c r="AA48" i="12" s="1"/>
  <c r="R86" i="3"/>
  <c r="M228" i="8"/>
  <c r="W29" i="3"/>
  <c r="AA29" i="3" s="1"/>
  <c r="X29" i="3"/>
  <c r="AB29" i="3" s="1"/>
  <c r="R63" i="12"/>
  <c r="T388" i="12"/>
  <c r="AD388" i="12" s="1"/>
  <c r="S388" i="12"/>
  <c r="AC388" i="12" s="1"/>
  <c r="G429" i="8"/>
  <c r="R100" i="3"/>
  <c r="R436" i="12"/>
  <c r="AK106" i="3"/>
  <c r="AM106" i="3" s="1"/>
  <c r="AL106" i="3"/>
  <c r="AN106" i="3" s="1"/>
  <c r="H240" i="8"/>
  <c r="AH88" i="15"/>
  <c r="AJ88" i="15" s="1"/>
  <c r="AG88" i="15"/>
  <c r="AI88" i="15" s="1"/>
  <c r="AL138" i="12"/>
  <c r="AN138" i="12" s="1"/>
  <c r="AK138" i="12"/>
  <c r="AM138" i="12" s="1"/>
  <c r="AK351" i="12"/>
  <c r="AM351" i="12" s="1"/>
  <c r="AL351" i="12"/>
  <c r="AN351" i="12" s="1"/>
  <c r="AK170" i="12"/>
  <c r="AM170" i="12" s="1"/>
  <c r="AL170" i="12"/>
  <c r="AN170" i="12" s="1"/>
  <c r="T376" i="12"/>
  <c r="AD376" i="12" s="1"/>
  <c r="S376" i="12"/>
  <c r="AC376" i="12" s="1"/>
  <c r="G417" i="8"/>
  <c r="T65" i="3"/>
  <c r="AD65" i="3" s="1"/>
  <c r="S65" i="3"/>
  <c r="H142" i="8"/>
  <c r="H74" i="8"/>
  <c r="AG224" i="12"/>
  <c r="AH224" i="12"/>
  <c r="AJ224" i="12" s="1"/>
  <c r="X35" i="14"/>
  <c r="W35" i="14"/>
  <c r="AA35" i="14" s="1"/>
  <c r="H121" i="8"/>
  <c r="R52" i="12"/>
  <c r="T488" i="12"/>
  <c r="AD488" i="12" s="1"/>
  <c r="S488" i="12"/>
  <c r="AC488" i="12" s="1"/>
  <c r="G529" i="8"/>
  <c r="H164" i="8"/>
  <c r="U224" i="12"/>
  <c r="Y224" i="12" s="1"/>
  <c r="V224" i="12"/>
  <c r="Z224" i="12" s="1"/>
  <c r="N265" i="8"/>
  <c r="M172" i="8"/>
  <c r="R7" i="15"/>
  <c r="AG469" i="12"/>
  <c r="AI469" i="12" s="1"/>
  <c r="AH469" i="12"/>
  <c r="AJ469" i="12" s="1"/>
  <c r="X30" i="14"/>
  <c r="AB30" i="14" s="1"/>
  <c r="W30" i="14"/>
  <c r="AA30" i="14" s="1"/>
  <c r="G338" i="8"/>
  <c r="T297" i="12"/>
  <c r="AD297" i="12" s="1"/>
  <c r="S297" i="12"/>
  <c r="AC297" i="12" s="1"/>
  <c r="G331" i="8"/>
  <c r="T290" i="12"/>
  <c r="AD290" i="12" s="1"/>
  <c r="S290" i="12"/>
  <c r="AC290" i="12" s="1"/>
  <c r="AG157" i="16"/>
  <c r="AI157" i="16" s="1"/>
  <c r="R198" i="8"/>
  <c r="AH157" i="16"/>
  <c r="AJ157" i="16" s="1"/>
  <c r="V143" i="12"/>
  <c r="Z143" i="12" s="1"/>
  <c r="U143" i="12"/>
  <c r="Y143" i="12" s="1"/>
  <c r="AK96" i="3"/>
  <c r="AM96" i="3" s="1"/>
  <c r="AL96" i="3"/>
  <c r="AN96" i="3" s="1"/>
  <c r="S46" i="15"/>
  <c r="AC46" i="15" s="1"/>
  <c r="T46" i="15"/>
  <c r="AD46" i="15" s="1"/>
  <c r="AH270" i="12"/>
  <c r="AJ270" i="12" s="1"/>
  <c r="AG270" i="12"/>
  <c r="AI270" i="12" s="1"/>
  <c r="AH191" i="12"/>
  <c r="AJ191" i="12" s="1"/>
  <c r="AG191" i="12"/>
  <c r="AI191" i="12" s="1"/>
  <c r="T348" i="12"/>
  <c r="AD348" i="12" s="1"/>
  <c r="S348" i="12"/>
  <c r="G389" i="8"/>
  <c r="R180" i="12"/>
  <c r="V84" i="15"/>
  <c r="Z84" i="15" s="1"/>
  <c r="U84" i="15"/>
  <c r="Y84" i="15" s="1"/>
  <c r="V215" i="16"/>
  <c r="L256" i="8"/>
  <c r="U215" i="16"/>
  <c r="Y215" i="16" s="1"/>
  <c r="V19" i="16"/>
  <c r="U19" i="16"/>
  <c r="Y19" i="16" s="1"/>
  <c r="X205" i="16"/>
  <c r="AB205" i="16" s="1"/>
  <c r="W205" i="16"/>
  <c r="AA205" i="16" s="1"/>
  <c r="O246" i="8"/>
  <c r="W27" i="3"/>
  <c r="AA27" i="3" s="1"/>
  <c r="X27" i="3"/>
  <c r="AB27" i="3" s="1"/>
  <c r="R79" i="3"/>
  <c r="AH40" i="15"/>
  <c r="AJ40" i="15" s="1"/>
  <c r="AG40" i="15"/>
  <c r="AI40" i="15" s="1"/>
  <c r="W29" i="12"/>
  <c r="AA29" i="12" s="1"/>
  <c r="X29" i="12"/>
  <c r="AB29" i="12" s="1"/>
  <c r="AL123" i="12"/>
  <c r="AN123" i="12" s="1"/>
  <c r="AK123" i="12"/>
  <c r="AM123" i="12" s="1"/>
  <c r="M259" i="8"/>
  <c r="AK53" i="3"/>
  <c r="AM53" i="3" s="1"/>
  <c r="AL53" i="3"/>
  <c r="AN53" i="3" s="1"/>
  <c r="AG15" i="13"/>
  <c r="AH15" i="13"/>
  <c r="AJ15" i="13" s="1"/>
  <c r="AL246" i="12"/>
  <c r="AN246" i="12" s="1"/>
  <c r="AK246" i="12"/>
  <c r="AM246" i="12" s="1"/>
  <c r="K186" i="8"/>
  <c r="V40" i="3"/>
  <c r="U40" i="3"/>
  <c r="Y40" i="3" s="1"/>
  <c r="W96" i="12"/>
  <c r="AA96" i="12" s="1"/>
  <c r="X96" i="12"/>
  <c r="AB96" i="12" s="1"/>
  <c r="AK250" i="12"/>
  <c r="AM250" i="12" s="1"/>
  <c r="AL250" i="12"/>
  <c r="AN250" i="12" s="1"/>
  <c r="X146" i="16"/>
  <c r="AB146" i="16" s="1"/>
  <c r="W146" i="16"/>
  <c r="AA146" i="16" s="1"/>
  <c r="O187" i="8"/>
  <c r="R193" i="12"/>
  <c r="AH45" i="12"/>
  <c r="AJ45" i="12" s="1"/>
  <c r="AG45" i="12"/>
  <c r="AI45" i="12" s="1"/>
  <c r="C133" i="8"/>
  <c r="X98" i="3"/>
  <c r="AB98" i="3" s="1"/>
  <c r="W98" i="3"/>
  <c r="AA98" i="3" s="1"/>
  <c r="W223" i="16"/>
  <c r="AA223" i="16" s="1"/>
  <c r="X223" i="16"/>
  <c r="AB223" i="16" s="1"/>
  <c r="O264" i="8"/>
  <c r="R39" i="16"/>
  <c r="AG40" i="14"/>
  <c r="AI40" i="14" s="1"/>
  <c r="AH40" i="14"/>
  <c r="AJ40" i="14" s="1"/>
  <c r="T70" i="12"/>
  <c r="AD70" i="12" s="1"/>
  <c r="S70" i="12"/>
  <c r="AC70" i="12" s="1"/>
  <c r="P217" i="8"/>
  <c r="R36" i="13"/>
  <c r="S27" i="3"/>
  <c r="AC27" i="3" s="1"/>
  <c r="T27" i="3"/>
  <c r="AD27" i="3" s="1"/>
  <c r="AH28" i="14"/>
  <c r="AJ28" i="14" s="1"/>
  <c r="AG28" i="14"/>
  <c r="AI28" i="14" s="1"/>
  <c r="U40" i="14"/>
  <c r="Y40" i="14" s="1"/>
  <c r="V40" i="14"/>
  <c r="Z40" i="14" s="1"/>
  <c r="R19" i="3"/>
  <c r="AL106" i="16"/>
  <c r="AN106" i="16" s="1"/>
  <c r="AK106" i="16"/>
  <c r="AM106" i="16" s="1"/>
  <c r="S147" i="8"/>
  <c r="C111" i="8"/>
  <c r="V396" i="12"/>
  <c r="U396" i="12"/>
  <c r="Y396" i="12" s="1"/>
  <c r="N437" i="8"/>
  <c r="P188" i="8"/>
  <c r="U133" i="16"/>
  <c r="Y133" i="16" s="1"/>
  <c r="V133" i="16"/>
  <c r="L174" i="8"/>
  <c r="AK409" i="12"/>
  <c r="AM409" i="12" s="1"/>
  <c r="AL409" i="12"/>
  <c r="AN409" i="12" s="1"/>
  <c r="S206" i="16"/>
  <c r="T206" i="16"/>
  <c r="AD206" i="16" s="1"/>
  <c r="F247" i="8"/>
  <c r="U486" i="12"/>
  <c r="Y486" i="12" s="1"/>
  <c r="V486" i="12"/>
  <c r="Z486" i="12" s="1"/>
  <c r="N527" i="8"/>
  <c r="AH383" i="12"/>
  <c r="AJ383" i="12" s="1"/>
  <c r="AG383" i="12"/>
  <c r="AI383" i="12" s="1"/>
  <c r="C86" i="8"/>
  <c r="V57" i="16"/>
  <c r="Z57" i="16" s="1"/>
  <c r="U57" i="16"/>
  <c r="Y57" i="16" s="1"/>
  <c r="L98" i="8"/>
  <c r="AL186" i="12"/>
  <c r="AN186" i="12" s="1"/>
  <c r="AK186" i="12"/>
  <c r="AM186" i="12" s="1"/>
  <c r="AG66" i="15"/>
  <c r="AH66" i="15"/>
  <c r="AJ66" i="15" s="1"/>
  <c r="V151" i="16"/>
  <c r="Z151" i="16" s="1"/>
  <c r="U151" i="16"/>
  <c r="Y151" i="16" s="1"/>
  <c r="L192" i="8"/>
  <c r="E253" i="8"/>
  <c r="X59" i="15"/>
  <c r="AB59" i="15" s="1"/>
  <c r="W59" i="15"/>
  <c r="AA59" i="15" s="1"/>
  <c r="AL384" i="12"/>
  <c r="AN384" i="12" s="1"/>
  <c r="AK384" i="12"/>
  <c r="AM384" i="12" s="1"/>
  <c r="S430" i="12"/>
  <c r="AC430" i="12" s="1"/>
  <c r="G471" i="8"/>
  <c r="T430" i="12"/>
  <c r="AD430" i="12" s="1"/>
  <c r="S362" i="12"/>
  <c r="AC362" i="12" s="1"/>
  <c r="G403" i="8"/>
  <c r="T362" i="12"/>
  <c r="AD362" i="12" s="1"/>
  <c r="AG15" i="12"/>
  <c r="AI15" i="12" s="1"/>
  <c r="AH15" i="12"/>
  <c r="AJ15" i="12" s="1"/>
  <c r="V50" i="15"/>
  <c r="U50" i="15"/>
  <c r="Y50" i="15" s="1"/>
  <c r="H98" i="8"/>
  <c r="W110" i="12"/>
  <c r="AA110" i="12" s="1"/>
  <c r="X110" i="12"/>
  <c r="X23" i="14"/>
  <c r="AB23" i="14" s="1"/>
  <c r="W23" i="14"/>
  <c r="AA23" i="14" s="1"/>
  <c r="T202" i="12"/>
  <c r="AD202" i="12" s="1"/>
  <c r="G243" i="8"/>
  <c r="S202" i="12"/>
  <c r="AC202" i="12" s="1"/>
  <c r="AL62" i="3"/>
  <c r="AN62" i="3" s="1"/>
  <c r="AK62" i="3"/>
  <c r="AM62" i="3" s="1"/>
  <c r="X24" i="16"/>
  <c r="AB24" i="16" s="1"/>
  <c r="W24" i="16"/>
  <c r="AA24" i="16" s="1"/>
  <c r="Q65" i="8"/>
  <c r="O65" i="8"/>
  <c r="R223" i="8"/>
  <c r="AG182" i="16"/>
  <c r="AH182" i="16"/>
  <c r="AJ182" i="16" s="1"/>
  <c r="AL291" i="12"/>
  <c r="AN291" i="12" s="1"/>
  <c r="AK291" i="12"/>
  <c r="T29" i="13"/>
  <c r="AD29" i="13" s="1"/>
  <c r="S29" i="13"/>
  <c r="AC29" i="13" s="1"/>
  <c r="AL49" i="15"/>
  <c r="AN49" i="15" s="1"/>
  <c r="AK49" i="15"/>
  <c r="AM49" i="15" s="1"/>
  <c r="R66" i="15"/>
  <c r="V198" i="12"/>
  <c r="Z198" i="12" s="1"/>
  <c r="U198" i="12"/>
  <c r="Y198" i="12" s="1"/>
  <c r="V389" i="12"/>
  <c r="U389" i="12"/>
  <c r="Y389" i="12" s="1"/>
  <c r="N430" i="8"/>
  <c r="AH31" i="16"/>
  <c r="AJ31" i="16" s="1"/>
  <c r="AG31" i="16"/>
  <c r="AI31" i="16" s="1"/>
  <c r="L145" i="8"/>
  <c r="V104" i="16"/>
  <c r="Z104" i="16" s="1"/>
  <c r="U104" i="16"/>
  <c r="Y104" i="16" s="1"/>
  <c r="R53" i="3"/>
  <c r="P112" i="8"/>
  <c r="U46" i="15"/>
  <c r="Y46" i="15" s="1"/>
  <c r="V46" i="15"/>
  <c r="Z46" i="15" s="1"/>
  <c r="U27" i="3"/>
  <c r="Y27" i="3" s="1"/>
  <c r="V27" i="3"/>
  <c r="Z27" i="3" s="1"/>
  <c r="H87" i="8"/>
  <c r="R100" i="15"/>
  <c r="R120" i="16"/>
  <c r="J161" i="8"/>
  <c r="T353" i="12"/>
  <c r="AD353" i="12" s="1"/>
  <c r="G394" i="8"/>
  <c r="S353" i="12"/>
  <c r="AC353" i="12" s="1"/>
  <c r="E226" i="8"/>
  <c r="P192" i="8"/>
  <c r="R216" i="16"/>
  <c r="J257" i="8"/>
  <c r="H94" i="8"/>
  <c r="T73" i="12"/>
  <c r="AD73" i="12" s="1"/>
  <c r="S73" i="12"/>
  <c r="AC73" i="12" s="1"/>
  <c r="AH149" i="12"/>
  <c r="AJ149" i="12" s="1"/>
  <c r="AG149" i="12"/>
  <c r="AI149" i="12" s="1"/>
  <c r="V452" i="12"/>
  <c r="Z452" i="12" s="1"/>
  <c r="N493" i="8"/>
  <c r="U452" i="12"/>
  <c r="Y452" i="12" s="1"/>
  <c r="U65" i="3"/>
  <c r="Y65" i="3" s="1"/>
  <c r="V65" i="3"/>
  <c r="Z65" i="3" s="1"/>
  <c r="U13" i="13"/>
  <c r="Y13" i="13" s="1"/>
  <c r="V13" i="13"/>
  <c r="I236" i="8"/>
  <c r="S59" i="3"/>
  <c r="AC59" i="3" s="1"/>
  <c r="T59" i="3"/>
  <c r="AD59" i="3" s="1"/>
  <c r="U58" i="12"/>
  <c r="Y58" i="12" s="1"/>
  <c r="V58" i="12"/>
  <c r="Z58" i="12" s="1"/>
  <c r="N99" i="8"/>
  <c r="V105" i="12"/>
  <c r="U105" i="12"/>
  <c r="Y105" i="12" s="1"/>
  <c r="AK222" i="16"/>
  <c r="AM222" i="16" s="1"/>
  <c r="AL222" i="16"/>
  <c r="AN222" i="16" s="1"/>
  <c r="S263" i="8"/>
  <c r="AH157" i="12"/>
  <c r="AJ157" i="12" s="1"/>
  <c r="AG157" i="12"/>
  <c r="AI157" i="12" s="1"/>
  <c r="X42" i="15"/>
  <c r="AB42" i="15" s="1"/>
  <c r="W42" i="15"/>
  <c r="AA42" i="15" s="1"/>
  <c r="AG64" i="12"/>
  <c r="AI64" i="12" s="1"/>
  <c r="AH64" i="12"/>
  <c r="AJ64" i="12" s="1"/>
  <c r="W31" i="13"/>
  <c r="AA31" i="13" s="1"/>
  <c r="X31" i="13"/>
  <c r="AB31" i="13" s="1"/>
  <c r="AG93" i="15"/>
  <c r="AI93" i="15" s="1"/>
  <c r="AH93" i="15"/>
  <c r="AJ93" i="15" s="1"/>
  <c r="W278" i="12"/>
  <c r="AA278" i="12" s="1"/>
  <c r="X278" i="12"/>
  <c r="Q319" i="8"/>
  <c r="AH283" i="12"/>
  <c r="AJ283" i="12" s="1"/>
  <c r="AG283" i="12"/>
  <c r="AI283" i="12" s="1"/>
  <c r="AK9" i="3"/>
  <c r="AM9" i="3" s="1"/>
  <c r="AL9" i="3"/>
  <c r="AN9" i="3" s="1"/>
  <c r="X46" i="3"/>
  <c r="AB46" i="3" s="1"/>
  <c r="W46" i="3"/>
  <c r="AA46" i="3" s="1"/>
  <c r="AL84" i="3"/>
  <c r="AN84" i="3" s="1"/>
  <c r="AK84" i="3"/>
  <c r="AM84" i="3" s="1"/>
  <c r="AH209" i="16"/>
  <c r="AJ209" i="16" s="1"/>
  <c r="AG209" i="16"/>
  <c r="AI209" i="16" s="1"/>
  <c r="R250" i="8"/>
  <c r="V24" i="16"/>
  <c r="N65" i="8"/>
  <c r="U24" i="16"/>
  <c r="Y24" i="16" s="1"/>
  <c r="L65" i="8"/>
  <c r="X452" i="12"/>
  <c r="AB452" i="12" s="1"/>
  <c r="W452" i="12"/>
  <c r="AA452" i="12" s="1"/>
  <c r="Q493" i="8"/>
  <c r="R134" i="12"/>
  <c r="X171" i="12"/>
  <c r="W171" i="12"/>
  <c r="AA171" i="12" s="1"/>
  <c r="AK27" i="15"/>
  <c r="AM27" i="15" s="1"/>
  <c r="AL27" i="15"/>
  <c r="AN27" i="15" s="1"/>
  <c r="C131" i="8"/>
  <c r="W183" i="16"/>
  <c r="AA183" i="16" s="1"/>
  <c r="X183" i="16"/>
  <c r="AB183" i="16" s="1"/>
  <c r="O224" i="8"/>
  <c r="W105" i="16"/>
  <c r="AA105" i="16" s="1"/>
  <c r="X105" i="16"/>
  <c r="AB105" i="16" s="1"/>
  <c r="O146" i="8"/>
  <c r="R217" i="16"/>
  <c r="J258" i="8"/>
  <c r="R88" i="12"/>
  <c r="AL205" i="16"/>
  <c r="AN205" i="16" s="1"/>
  <c r="AK205" i="16"/>
  <c r="AM205" i="16" s="1"/>
  <c r="S246" i="8"/>
  <c r="N291" i="8"/>
  <c r="V250" i="12"/>
  <c r="Z250" i="12" s="1"/>
  <c r="U250" i="12"/>
  <c r="Y250" i="12" s="1"/>
  <c r="M112" i="8"/>
  <c r="G315" i="8"/>
  <c r="T274" i="12"/>
  <c r="AD274" i="12" s="1"/>
  <c r="S274" i="12"/>
  <c r="AC274" i="12" s="1"/>
  <c r="W372" i="12"/>
  <c r="AA372" i="12" s="1"/>
  <c r="X372" i="12"/>
  <c r="Q413" i="8"/>
  <c r="AL79" i="15"/>
  <c r="AN79" i="15" s="1"/>
  <c r="AK79" i="15"/>
  <c r="AM79" i="15" s="1"/>
  <c r="P268" i="8"/>
  <c r="W29" i="16"/>
  <c r="AA29" i="16" s="1"/>
  <c r="X29" i="16"/>
  <c r="V228" i="16"/>
  <c r="Z228" i="16" s="1"/>
  <c r="U228" i="16"/>
  <c r="Y228" i="16" s="1"/>
  <c r="L269" i="8"/>
  <c r="C236" i="8"/>
  <c r="AG198" i="12"/>
  <c r="AH198" i="12"/>
  <c r="AJ198" i="12" s="1"/>
  <c r="N427" i="8"/>
  <c r="V386" i="12"/>
  <c r="Z386" i="12" s="1"/>
  <c r="U386" i="12"/>
  <c r="Y386" i="12" s="1"/>
  <c r="V93" i="15"/>
  <c r="Z93" i="15" s="1"/>
  <c r="U93" i="15"/>
  <c r="Y93" i="15" s="1"/>
  <c r="Q279" i="8"/>
  <c r="W238" i="12"/>
  <c r="AA238" i="12" s="1"/>
  <c r="X238" i="12"/>
  <c r="S17" i="3"/>
  <c r="AC17" i="3" s="1"/>
  <c r="T17" i="3"/>
  <c r="AD17" i="3" s="1"/>
  <c r="U303" i="12"/>
  <c r="Y303" i="12" s="1"/>
  <c r="N344" i="8"/>
  <c r="V303" i="12"/>
  <c r="Z303" i="12" s="1"/>
  <c r="R87" i="12"/>
  <c r="R43" i="12"/>
  <c r="N502" i="8"/>
  <c r="V461" i="12"/>
  <c r="U461" i="12"/>
  <c r="Y461" i="12" s="1"/>
  <c r="H141" i="8"/>
  <c r="AK145" i="12"/>
  <c r="AM145" i="12" s="1"/>
  <c r="AL145" i="12"/>
  <c r="AN145" i="12" s="1"/>
  <c r="T15" i="14"/>
  <c r="AD15" i="14" s="1"/>
  <c r="S15" i="14"/>
  <c r="AC15" i="14" s="1"/>
  <c r="T136" i="12"/>
  <c r="AD136" i="12" s="1"/>
  <c r="S136" i="12"/>
  <c r="AC136" i="12" s="1"/>
  <c r="R210" i="16"/>
  <c r="J251" i="8"/>
  <c r="P201" i="8"/>
  <c r="U190" i="12"/>
  <c r="Y190" i="12" s="1"/>
  <c r="V190" i="12"/>
  <c r="AG39" i="15"/>
  <c r="AI39" i="15" s="1"/>
  <c r="AH39" i="15"/>
  <c r="AJ39" i="15" s="1"/>
  <c r="R345" i="12"/>
  <c r="V26" i="3"/>
  <c r="Z26" i="3" s="1"/>
  <c r="U26" i="3"/>
  <c r="H135" i="8"/>
  <c r="H238" i="8"/>
  <c r="AG164" i="12"/>
  <c r="AI164" i="12" s="1"/>
  <c r="AH164" i="12"/>
  <c r="AJ164" i="12" s="1"/>
  <c r="T48" i="3"/>
  <c r="AD48" i="3" s="1"/>
  <c r="S48" i="3"/>
  <c r="AC48" i="3" s="1"/>
  <c r="Q492" i="8"/>
  <c r="X451" i="12"/>
  <c r="AB451" i="12" s="1"/>
  <c r="W451" i="12"/>
  <c r="AA451" i="12" s="1"/>
  <c r="R45" i="3"/>
  <c r="S86" i="15"/>
  <c r="AC86" i="15" s="1"/>
  <c r="T86" i="15"/>
  <c r="AD86" i="15" s="1"/>
  <c r="K151" i="8"/>
  <c r="W62" i="12"/>
  <c r="AA62" i="12" s="1"/>
  <c r="X62" i="12"/>
  <c r="AB62" i="12" s="1"/>
  <c r="AK123" i="16"/>
  <c r="AM123" i="16" s="1"/>
  <c r="S164" i="8"/>
  <c r="AL123" i="16"/>
  <c r="AN123" i="16" s="1"/>
  <c r="V213" i="12"/>
  <c r="Z213" i="12" s="1"/>
  <c r="U213" i="12"/>
  <c r="Y213" i="12" s="1"/>
  <c r="S209" i="12"/>
  <c r="T209" i="12"/>
  <c r="AD209" i="12" s="1"/>
  <c r="Q374" i="8"/>
  <c r="X333" i="12"/>
  <c r="W333" i="12"/>
  <c r="AA333" i="12" s="1"/>
  <c r="X509" i="12"/>
  <c r="AB509" i="12" s="1"/>
  <c r="W509" i="12"/>
  <c r="AA509" i="12" s="1"/>
  <c r="Q550" i="8"/>
  <c r="H208" i="8"/>
  <c r="AH299" i="12"/>
  <c r="AJ299" i="12" s="1"/>
  <c r="AG299" i="12"/>
  <c r="AI299" i="12" s="1"/>
  <c r="V41" i="15"/>
  <c r="U41" i="15"/>
  <c r="Y41" i="15" s="1"/>
  <c r="R392" i="12"/>
  <c r="E145" i="8"/>
  <c r="T28" i="13"/>
  <c r="AD28" i="13" s="1"/>
  <c r="S28" i="13"/>
  <c r="AC28" i="13" s="1"/>
  <c r="AL168" i="12"/>
  <c r="AN168" i="12" s="1"/>
  <c r="AK168" i="12"/>
  <c r="AM168" i="12" s="1"/>
  <c r="W72" i="3"/>
  <c r="AA72" i="3" s="1"/>
  <c r="X72" i="3"/>
  <c r="AB72" i="3" s="1"/>
  <c r="M147" i="8"/>
  <c r="AK76" i="15"/>
  <c r="AM76" i="15" s="1"/>
  <c r="AL76" i="15"/>
  <c r="AN76" i="15" s="1"/>
  <c r="Q490" i="8"/>
  <c r="W449" i="12"/>
  <c r="AA449" i="12" s="1"/>
  <c r="X449" i="12"/>
  <c r="AB449" i="12" s="1"/>
  <c r="V103" i="12"/>
  <c r="Z103" i="12" s="1"/>
  <c r="U103" i="12"/>
  <c r="Y103" i="12" s="1"/>
  <c r="AG489" i="12"/>
  <c r="AI489" i="12" s="1"/>
  <c r="AH489" i="12"/>
  <c r="AJ489" i="12" s="1"/>
  <c r="AH363" i="12"/>
  <c r="AJ363" i="12" s="1"/>
  <c r="AG363" i="12"/>
  <c r="AI363" i="12" s="1"/>
  <c r="T80" i="15"/>
  <c r="AD80" i="15" s="1"/>
  <c r="S80" i="15"/>
  <c r="AC80" i="15" s="1"/>
  <c r="U30" i="15"/>
  <c r="Y30" i="15" s="1"/>
  <c r="V30" i="15"/>
  <c r="Z30" i="15" s="1"/>
  <c r="V12" i="12"/>
  <c r="U12" i="12"/>
  <c r="Y12" i="12" s="1"/>
  <c r="G314" i="8"/>
  <c r="S273" i="12"/>
  <c r="AC273" i="12" s="1"/>
  <c r="T273" i="12"/>
  <c r="AD273" i="12" s="1"/>
  <c r="AG228" i="12"/>
  <c r="AI228" i="12" s="1"/>
  <c r="AH228" i="12"/>
  <c r="AJ228" i="12" s="1"/>
  <c r="AL345" i="12"/>
  <c r="AN345" i="12" s="1"/>
  <c r="AK345" i="12"/>
  <c r="AM345" i="12" s="1"/>
  <c r="V491" i="12"/>
  <c r="N532" i="8"/>
  <c r="U491" i="12"/>
  <c r="Y491" i="12" s="1"/>
  <c r="R73" i="12"/>
  <c r="V406" i="12"/>
  <c r="Z406" i="12" s="1"/>
  <c r="U406" i="12"/>
  <c r="Y406" i="12" s="1"/>
  <c r="N447" i="8"/>
  <c r="K96" i="8"/>
  <c r="V471" i="12"/>
  <c r="Z471" i="12" s="1"/>
  <c r="N512" i="8"/>
  <c r="U471" i="12"/>
  <c r="Y471" i="12" s="1"/>
  <c r="F95" i="8"/>
  <c r="T54" i="16"/>
  <c r="AD54" i="16" s="1"/>
  <c r="S54" i="16"/>
  <c r="AC54" i="16" s="1"/>
  <c r="X24" i="3"/>
  <c r="AB24" i="3" s="1"/>
  <c r="W24" i="3"/>
  <c r="AA24" i="3" s="1"/>
  <c r="R89" i="3"/>
  <c r="H149" i="8"/>
  <c r="R39" i="15"/>
  <c r="X479" i="12"/>
  <c r="Q520" i="8"/>
  <c r="W479" i="12"/>
  <c r="AA479" i="12" s="1"/>
  <c r="AL29" i="13"/>
  <c r="AN29" i="13" s="1"/>
  <c r="AK29" i="13"/>
  <c r="AM29" i="13" s="1"/>
  <c r="T371" i="12"/>
  <c r="AD371" i="12" s="1"/>
  <c r="S371" i="12"/>
  <c r="AC371" i="12" s="1"/>
  <c r="G412" i="8"/>
  <c r="V42" i="16"/>
  <c r="U42" i="16"/>
  <c r="Y42" i="16" s="1"/>
  <c r="X69" i="12"/>
  <c r="AB69" i="12" s="1"/>
  <c r="W69" i="12"/>
  <c r="AA69" i="12" s="1"/>
  <c r="AK54" i="3"/>
  <c r="AM54" i="3" s="1"/>
  <c r="AL54" i="3"/>
  <c r="AN54" i="3" s="1"/>
  <c r="R39" i="3"/>
  <c r="X46" i="16"/>
  <c r="AB46" i="16" s="1"/>
  <c r="W46" i="16"/>
  <c r="AA46" i="16" s="1"/>
  <c r="O87" i="8"/>
  <c r="AG20" i="13"/>
  <c r="AH20" i="13"/>
  <c r="AJ20" i="13" s="1"/>
  <c r="S185" i="16"/>
  <c r="AC185" i="16" s="1"/>
  <c r="T185" i="16"/>
  <c r="AD185" i="16" s="1"/>
  <c r="F226" i="8"/>
  <c r="W93" i="3"/>
  <c r="AA93" i="3" s="1"/>
  <c r="X93" i="3"/>
  <c r="AB93" i="3" s="1"/>
  <c r="V435" i="12"/>
  <c r="Z435" i="12" s="1"/>
  <c r="U435" i="12"/>
  <c r="Y435" i="12" s="1"/>
  <c r="N476" i="8"/>
  <c r="E255" i="8"/>
  <c r="AG48" i="15"/>
  <c r="AI48" i="15" s="1"/>
  <c r="AH48" i="15"/>
  <c r="AJ48" i="15" s="1"/>
  <c r="X151" i="16"/>
  <c r="W151" i="16"/>
  <c r="AA151" i="16" s="1"/>
  <c r="O192" i="8"/>
  <c r="R164" i="16"/>
  <c r="J205" i="8"/>
  <c r="H155" i="8"/>
  <c r="H242" i="8"/>
  <c r="AK507" i="12"/>
  <c r="AM507" i="12" s="1"/>
  <c r="AL507" i="12"/>
  <c r="AN507" i="12" s="1"/>
  <c r="AL488" i="12"/>
  <c r="AN488" i="12" s="1"/>
  <c r="AK488" i="12"/>
  <c r="AM488" i="12" s="1"/>
  <c r="I206" i="8"/>
  <c r="P113" i="8"/>
  <c r="AK26" i="12"/>
  <c r="AM26" i="12" s="1"/>
  <c r="AL26" i="12"/>
  <c r="AN26" i="12" s="1"/>
  <c r="R8" i="3"/>
  <c r="H196" i="8"/>
  <c r="W133" i="12"/>
  <c r="AA133" i="12" s="1"/>
  <c r="X133" i="12"/>
  <c r="AB133" i="12" s="1"/>
  <c r="H232" i="8"/>
  <c r="AL56" i="15"/>
  <c r="AN56" i="15" s="1"/>
  <c r="AK56" i="15"/>
  <c r="AM56" i="15" s="1"/>
  <c r="K136" i="8"/>
  <c r="AH302" i="12"/>
  <c r="AJ302" i="12" s="1"/>
  <c r="AG302" i="12"/>
  <c r="AI302" i="12" s="1"/>
  <c r="T63" i="12"/>
  <c r="AD63" i="12" s="1"/>
  <c r="S63" i="12"/>
  <c r="AC63" i="12" s="1"/>
  <c r="I172" i="8"/>
  <c r="W103" i="3"/>
  <c r="AA103" i="3" s="1"/>
  <c r="X103" i="3"/>
  <c r="AB103" i="3" s="1"/>
  <c r="R28" i="16"/>
  <c r="J69" i="8"/>
  <c r="U26" i="16"/>
  <c r="Y26" i="16" s="1"/>
  <c r="V26" i="16"/>
  <c r="Z26" i="16" s="1"/>
  <c r="U118" i="12"/>
  <c r="Y118" i="12" s="1"/>
  <c r="V118" i="12"/>
  <c r="Z118" i="12" s="1"/>
  <c r="AH403" i="12"/>
  <c r="AJ403" i="12" s="1"/>
  <c r="AG403" i="12"/>
  <c r="AI403" i="12" s="1"/>
  <c r="H236" i="8"/>
  <c r="X225" i="12"/>
  <c r="AB225" i="12" s="1"/>
  <c r="W225" i="12"/>
  <c r="AA225" i="12" s="1"/>
  <c r="W28" i="15"/>
  <c r="AA28" i="15" s="1"/>
  <c r="X28" i="15"/>
  <c r="AL179" i="16"/>
  <c r="AN179" i="16" s="1"/>
  <c r="AK179" i="16"/>
  <c r="AM179" i="16" s="1"/>
  <c r="S220" i="8"/>
  <c r="P137" i="8"/>
  <c r="AH450" i="12"/>
  <c r="AJ450" i="12" s="1"/>
  <c r="AG450" i="12"/>
  <c r="AI450" i="12" s="1"/>
  <c r="T45" i="12"/>
  <c r="AD45" i="12" s="1"/>
  <c r="S45" i="12"/>
  <c r="AC45" i="12" s="1"/>
  <c r="AL227" i="12"/>
  <c r="AN227" i="12" s="1"/>
  <c r="AK227" i="12"/>
  <c r="AM227" i="12" s="1"/>
  <c r="AK24" i="3"/>
  <c r="AM24" i="3" s="1"/>
  <c r="AL24" i="3"/>
  <c r="AN24" i="3" s="1"/>
  <c r="AL271" i="12"/>
  <c r="AN271" i="12" s="1"/>
  <c r="AK271" i="12"/>
  <c r="AM271" i="12" s="1"/>
  <c r="H227" i="8"/>
  <c r="H185" i="8"/>
  <c r="AG24" i="15"/>
  <c r="AH24" i="15"/>
  <c r="AJ24" i="15" s="1"/>
  <c r="AG187" i="16"/>
  <c r="AH187" i="16"/>
  <c r="AJ187" i="16" s="1"/>
  <c r="R228" i="8"/>
  <c r="D261" i="8"/>
  <c r="M103" i="8"/>
  <c r="I212" i="8"/>
  <c r="S446" i="12"/>
  <c r="AC446" i="12" s="1"/>
  <c r="G487" i="8"/>
  <c r="T446" i="12"/>
  <c r="AD446" i="12" s="1"/>
  <c r="Q362" i="8"/>
  <c r="X321" i="12"/>
  <c r="W321" i="12"/>
  <c r="AA321" i="12" s="1"/>
  <c r="M266" i="8"/>
  <c r="AG128" i="12"/>
  <c r="AH128" i="12"/>
  <c r="AJ128" i="12" s="1"/>
  <c r="AK241" i="12"/>
  <c r="AM241" i="12" s="1"/>
  <c r="AL241" i="12"/>
  <c r="AN241" i="12" s="1"/>
  <c r="AK48" i="3"/>
  <c r="AM48" i="3" s="1"/>
  <c r="AL48" i="3"/>
  <c r="AN48" i="3" s="1"/>
  <c r="N317" i="8"/>
  <c r="V276" i="12"/>
  <c r="Z276" i="12" s="1"/>
  <c r="U276" i="12"/>
  <c r="Y276" i="12" s="1"/>
  <c r="R22" i="13"/>
  <c r="C176" i="8"/>
  <c r="AL30" i="16"/>
  <c r="AN30" i="16" s="1"/>
  <c r="AK30" i="16"/>
  <c r="AM30" i="16" s="1"/>
  <c r="S71" i="8"/>
  <c r="P104" i="8"/>
  <c r="T372" i="12"/>
  <c r="AD372" i="12" s="1"/>
  <c r="S372" i="12"/>
  <c r="AC372" i="12" s="1"/>
  <c r="G413" i="8"/>
  <c r="E216" i="8"/>
  <c r="AL235" i="12"/>
  <c r="AN235" i="12" s="1"/>
  <c r="AK235" i="12"/>
  <c r="AM235" i="12" s="1"/>
  <c r="S49" i="16"/>
  <c r="AC49" i="16" s="1"/>
  <c r="F90" i="8"/>
  <c r="T49" i="16"/>
  <c r="AD49" i="16" s="1"/>
  <c r="AH151" i="12"/>
  <c r="AJ151" i="12" s="1"/>
  <c r="AG151" i="12"/>
  <c r="AH488" i="12"/>
  <c r="AJ488" i="12" s="1"/>
  <c r="AG488" i="12"/>
  <c r="G387" i="8"/>
  <c r="T346" i="12"/>
  <c r="AD346" i="12" s="1"/>
  <c r="S346" i="12"/>
  <c r="AC346" i="12" s="1"/>
  <c r="R185" i="16"/>
  <c r="J226" i="8"/>
  <c r="X18" i="3"/>
  <c r="AB18" i="3" s="1"/>
  <c r="W18" i="3"/>
  <c r="AA18" i="3" s="1"/>
  <c r="AH105" i="15"/>
  <c r="AJ105" i="15" s="1"/>
  <c r="AG105" i="15"/>
  <c r="AG58" i="16"/>
  <c r="AI58" i="16" s="1"/>
  <c r="AH58" i="16"/>
  <c r="AJ58" i="16" s="1"/>
  <c r="R99" i="8"/>
  <c r="X127" i="12"/>
  <c r="W127" i="12"/>
  <c r="AA127" i="12" s="1"/>
  <c r="G454" i="8"/>
  <c r="S413" i="12"/>
  <c r="AC413" i="12" s="1"/>
  <c r="T413" i="12"/>
  <c r="AD413" i="12" s="1"/>
  <c r="AK249" i="12"/>
  <c r="AM249" i="12" s="1"/>
  <c r="AL249" i="12"/>
  <c r="AN249" i="12" s="1"/>
  <c r="H220" i="8"/>
  <c r="R7" i="14"/>
  <c r="X124" i="12"/>
  <c r="W124" i="12"/>
  <c r="AA124" i="12" s="1"/>
  <c r="H255" i="8"/>
  <c r="X48" i="15"/>
  <c r="AB48" i="15" s="1"/>
  <c r="W48" i="15"/>
  <c r="AA48" i="15" s="1"/>
  <c r="W100" i="3"/>
  <c r="AA100" i="3" s="1"/>
  <c r="X100" i="3"/>
  <c r="AB100" i="3" s="1"/>
  <c r="X190" i="12"/>
  <c r="AB190" i="12" s="1"/>
  <c r="W190" i="12"/>
  <c r="AA190" i="12" s="1"/>
  <c r="R272" i="12"/>
  <c r="W24" i="15"/>
  <c r="AA24" i="15" s="1"/>
  <c r="X24" i="15"/>
  <c r="AB24" i="15" s="1"/>
  <c r="AK16" i="3"/>
  <c r="AM16" i="3" s="1"/>
  <c r="AL16" i="3"/>
  <c r="AN16" i="3" s="1"/>
  <c r="V36" i="15"/>
  <c r="U36" i="15"/>
  <c r="Y36" i="15" s="1"/>
  <c r="AK11" i="13"/>
  <c r="AM11" i="13" s="1"/>
  <c r="AL11" i="13"/>
  <c r="AN11" i="13" s="1"/>
  <c r="G482" i="8"/>
  <c r="S441" i="12"/>
  <c r="AC441" i="12" s="1"/>
  <c r="T441" i="12"/>
  <c r="AD441" i="12" s="1"/>
  <c r="R268" i="12"/>
  <c r="W105" i="12"/>
  <c r="AA105" i="12" s="1"/>
  <c r="X105" i="12"/>
  <c r="S211" i="12"/>
  <c r="AC211" i="12" s="1"/>
  <c r="T211" i="12"/>
  <c r="AD211" i="12" s="1"/>
  <c r="N425" i="8"/>
  <c r="V384" i="12"/>
  <c r="U384" i="12"/>
  <c r="Y384" i="12" s="1"/>
  <c r="T270" i="12"/>
  <c r="AD270" i="12" s="1"/>
  <c r="S270" i="12"/>
  <c r="AC270" i="12" s="1"/>
  <c r="G311" i="8"/>
  <c r="AH190" i="12"/>
  <c r="AJ190" i="12" s="1"/>
  <c r="AG190" i="12"/>
  <c r="AI190" i="12" s="1"/>
  <c r="S118" i="12"/>
  <c r="T118" i="12"/>
  <c r="AD118" i="12" s="1"/>
  <c r="AH179" i="12"/>
  <c r="AJ179" i="12" s="1"/>
  <c r="AG179" i="12"/>
  <c r="AI179" i="12" s="1"/>
  <c r="AL401" i="12"/>
  <c r="AN401" i="12" s="1"/>
  <c r="AK401" i="12"/>
  <c r="AM401" i="12" s="1"/>
  <c r="C221" i="8"/>
  <c r="AL132" i="16"/>
  <c r="AN132" i="16" s="1"/>
  <c r="AK132" i="16"/>
  <c r="AM132" i="16" s="1"/>
  <c r="S173" i="8"/>
  <c r="S272" i="12"/>
  <c r="AC272" i="12" s="1"/>
  <c r="G313" i="8"/>
  <c r="T272" i="12"/>
  <c r="AD272" i="12" s="1"/>
  <c r="AK32" i="15"/>
  <c r="AM32" i="15" s="1"/>
  <c r="AL32" i="15"/>
  <c r="AN32" i="15" s="1"/>
  <c r="C141" i="8"/>
  <c r="T502" i="12"/>
  <c r="AD502" i="12" s="1"/>
  <c r="S502" i="12"/>
  <c r="G543" i="8"/>
  <c r="X67" i="12"/>
  <c r="AB67" i="12" s="1"/>
  <c r="W67" i="12"/>
  <c r="AA67" i="12" s="1"/>
  <c r="M160" i="8"/>
  <c r="E149" i="8"/>
  <c r="AG30" i="12"/>
  <c r="AI30" i="12" s="1"/>
  <c r="AH30" i="12"/>
  <c r="AJ30" i="12" s="1"/>
  <c r="AL20" i="14"/>
  <c r="AN20" i="14" s="1"/>
  <c r="AK20" i="14"/>
  <c r="AM20" i="14" s="1"/>
  <c r="W363" i="12"/>
  <c r="AA363" i="12" s="1"/>
  <c r="Q404" i="8"/>
  <c r="X363" i="12"/>
  <c r="K119" i="8"/>
  <c r="AL73" i="3"/>
  <c r="AN73" i="3" s="1"/>
  <c r="AK73" i="3"/>
  <c r="AM73" i="3" s="1"/>
  <c r="H120" i="8"/>
  <c r="W37" i="16"/>
  <c r="AA37" i="16" s="1"/>
  <c r="X37" i="16"/>
  <c r="AB37" i="16" s="1"/>
  <c r="W69" i="3"/>
  <c r="AA69" i="3" s="1"/>
  <c r="X69" i="3"/>
  <c r="AB69" i="3" s="1"/>
  <c r="I121" i="8"/>
  <c r="AG37" i="14"/>
  <c r="AH37" i="14"/>
  <c r="AJ37" i="14" s="1"/>
  <c r="E74" i="8"/>
  <c r="AH10" i="12"/>
  <c r="AJ10" i="12" s="1"/>
  <c r="AG10" i="12"/>
  <c r="AI10" i="12" s="1"/>
  <c r="G318" i="8"/>
  <c r="S277" i="12"/>
  <c r="AC277" i="12" s="1"/>
  <c r="T277" i="12"/>
  <c r="AD277" i="12" s="1"/>
  <c r="AG71" i="12"/>
  <c r="AI71" i="12" s="1"/>
  <c r="AH71" i="12"/>
  <c r="AJ71" i="12" s="1"/>
  <c r="AL458" i="12"/>
  <c r="AN458" i="12" s="1"/>
  <c r="AK458" i="12"/>
  <c r="AM458" i="12" s="1"/>
  <c r="R18" i="15"/>
  <c r="T327" i="12"/>
  <c r="AD327" i="12" s="1"/>
  <c r="S327" i="12"/>
  <c r="AC327" i="12" s="1"/>
  <c r="G368" i="8"/>
  <c r="S190" i="12"/>
  <c r="AC190" i="12" s="1"/>
  <c r="T190" i="12"/>
  <c r="AD190" i="12" s="1"/>
  <c r="R39" i="12"/>
  <c r="K225" i="8"/>
  <c r="W167" i="12"/>
  <c r="AA167" i="12" s="1"/>
  <c r="X167" i="12"/>
  <c r="AB167" i="12" s="1"/>
  <c r="AH167" i="12"/>
  <c r="AJ167" i="12" s="1"/>
  <c r="AG167" i="12"/>
  <c r="V174" i="16"/>
  <c r="Z174" i="16" s="1"/>
  <c r="U174" i="16"/>
  <c r="Y174" i="16" s="1"/>
  <c r="L215" i="8"/>
  <c r="C132" i="8"/>
  <c r="U42" i="12"/>
  <c r="Y42" i="12" s="1"/>
  <c r="V42" i="12"/>
  <c r="Z42" i="12" s="1"/>
  <c r="S134" i="12"/>
  <c r="AC134" i="12" s="1"/>
  <c r="T134" i="12"/>
  <c r="AD134" i="12" s="1"/>
  <c r="C257" i="8"/>
  <c r="AG76" i="15"/>
  <c r="AI76" i="15" s="1"/>
  <c r="AH76" i="15"/>
  <c r="AJ76" i="15" s="1"/>
  <c r="AG405" i="12"/>
  <c r="AI405" i="12" s="1"/>
  <c r="AH405" i="12"/>
  <c r="AJ405" i="12" s="1"/>
  <c r="D179" i="8"/>
  <c r="Q300" i="8"/>
  <c r="X259" i="12"/>
  <c r="W259" i="12"/>
  <c r="AA259" i="12" s="1"/>
  <c r="R424" i="12"/>
  <c r="AL81" i="3"/>
  <c r="AN81" i="3" s="1"/>
  <c r="AK81" i="3"/>
  <c r="AM81" i="3" s="1"/>
  <c r="U289" i="12"/>
  <c r="Y289" i="12" s="1"/>
  <c r="N330" i="8"/>
  <c r="V289" i="12"/>
  <c r="T117" i="12"/>
  <c r="AD117" i="12" s="1"/>
  <c r="S117" i="12"/>
  <c r="AC117" i="12" s="1"/>
  <c r="S156" i="12"/>
  <c r="T156" i="12"/>
  <c r="AD156" i="12" s="1"/>
  <c r="G197" i="8"/>
  <c r="AL446" i="12"/>
  <c r="AN446" i="12" s="1"/>
  <c r="AK446" i="12"/>
  <c r="AM446" i="12" s="1"/>
  <c r="AL36" i="12"/>
  <c r="AN36" i="12" s="1"/>
  <c r="AK36" i="12"/>
  <c r="AM36" i="12" s="1"/>
  <c r="H159" i="8"/>
  <c r="AG27" i="13"/>
  <c r="AI27" i="13" s="1"/>
  <c r="AH27" i="13"/>
  <c r="AJ27" i="13" s="1"/>
  <c r="AL18" i="12"/>
  <c r="AN18" i="12" s="1"/>
  <c r="AK18" i="12"/>
  <c r="AM18" i="12" s="1"/>
  <c r="R158" i="12"/>
  <c r="N278" i="8"/>
  <c r="U237" i="12"/>
  <c r="Y237" i="12" s="1"/>
  <c r="V237" i="12"/>
  <c r="Z237" i="12" s="1"/>
  <c r="AH300" i="12"/>
  <c r="AJ300" i="12" s="1"/>
  <c r="AG300" i="12"/>
  <c r="AI300" i="12" s="1"/>
  <c r="H122" i="8"/>
  <c r="H152" i="8"/>
  <c r="K179" i="8"/>
  <c r="U87" i="15"/>
  <c r="Y87" i="15" s="1"/>
  <c r="V87" i="15"/>
  <c r="Z87" i="15" s="1"/>
  <c r="I97" i="8"/>
  <c r="M230" i="8"/>
  <c r="I170" i="8"/>
  <c r="AG23" i="15"/>
  <c r="AH23" i="15"/>
  <c r="AJ23" i="15" s="1"/>
  <c r="M217" i="8"/>
  <c r="W480" i="12"/>
  <c r="AA480" i="12" s="1"/>
  <c r="Q521" i="8"/>
  <c r="X480" i="12"/>
  <c r="AB480" i="12" s="1"/>
  <c r="D123" i="8"/>
  <c r="V38" i="12"/>
  <c r="Z38" i="12" s="1"/>
  <c r="U38" i="12"/>
  <c r="Y38" i="12" s="1"/>
  <c r="AK160" i="16"/>
  <c r="AL160" i="16"/>
  <c r="AN160" i="16" s="1"/>
  <c r="S201" i="8"/>
  <c r="U64" i="16"/>
  <c r="Y64" i="16" s="1"/>
  <c r="V64" i="16"/>
  <c r="Z64" i="16" s="1"/>
  <c r="L105" i="8"/>
  <c r="R59" i="3"/>
  <c r="AG458" i="12"/>
  <c r="AI458" i="12" s="1"/>
  <c r="AH458" i="12"/>
  <c r="AJ458" i="12" s="1"/>
  <c r="V484" i="12"/>
  <c r="Z484" i="12" s="1"/>
  <c r="U484" i="12"/>
  <c r="Y484" i="12" s="1"/>
  <c r="N525" i="8"/>
  <c r="R428" i="12"/>
  <c r="AK88" i="3"/>
  <c r="AM88" i="3" s="1"/>
  <c r="AL88" i="3"/>
  <c r="AN88" i="3" s="1"/>
  <c r="S204" i="16"/>
  <c r="AC204" i="16" s="1"/>
  <c r="T204" i="16"/>
  <c r="AD204" i="16" s="1"/>
  <c r="F245" i="8"/>
  <c r="AL135" i="16"/>
  <c r="AK135" i="16"/>
  <c r="AM135" i="16" s="1"/>
  <c r="S176" i="8"/>
  <c r="R81" i="12"/>
  <c r="AK103" i="3"/>
  <c r="AM103" i="3" s="1"/>
  <c r="AL103" i="3"/>
  <c r="X216" i="16"/>
  <c r="W216" i="16"/>
  <c r="AA216" i="16" s="1"/>
  <c r="O257" i="8"/>
  <c r="X51" i="15"/>
  <c r="W51" i="15"/>
  <c r="AA51" i="15" s="1"/>
  <c r="H195" i="8"/>
  <c r="K201" i="8"/>
  <c r="S34" i="14"/>
  <c r="AC34" i="14" s="1"/>
  <c r="T34" i="14"/>
  <c r="AD34" i="14" s="1"/>
  <c r="K74" i="8"/>
  <c r="U9" i="14"/>
  <c r="Y9" i="14" s="1"/>
  <c r="V9" i="14"/>
  <c r="Z9" i="14" s="1"/>
  <c r="X185" i="16"/>
  <c r="W185" i="16"/>
  <c r="AA185" i="16" s="1"/>
  <c r="O226" i="8"/>
  <c r="W36" i="3"/>
  <c r="X36" i="3"/>
  <c r="AB36" i="3" s="1"/>
  <c r="C115" i="8"/>
  <c r="Q286" i="8"/>
  <c r="X245" i="12"/>
  <c r="AB245" i="12" s="1"/>
  <c r="W245" i="12"/>
  <c r="AA245" i="12" s="1"/>
  <c r="T20" i="14"/>
  <c r="AD20" i="14" s="1"/>
  <c r="S20" i="14"/>
  <c r="AC20" i="14" s="1"/>
  <c r="T191" i="12"/>
  <c r="AD191" i="12" s="1"/>
  <c r="S191" i="12"/>
  <c r="AC191" i="12" s="1"/>
  <c r="T503" i="12"/>
  <c r="AD503" i="12" s="1"/>
  <c r="S503" i="12"/>
  <c r="AC503" i="12" s="1"/>
  <c r="G544" i="8"/>
  <c r="V318" i="12"/>
  <c r="U318" i="12"/>
  <c r="Y318" i="12" s="1"/>
  <c r="N359" i="8"/>
  <c r="R82" i="15"/>
  <c r="H214" i="8"/>
  <c r="X31" i="16"/>
  <c r="AB31" i="16" s="1"/>
  <c r="W31" i="16"/>
  <c r="AA31" i="16" s="1"/>
  <c r="X173" i="16"/>
  <c r="W173" i="16"/>
  <c r="AA173" i="16" s="1"/>
  <c r="O214" i="8"/>
  <c r="R35" i="3"/>
  <c r="I165" i="8"/>
  <c r="G335" i="8"/>
  <c r="T294" i="12"/>
  <c r="AD294" i="12" s="1"/>
  <c r="S294" i="12"/>
  <c r="AC294" i="12" s="1"/>
  <c r="R136" i="16"/>
  <c r="J177" i="8"/>
  <c r="AL77" i="15"/>
  <c r="AN77" i="15" s="1"/>
  <c r="AK77" i="15"/>
  <c r="AM77" i="15" s="1"/>
  <c r="E176" i="8"/>
  <c r="W7" i="13"/>
  <c r="AA7" i="13" s="1"/>
  <c r="X7" i="13"/>
  <c r="M214" i="8"/>
  <c r="AG197" i="16"/>
  <c r="AH197" i="16"/>
  <c r="AJ197" i="16" s="1"/>
  <c r="R238" i="8"/>
  <c r="AL217" i="16"/>
  <c r="AN217" i="16" s="1"/>
  <c r="AK217" i="16"/>
  <c r="AM217" i="16" s="1"/>
  <c r="S258" i="8"/>
  <c r="AK499" i="12"/>
  <c r="AL499" i="12"/>
  <c r="AN499" i="12" s="1"/>
  <c r="D149" i="8"/>
  <c r="U29" i="12"/>
  <c r="Y29" i="12" s="1"/>
  <c r="V29" i="12"/>
  <c r="Z29" i="12" s="1"/>
  <c r="D102" i="8"/>
  <c r="R96" i="16"/>
  <c r="J137" i="8"/>
  <c r="AH18" i="15"/>
  <c r="AJ18" i="15" s="1"/>
  <c r="AG18" i="15"/>
  <c r="AI18" i="15" s="1"/>
  <c r="V183" i="12"/>
  <c r="U183" i="12"/>
  <c r="Y183" i="12" s="1"/>
  <c r="W10" i="12"/>
  <c r="AA10" i="12" s="1"/>
  <c r="X10" i="12"/>
  <c r="AB10" i="12" s="1"/>
  <c r="AG388" i="12"/>
  <c r="AI388" i="12" s="1"/>
  <c r="AH388" i="12"/>
  <c r="AJ388" i="12" s="1"/>
  <c r="P264" i="8"/>
  <c r="C135" i="8"/>
  <c r="R238" i="12"/>
  <c r="V473" i="12"/>
  <c r="Z473" i="12" s="1"/>
  <c r="N514" i="8"/>
  <c r="U473" i="12"/>
  <c r="Y473" i="12" s="1"/>
  <c r="T314" i="12"/>
  <c r="AD314" i="12" s="1"/>
  <c r="S314" i="12"/>
  <c r="AC314" i="12" s="1"/>
  <c r="G355" i="8"/>
  <c r="R19" i="14"/>
  <c r="AH47" i="15"/>
  <c r="AJ47" i="15" s="1"/>
  <c r="AG47" i="15"/>
  <c r="AI47" i="15" s="1"/>
  <c r="U193" i="16"/>
  <c r="Y193" i="16" s="1"/>
  <c r="V193" i="16"/>
  <c r="L234" i="8"/>
  <c r="W40" i="3"/>
  <c r="AA40" i="3" s="1"/>
  <c r="X40" i="3"/>
  <c r="AB40" i="3" s="1"/>
  <c r="H181" i="8"/>
  <c r="T64" i="15"/>
  <c r="AD64" i="15" s="1"/>
  <c r="S64" i="15"/>
  <c r="AC64" i="15" s="1"/>
  <c r="AH34" i="14"/>
  <c r="AJ34" i="14" s="1"/>
  <c r="AG34" i="14"/>
  <c r="AI34" i="14" s="1"/>
  <c r="I218" i="8"/>
  <c r="W12" i="3"/>
  <c r="AA12" i="3" s="1"/>
  <c r="X12" i="3"/>
  <c r="AB12" i="3" s="1"/>
  <c r="X94" i="3"/>
  <c r="AB94" i="3" s="1"/>
  <c r="W94" i="3"/>
  <c r="AA94" i="3" s="1"/>
  <c r="AL33" i="12"/>
  <c r="AN33" i="12" s="1"/>
  <c r="AK33" i="12"/>
  <c r="AM33" i="12" s="1"/>
  <c r="AK292" i="12"/>
  <c r="AM292" i="12" s="1"/>
  <c r="AL292" i="12"/>
  <c r="AN292" i="12" s="1"/>
  <c r="V115" i="16"/>
  <c r="U115" i="16"/>
  <c r="Y115" i="16" s="1"/>
  <c r="L156" i="8"/>
  <c r="U163" i="16"/>
  <c r="Y163" i="16" s="1"/>
  <c r="V163" i="16"/>
  <c r="L204" i="8"/>
  <c r="G516" i="8"/>
  <c r="T475" i="12"/>
  <c r="AD475" i="12" s="1"/>
  <c r="S475" i="12"/>
  <c r="AC475" i="12" s="1"/>
  <c r="S181" i="12"/>
  <c r="AC181" i="12" s="1"/>
  <c r="T181" i="12"/>
  <c r="AD181" i="12" s="1"/>
  <c r="H163" i="8"/>
  <c r="W422" i="12"/>
  <c r="AA422" i="12" s="1"/>
  <c r="Q463" i="8"/>
  <c r="X422" i="12"/>
  <c r="R223" i="12"/>
  <c r="S76" i="3"/>
  <c r="AC76" i="3" s="1"/>
  <c r="T76" i="3"/>
  <c r="AD76" i="3" s="1"/>
  <c r="Q297" i="8"/>
  <c r="W256" i="12"/>
  <c r="AA256" i="12" s="1"/>
  <c r="X256" i="12"/>
  <c r="AB256" i="12" s="1"/>
  <c r="E105" i="8"/>
  <c r="H200" i="8"/>
  <c r="R97" i="3"/>
  <c r="R24" i="14"/>
  <c r="V92" i="3"/>
  <c r="Z92" i="3" s="1"/>
  <c r="U92" i="3"/>
  <c r="Y92" i="3" s="1"/>
  <c r="W236" i="12"/>
  <c r="AA236" i="12" s="1"/>
  <c r="Q277" i="8"/>
  <c r="X236" i="12"/>
  <c r="AH206" i="16"/>
  <c r="AJ206" i="16" s="1"/>
  <c r="AG206" i="16"/>
  <c r="AI206" i="16" s="1"/>
  <c r="R247" i="8"/>
  <c r="D262" i="8"/>
  <c r="X397" i="12"/>
  <c r="AB397" i="12" s="1"/>
  <c r="W397" i="12"/>
  <c r="AA397" i="12" s="1"/>
  <c r="Q438" i="8"/>
  <c r="AK166" i="16"/>
  <c r="AM166" i="16" s="1"/>
  <c r="AL166" i="16"/>
  <c r="AN166" i="16" s="1"/>
  <c r="S207" i="8"/>
  <c r="R371" i="12"/>
  <c r="X461" i="12"/>
  <c r="Q502" i="8"/>
  <c r="W461" i="12"/>
  <c r="AA461" i="12" s="1"/>
  <c r="T127" i="12"/>
  <c r="AD127" i="12" s="1"/>
  <c r="S127" i="12"/>
  <c r="V160" i="16"/>
  <c r="Z160" i="16" s="1"/>
  <c r="U160" i="16"/>
  <c r="Y160" i="16" s="1"/>
  <c r="L201" i="8"/>
  <c r="T106" i="15"/>
  <c r="AD106" i="15" s="1"/>
  <c r="S106" i="15"/>
  <c r="AC106" i="15" s="1"/>
  <c r="H105" i="8"/>
  <c r="T354" i="12"/>
  <c r="AD354" i="12" s="1"/>
  <c r="G395" i="8"/>
  <c r="S354" i="12"/>
  <c r="AC354" i="12" s="1"/>
  <c r="V490" i="12"/>
  <c r="U490" i="12"/>
  <c r="Y490" i="12" s="1"/>
  <c r="N531" i="8"/>
  <c r="AL126" i="12"/>
  <c r="AN126" i="12" s="1"/>
  <c r="AK126" i="12"/>
  <c r="AM126" i="12" s="1"/>
  <c r="U62" i="15"/>
  <c r="Y62" i="15" s="1"/>
  <c r="V62" i="15"/>
  <c r="Z62" i="15" s="1"/>
  <c r="AK215" i="16"/>
  <c r="AM215" i="16" s="1"/>
  <c r="AL215" i="16"/>
  <c r="AN215" i="16" s="1"/>
  <c r="S256" i="8"/>
  <c r="S443" i="12"/>
  <c r="T443" i="12"/>
  <c r="AD443" i="12" s="1"/>
  <c r="G484" i="8"/>
  <c r="AG62" i="15"/>
  <c r="AH62" i="15"/>
  <c r="AJ62" i="15" s="1"/>
  <c r="W10" i="3"/>
  <c r="AA10" i="3" s="1"/>
  <c r="X10" i="3"/>
  <c r="AB10" i="3" s="1"/>
  <c r="W77" i="3"/>
  <c r="AA77" i="3" s="1"/>
  <c r="X77" i="3"/>
  <c r="AB77" i="3" s="1"/>
  <c r="AG93" i="16"/>
  <c r="AI93" i="16" s="1"/>
  <c r="AH93" i="16"/>
  <c r="AJ93" i="16" s="1"/>
  <c r="R134" i="8"/>
  <c r="AK92" i="12"/>
  <c r="AM92" i="12" s="1"/>
  <c r="AL92" i="12"/>
  <c r="AN92" i="12" s="1"/>
  <c r="I125" i="8"/>
  <c r="U88" i="3"/>
  <c r="Y88" i="3" s="1"/>
  <c r="V88" i="3"/>
  <c r="Z88" i="3" s="1"/>
  <c r="H106" i="8"/>
  <c r="W94" i="12"/>
  <c r="AA94" i="12" s="1"/>
  <c r="X94" i="12"/>
  <c r="K248" i="8"/>
  <c r="O138" i="8"/>
  <c r="W97" i="16"/>
  <c r="AA97" i="16" s="1"/>
  <c r="X97" i="16"/>
  <c r="R196" i="12"/>
  <c r="T16" i="3"/>
  <c r="AD16" i="3" s="1"/>
  <c r="S16" i="3"/>
  <c r="P215" i="8"/>
  <c r="U95" i="12"/>
  <c r="Y95" i="12" s="1"/>
  <c r="V95" i="12"/>
  <c r="R494" i="12"/>
  <c r="AK38" i="12"/>
  <c r="AM38" i="12" s="1"/>
  <c r="AL38" i="12"/>
  <c r="AN38" i="12" s="1"/>
  <c r="R483" i="12"/>
  <c r="AH29" i="12"/>
  <c r="AJ29" i="12" s="1"/>
  <c r="AG29" i="12"/>
  <c r="AI29" i="12" s="1"/>
  <c r="H148" i="8"/>
  <c r="V13" i="3"/>
  <c r="Z13" i="3" s="1"/>
  <c r="U13" i="3"/>
  <c r="Y13" i="3" s="1"/>
  <c r="AL141" i="12"/>
  <c r="AN141" i="12" s="1"/>
  <c r="AK141" i="12"/>
  <c r="AM141" i="12" s="1"/>
  <c r="E89" i="8"/>
  <c r="W75" i="3"/>
  <c r="AA75" i="3" s="1"/>
  <c r="X75" i="3"/>
  <c r="AB75" i="3" s="1"/>
  <c r="G414" i="8"/>
  <c r="S373" i="12"/>
  <c r="AC373" i="12" s="1"/>
  <c r="T373" i="12"/>
  <c r="AD373" i="12" s="1"/>
  <c r="G181" i="8"/>
  <c r="T140" i="12"/>
  <c r="AD140" i="12" s="1"/>
  <c r="S140" i="12"/>
  <c r="AC140" i="12" s="1"/>
  <c r="S194" i="12"/>
  <c r="T194" i="12"/>
  <c r="AD194" i="12" s="1"/>
  <c r="R450" i="12"/>
  <c r="P236" i="8"/>
  <c r="X131" i="12"/>
  <c r="AB131" i="12" s="1"/>
  <c r="W131" i="12"/>
  <c r="AA131" i="12" s="1"/>
  <c r="R295" i="12"/>
  <c r="E102" i="8"/>
  <c r="AL68" i="3"/>
  <c r="AN68" i="3" s="1"/>
  <c r="AK68" i="3"/>
  <c r="AM68" i="3" s="1"/>
  <c r="V48" i="15"/>
  <c r="Z48" i="15" s="1"/>
  <c r="U48" i="15"/>
  <c r="Y48" i="15" s="1"/>
  <c r="AK15" i="15"/>
  <c r="AM15" i="15" s="1"/>
  <c r="AL15" i="15"/>
  <c r="AN15" i="15" s="1"/>
  <c r="H263" i="8"/>
  <c r="AG200" i="12"/>
  <c r="AI200" i="12" s="1"/>
  <c r="AH200" i="12"/>
  <c r="AJ200" i="12" s="1"/>
  <c r="P100" i="8"/>
  <c r="V23" i="16"/>
  <c r="Z23" i="16" s="1"/>
  <c r="U23" i="16"/>
  <c r="Y23" i="16" s="1"/>
  <c r="M248" i="8"/>
  <c r="AH45" i="15"/>
  <c r="AJ45" i="15" s="1"/>
  <c r="AG45" i="15"/>
  <c r="AI45" i="15" s="1"/>
  <c r="R42" i="12"/>
  <c r="AK243" i="12"/>
  <c r="AM243" i="12" s="1"/>
  <c r="AL243" i="12"/>
  <c r="AN243" i="12" s="1"/>
  <c r="X206" i="16"/>
  <c r="W206" i="16"/>
  <c r="AA206" i="16" s="1"/>
  <c r="O247" i="8"/>
  <c r="AG19" i="16"/>
  <c r="AH19" i="16"/>
  <c r="AJ19" i="16" s="1"/>
  <c r="E133" i="8"/>
  <c r="E189" i="8"/>
  <c r="C71" i="8"/>
  <c r="D120" i="8"/>
  <c r="R21" i="15"/>
  <c r="AH63" i="16"/>
  <c r="AJ63" i="16" s="1"/>
  <c r="AG63" i="16"/>
  <c r="R104" i="8"/>
  <c r="W55" i="3"/>
  <c r="AA55" i="3" s="1"/>
  <c r="X55" i="3"/>
  <c r="AB55" i="3" s="1"/>
  <c r="R11" i="3"/>
  <c r="T105" i="15"/>
  <c r="AD105" i="15" s="1"/>
  <c r="S105" i="15"/>
  <c r="S351" i="12"/>
  <c r="AC351" i="12" s="1"/>
  <c r="G392" i="8"/>
  <c r="T351" i="12"/>
  <c r="AD351" i="12" s="1"/>
  <c r="AG231" i="12"/>
  <c r="AI231" i="12" s="1"/>
  <c r="AH231" i="12"/>
  <c r="AJ231" i="12" s="1"/>
  <c r="R477" i="12"/>
  <c r="AK44" i="3"/>
  <c r="AM44" i="3" s="1"/>
  <c r="AL44" i="3"/>
  <c r="AN44" i="3" s="1"/>
  <c r="P178" i="8"/>
  <c r="W16" i="3"/>
  <c r="AA16" i="3" s="1"/>
  <c r="X16" i="3"/>
  <c r="AB16" i="3" s="1"/>
  <c r="M231" i="8"/>
  <c r="AH27" i="14"/>
  <c r="AJ27" i="14" s="1"/>
  <c r="AG27" i="14"/>
  <c r="AI27" i="14" s="1"/>
  <c r="H213" i="8"/>
  <c r="AH381" i="12"/>
  <c r="AJ381" i="12" s="1"/>
  <c r="AG381" i="12"/>
  <c r="AI381" i="12" s="1"/>
  <c r="AK28" i="14"/>
  <c r="AM28" i="14" s="1"/>
  <c r="AL28" i="14"/>
  <c r="AN28" i="14" s="1"/>
  <c r="T143" i="12"/>
  <c r="AD143" i="12" s="1"/>
  <c r="S143" i="12"/>
  <c r="AC143" i="12" s="1"/>
  <c r="H224" i="8"/>
  <c r="T7" i="12"/>
  <c r="AD7" i="12" s="1"/>
  <c r="S7" i="12"/>
  <c r="AC7" i="12" s="1"/>
  <c r="M238" i="8"/>
  <c r="X97" i="15"/>
  <c r="AB97" i="15" s="1"/>
  <c r="W97" i="15"/>
  <c r="AA97" i="15" s="1"/>
  <c r="T130" i="12"/>
  <c r="AD130" i="12" s="1"/>
  <c r="S130" i="12"/>
  <c r="AC130" i="12" s="1"/>
  <c r="X86" i="16"/>
  <c r="AB86" i="16" s="1"/>
  <c r="W86" i="16"/>
  <c r="AA86" i="16" s="1"/>
  <c r="O127" i="8"/>
  <c r="X100" i="16"/>
  <c r="W100" i="16"/>
  <c r="AA100" i="16" s="1"/>
  <c r="O141" i="8"/>
  <c r="T45" i="15"/>
  <c r="AD45" i="15" s="1"/>
  <c r="S45" i="15"/>
  <c r="AC45" i="15" s="1"/>
  <c r="X489" i="12"/>
  <c r="AB489" i="12" s="1"/>
  <c r="W489" i="12"/>
  <c r="AA489" i="12" s="1"/>
  <c r="Q530" i="8"/>
  <c r="I202" i="8"/>
  <c r="U477" i="12"/>
  <c r="Y477" i="12" s="1"/>
  <c r="V477" i="12"/>
  <c r="Z477" i="12" s="1"/>
  <c r="N518" i="8"/>
  <c r="AK35" i="3"/>
  <c r="AM35" i="3" s="1"/>
  <c r="AL35" i="3"/>
  <c r="AN35" i="3" s="1"/>
  <c r="AG106" i="16"/>
  <c r="AH106" i="16"/>
  <c r="AJ106" i="16" s="1"/>
  <c r="R147" i="8"/>
  <c r="AL83" i="15"/>
  <c r="AN83" i="15" s="1"/>
  <c r="AK83" i="15"/>
  <c r="H84" i="8"/>
  <c r="U44" i="16"/>
  <c r="Y44" i="16" s="1"/>
  <c r="V44" i="16"/>
  <c r="L85" i="8"/>
  <c r="X11" i="15"/>
  <c r="W11" i="15"/>
  <c r="AA11" i="15" s="1"/>
  <c r="V90" i="16"/>
  <c r="Z90" i="16" s="1"/>
  <c r="U90" i="16"/>
  <c r="Y90" i="16" s="1"/>
  <c r="L131" i="8"/>
  <c r="W324" i="12"/>
  <c r="AA324" i="12" s="1"/>
  <c r="X324" i="12"/>
  <c r="AB324" i="12" s="1"/>
  <c r="Q365" i="8"/>
  <c r="H112" i="8"/>
  <c r="P239" i="8"/>
  <c r="T447" i="12"/>
  <c r="AD447" i="12" s="1"/>
  <c r="S447" i="12"/>
  <c r="AC447" i="12" s="1"/>
  <c r="G488" i="8"/>
  <c r="S45" i="14"/>
  <c r="AC45" i="14" s="1"/>
  <c r="T45" i="14"/>
  <c r="AD45" i="14" s="1"/>
  <c r="W68" i="3"/>
  <c r="AA68" i="3" s="1"/>
  <c r="X68" i="3"/>
  <c r="AB68" i="3" s="1"/>
  <c r="D228" i="8"/>
  <c r="T217" i="12"/>
  <c r="AD217" i="12" s="1"/>
  <c r="S217" i="12"/>
  <c r="AC217" i="12" s="1"/>
  <c r="R44" i="16"/>
  <c r="J85" i="8"/>
  <c r="R67" i="12"/>
  <c r="S219" i="8"/>
  <c r="AL178" i="16"/>
  <c r="AN178" i="16" s="1"/>
  <c r="AK178" i="16"/>
  <c r="AM178" i="16" s="1"/>
  <c r="S492" i="12"/>
  <c r="AC492" i="12" s="1"/>
  <c r="G533" i="8"/>
  <c r="T492" i="12"/>
  <c r="AD492" i="12" s="1"/>
  <c r="E223" i="8"/>
  <c r="S365" i="12"/>
  <c r="AC365" i="12" s="1"/>
  <c r="T365" i="12"/>
  <c r="AD365" i="12" s="1"/>
  <c r="G406" i="8"/>
  <c r="H176" i="8"/>
  <c r="AH131" i="12"/>
  <c r="AJ131" i="12" s="1"/>
  <c r="AG131" i="12"/>
  <c r="AI131" i="12" s="1"/>
  <c r="AH17" i="14"/>
  <c r="AJ17" i="14" s="1"/>
  <c r="AG17" i="14"/>
  <c r="AI17" i="14" s="1"/>
  <c r="AK55" i="3"/>
  <c r="AM55" i="3" s="1"/>
  <c r="AL55" i="3"/>
  <c r="AN55" i="3" s="1"/>
  <c r="H91" i="8"/>
  <c r="P123" i="8"/>
  <c r="W7" i="15"/>
  <c r="AA7" i="15" s="1"/>
  <c r="X7" i="15"/>
  <c r="N494" i="8"/>
  <c r="U453" i="12"/>
  <c r="Y453" i="12" s="1"/>
  <c r="V453" i="12"/>
  <c r="Z453" i="12" s="1"/>
  <c r="R64" i="3"/>
  <c r="X224" i="16"/>
  <c r="W224" i="16"/>
  <c r="AA224" i="16" s="1"/>
  <c r="O265" i="8"/>
  <c r="U50" i="16"/>
  <c r="Y50" i="16" s="1"/>
  <c r="V50" i="16"/>
  <c r="Z50" i="16" s="1"/>
  <c r="L91" i="8"/>
  <c r="P147" i="8"/>
  <c r="T37" i="3"/>
  <c r="AD37" i="3" s="1"/>
  <c r="S37" i="3"/>
  <c r="H136" i="8"/>
  <c r="U116" i="16"/>
  <c r="Y116" i="16" s="1"/>
  <c r="V116" i="16"/>
  <c r="L157" i="8"/>
  <c r="U217" i="12"/>
  <c r="Y217" i="12" s="1"/>
  <c r="V217" i="12"/>
  <c r="Z217" i="12" s="1"/>
  <c r="AH30" i="16"/>
  <c r="AJ30" i="16" s="1"/>
  <c r="AG30" i="16"/>
  <c r="AI30" i="16" s="1"/>
  <c r="R71" i="8"/>
  <c r="S213" i="12"/>
  <c r="AC213" i="12" s="1"/>
  <c r="T213" i="12"/>
  <c r="AD213" i="12" s="1"/>
  <c r="K198" i="8"/>
  <c r="U60" i="12"/>
  <c r="Y60" i="12" s="1"/>
  <c r="V60" i="12"/>
  <c r="S26" i="3"/>
  <c r="AC26" i="3" s="1"/>
  <c r="T26" i="3"/>
  <c r="AD26" i="3" s="1"/>
  <c r="R24" i="12"/>
  <c r="R19" i="13"/>
  <c r="R15" i="12"/>
  <c r="W79" i="3"/>
  <c r="AA79" i="3" s="1"/>
  <c r="X79" i="3"/>
  <c r="AB79" i="3" s="1"/>
  <c r="X54" i="16"/>
  <c r="W54" i="16"/>
  <c r="AA54" i="16" s="1"/>
  <c r="O95" i="8"/>
  <c r="S162" i="16"/>
  <c r="T162" i="16"/>
  <c r="AD162" i="16" s="1"/>
  <c r="F203" i="8"/>
  <c r="AL108" i="16"/>
  <c r="AN108" i="16" s="1"/>
  <c r="AK108" i="16"/>
  <c r="AM108" i="16" s="1"/>
  <c r="S149" i="8"/>
  <c r="AK204" i="16"/>
  <c r="AM204" i="16" s="1"/>
  <c r="AL204" i="16"/>
  <c r="AN204" i="16" s="1"/>
  <c r="S245" i="8"/>
  <c r="AL339" i="12"/>
  <c r="AN339" i="12" s="1"/>
  <c r="AK339" i="12"/>
  <c r="AM339" i="12" s="1"/>
  <c r="W60" i="3"/>
  <c r="AA60" i="3" s="1"/>
  <c r="X60" i="3"/>
  <c r="AB60" i="3" s="1"/>
  <c r="AL280" i="12"/>
  <c r="AN280" i="12" s="1"/>
  <c r="AK280" i="12"/>
  <c r="AM280" i="12" s="1"/>
  <c r="D163" i="8"/>
  <c r="M182" i="8"/>
  <c r="V11" i="15"/>
  <c r="Z11" i="15" s="1"/>
  <c r="U11" i="15"/>
  <c r="Y11" i="15" s="1"/>
  <c r="H192" i="8"/>
  <c r="X157" i="16"/>
  <c r="AB157" i="16" s="1"/>
  <c r="W157" i="16"/>
  <c r="AA157" i="16" s="1"/>
  <c r="O198" i="8"/>
  <c r="Q397" i="8"/>
  <c r="W356" i="12"/>
  <c r="AA356" i="12" s="1"/>
  <c r="X356" i="12"/>
  <c r="M224" i="8"/>
  <c r="W209" i="16"/>
  <c r="AA209" i="16" s="1"/>
  <c r="X209" i="16"/>
  <c r="AB209" i="16" s="1"/>
  <c r="O250" i="8"/>
  <c r="V144" i="12"/>
  <c r="U144" i="12"/>
  <c r="Y144" i="12" s="1"/>
  <c r="U101" i="12"/>
  <c r="Y101" i="12" s="1"/>
  <c r="V101" i="12"/>
  <c r="Z101" i="12" s="1"/>
  <c r="X73" i="12"/>
  <c r="AB73" i="12" s="1"/>
  <c r="W73" i="12"/>
  <c r="AA73" i="12" s="1"/>
  <c r="AG395" i="12"/>
  <c r="AH395" i="12"/>
  <c r="AJ395" i="12" s="1"/>
  <c r="X175" i="12"/>
  <c r="W175" i="12"/>
  <c r="AA175" i="12" s="1"/>
  <c r="M143" i="8"/>
  <c r="AG229" i="12"/>
  <c r="AI229" i="12" s="1"/>
  <c r="AH229" i="12"/>
  <c r="AJ229" i="12" s="1"/>
  <c r="S85" i="3"/>
  <c r="T85" i="3"/>
  <c r="AD85" i="3" s="1"/>
  <c r="P250" i="8"/>
  <c r="X15" i="12"/>
  <c r="AB15" i="12" s="1"/>
  <c r="W15" i="12"/>
  <c r="AA15" i="12" s="1"/>
  <c r="AL337" i="12"/>
  <c r="AN337" i="12" s="1"/>
  <c r="AK337" i="12"/>
  <c r="W98" i="16"/>
  <c r="AA98" i="16" s="1"/>
  <c r="X98" i="16"/>
  <c r="O139" i="8"/>
  <c r="R16" i="3"/>
  <c r="R176" i="12"/>
  <c r="I110" i="8"/>
  <c r="AK75" i="15"/>
  <c r="AM75" i="15" s="1"/>
  <c r="AL75" i="15"/>
  <c r="AN75" i="15" s="1"/>
  <c r="X51" i="16"/>
  <c r="W51" i="16"/>
  <c r="AA51" i="16" s="1"/>
  <c r="O92" i="8"/>
  <c r="R375" i="12"/>
  <c r="S116" i="16"/>
  <c r="T116" i="16"/>
  <c r="AD116" i="16" s="1"/>
  <c r="F157" i="8"/>
  <c r="W29" i="13"/>
  <c r="AA29" i="13" s="1"/>
  <c r="X29" i="13"/>
  <c r="AB29" i="13" s="1"/>
  <c r="AG11" i="14"/>
  <c r="AI11" i="14" s="1"/>
  <c r="AH11" i="14"/>
  <c r="AJ11" i="14" s="1"/>
  <c r="V500" i="12"/>
  <c r="Z500" i="12" s="1"/>
  <c r="U500" i="12"/>
  <c r="Y500" i="12" s="1"/>
  <c r="N541" i="8"/>
  <c r="P157" i="8"/>
  <c r="R459" i="12"/>
  <c r="R212" i="12"/>
  <c r="AL216" i="16"/>
  <c r="AN216" i="16" s="1"/>
  <c r="AK216" i="16"/>
  <c r="S257" i="8"/>
  <c r="U52" i="15"/>
  <c r="Y52" i="15" s="1"/>
  <c r="V52" i="15"/>
  <c r="Z52" i="15" s="1"/>
  <c r="P165" i="8"/>
  <c r="AH91" i="12"/>
  <c r="AJ91" i="12" s="1"/>
  <c r="AG91" i="12"/>
  <c r="AI91" i="12" s="1"/>
  <c r="AK509" i="12"/>
  <c r="AM509" i="12" s="1"/>
  <c r="AL509" i="12"/>
  <c r="AN509" i="12" s="1"/>
  <c r="V77" i="12"/>
  <c r="Z77" i="12" s="1"/>
  <c r="U77" i="12"/>
  <c r="Y77" i="12" s="1"/>
  <c r="U439" i="12"/>
  <c r="Y439" i="12" s="1"/>
  <c r="V439" i="12"/>
  <c r="Z439" i="12" s="1"/>
  <c r="N480" i="8"/>
  <c r="M195" i="8"/>
  <c r="R42" i="14"/>
  <c r="AK87" i="3"/>
  <c r="AM87" i="3" s="1"/>
  <c r="AL87" i="3"/>
  <c r="AN87" i="3" s="1"/>
  <c r="AG41" i="16"/>
  <c r="AI41" i="16" s="1"/>
  <c r="AH41" i="16"/>
  <c r="AJ41" i="16" s="1"/>
  <c r="AK41" i="14"/>
  <c r="AM41" i="14" s="1"/>
  <c r="AL41" i="14"/>
  <c r="AN41" i="14" s="1"/>
  <c r="X467" i="12"/>
  <c r="W467" i="12"/>
  <c r="AA467" i="12" s="1"/>
  <c r="Q508" i="8"/>
  <c r="X77" i="15"/>
  <c r="AB77" i="15" s="1"/>
  <c r="W77" i="15"/>
  <c r="AA77" i="15" s="1"/>
  <c r="M219" i="8"/>
  <c r="H134" i="8"/>
  <c r="AH380" i="12"/>
  <c r="AJ380" i="12" s="1"/>
  <c r="AG380" i="12"/>
  <c r="AI380" i="12" s="1"/>
  <c r="AK449" i="12"/>
  <c r="AL449" i="12"/>
  <c r="AN449" i="12" s="1"/>
  <c r="AH42" i="16"/>
  <c r="AJ42" i="16" s="1"/>
  <c r="AG42" i="16"/>
  <c r="AI42" i="16" s="1"/>
  <c r="AH139" i="12"/>
  <c r="AJ139" i="12" s="1"/>
  <c r="AG139" i="12"/>
  <c r="AI139" i="12" s="1"/>
  <c r="AL185" i="12"/>
  <c r="AN185" i="12" s="1"/>
  <c r="AK185" i="12"/>
  <c r="AH324" i="12"/>
  <c r="AJ324" i="12" s="1"/>
  <c r="AG324" i="12"/>
  <c r="AI324" i="12" s="1"/>
  <c r="R172" i="12"/>
  <c r="AL91" i="16"/>
  <c r="AN91" i="16" s="1"/>
  <c r="AK91" i="16"/>
  <c r="AM91" i="16" s="1"/>
  <c r="S132" i="8"/>
  <c r="AK52" i="3"/>
  <c r="AM52" i="3" s="1"/>
  <c r="AL52" i="3"/>
  <c r="AN52" i="3" s="1"/>
  <c r="U79" i="16"/>
  <c r="Y79" i="16" s="1"/>
  <c r="V79" i="16"/>
  <c r="Z79" i="16" s="1"/>
  <c r="L120" i="8"/>
  <c r="D266" i="8"/>
  <c r="X36" i="12"/>
  <c r="W36" i="12"/>
  <c r="AA36" i="12" s="1"/>
  <c r="AH28" i="16"/>
  <c r="AJ28" i="16" s="1"/>
  <c r="AG28" i="16"/>
  <c r="AI28" i="16" s="1"/>
  <c r="R69" i="8"/>
  <c r="T71" i="3"/>
  <c r="AD71" i="3" s="1"/>
  <c r="S71" i="3"/>
  <c r="W21" i="15"/>
  <c r="AA21" i="15" s="1"/>
  <c r="X21" i="15"/>
  <c r="AK475" i="12"/>
  <c r="AM475" i="12" s="1"/>
  <c r="AL475" i="12"/>
  <c r="AN475" i="12" s="1"/>
  <c r="AH42" i="12"/>
  <c r="AJ42" i="12" s="1"/>
  <c r="AG42" i="12"/>
  <c r="AI42" i="12" s="1"/>
  <c r="O213" i="8"/>
  <c r="X172" i="16"/>
  <c r="AB172" i="16" s="1"/>
  <c r="W172" i="16"/>
  <c r="AA172" i="16" s="1"/>
  <c r="X250" i="12"/>
  <c r="AB250" i="12" s="1"/>
  <c r="Q291" i="8"/>
  <c r="W250" i="12"/>
  <c r="AA250" i="12" s="1"/>
  <c r="H99" i="8"/>
  <c r="R22" i="15"/>
  <c r="AL489" i="12"/>
  <c r="AN489" i="12" s="1"/>
  <c r="AK489" i="12"/>
  <c r="AM489" i="12" s="1"/>
  <c r="X195" i="16"/>
  <c r="W195" i="16"/>
  <c r="AA195" i="16" s="1"/>
  <c r="O236" i="8"/>
  <c r="V54" i="15"/>
  <c r="Z54" i="15" s="1"/>
  <c r="U54" i="15"/>
  <c r="Y54" i="15" s="1"/>
  <c r="V488" i="12"/>
  <c r="Z488" i="12" s="1"/>
  <c r="U488" i="12"/>
  <c r="Y488" i="12" s="1"/>
  <c r="N529" i="8"/>
  <c r="AK98" i="12"/>
  <c r="AM98" i="12" s="1"/>
  <c r="AL98" i="12"/>
  <c r="AN98" i="12" s="1"/>
  <c r="R45" i="16"/>
  <c r="J86" i="8"/>
  <c r="D233" i="8"/>
  <c r="V16" i="3"/>
  <c r="Z16" i="3" s="1"/>
  <c r="U16" i="3"/>
  <c r="Y16" i="3" s="1"/>
  <c r="T61" i="12"/>
  <c r="AD61" i="12" s="1"/>
  <c r="S61" i="12"/>
  <c r="AC61" i="12" s="1"/>
  <c r="W67" i="15"/>
  <c r="AA67" i="15" s="1"/>
  <c r="X67" i="15"/>
  <c r="AB67" i="15" s="1"/>
  <c r="K143" i="8"/>
  <c r="W225" i="16"/>
  <c r="AA225" i="16" s="1"/>
  <c r="X225" i="16"/>
  <c r="AB225" i="16" s="1"/>
  <c r="O266" i="8"/>
  <c r="T139" i="12"/>
  <c r="AD139" i="12" s="1"/>
  <c r="S139" i="12"/>
  <c r="X153" i="12"/>
  <c r="W153" i="12"/>
  <c r="AA153" i="12" s="1"/>
  <c r="N409" i="8"/>
  <c r="V368" i="12"/>
  <c r="U368" i="12"/>
  <c r="Y368" i="12" s="1"/>
  <c r="I268" i="8"/>
  <c r="K107" i="8"/>
  <c r="I122" i="8"/>
  <c r="Q402" i="8"/>
  <c r="X361" i="12"/>
  <c r="AB361" i="12" s="1"/>
  <c r="W361" i="12"/>
  <c r="AA361" i="12" s="1"/>
  <c r="W207" i="16"/>
  <c r="AA207" i="16" s="1"/>
  <c r="X207" i="16"/>
  <c r="O248" i="8"/>
  <c r="R105" i="3"/>
  <c r="S138" i="12"/>
  <c r="T138" i="12"/>
  <c r="AD138" i="12" s="1"/>
  <c r="V170" i="12"/>
  <c r="Z170" i="12" s="1"/>
  <c r="U170" i="12"/>
  <c r="Y170" i="12" s="1"/>
  <c r="I220" i="8"/>
  <c r="M123" i="8"/>
  <c r="AL31" i="12"/>
  <c r="AN31" i="12" s="1"/>
  <c r="AK31" i="12"/>
  <c r="W178" i="12"/>
  <c r="AA178" i="12" s="1"/>
  <c r="X178" i="12"/>
  <c r="AB178" i="12" s="1"/>
  <c r="U22" i="13"/>
  <c r="Y22" i="13" s="1"/>
  <c r="V22" i="13"/>
  <c r="R266" i="12"/>
  <c r="R211" i="16"/>
  <c r="J252" i="8"/>
  <c r="AL375" i="12"/>
  <c r="AN375" i="12" s="1"/>
  <c r="AK375" i="12"/>
  <c r="AM375" i="12" s="1"/>
  <c r="AL115" i="12"/>
  <c r="AN115" i="12" s="1"/>
  <c r="AK115" i="12"/>
  <c r="AM115" i="12" s="1"/>
  <c r="S35" i="3"/>
  <c r="AC35" i="3" s="1"/>
  <c r="T35" i="3"/>
  <c r="AD35" i="3" s="1"/>
  <c r="R200" i="12"/>
  <c r="U53" i="16"/>
  <c r="Y53" i="16" s="1"/>
  <c r="V53" i="16"/>
  <c r="Z53" i="16" s="1"/>
  <c r="L94" i="8"/>
  <c r="X84" i="12"/>
  <c r="AB84" i="12" s="1"/>
  <c r="W84" i="12"/>
  <c r="AA84" i="12" s="1"/>
  <c r="AL290" i="12"/>
  <c r="AN290" i="12" s="1"/>
  <c r="AK290" i="12"/>
  <c r="AM290" i="12" s="1"/>
  <c r="R151" i="16"/>
  <c r="J192" i="8"/>
  <c r="R336" i="12"/>
  <c r="T27" i="16"/>
  <c r="AD27" i="16" s="1"/>
  <c r="S27" i="16"/>
  <c r="AC27" i="16" s="1"/>
  <c r="AG396" i="12"/>
  <c r="AI396" i="12" s="1"/>
  <c r="AH396" i="12"/>
  <c r="AJ396" i="12" s="1"/>
  <c r="S49" i="12"/>
  <c r="AC49" i="12" s="1"/>
  <c r="G90" i="8"/>
  <c r="T49" i="12"/>
  <c r="AD49" i="12" s="1"/>
  <c r="X36" i="15"/>
  <c r="W36" i="15"/>
  <c r="AA36" i="15" s="1"/>
  <c r="AH137" i="12"/>
  <c r="AJ137" i="12" s="1"/>
  <c r="AG137" i="12"/>
  <c r="AI137" i="12" s="1"/>
  <c r="T42" i="15"/>
  <c r="AD42" i="15" s="1"/>
  <c r="S42" i="15"/>
  <c r="AC42" i="15" s="1"/>
  <c r="V12" i="3"/>
  <c r="Z12" i="3" s="1"/>
  <c r="U12" i="3"/>
  <c r="Y12" i="3" s="1"/>
  <c r="H153" i="8"/>
  <c r="AH505" i="12"/>
  <c r="AJ505" i="12" s="1"/>
  <c r="AG505" i="12"/>
  <c r="R24" i="3"/>
  <c r="E190" i="8"/>
  <c r="S32" i="3"/>
  <c r="AC32" i="3" s="1"/>
  <c r="T32" i="3"/>
  <c r="AD32" i="3" s="1"/>
  <c r="U78" i="3"/>
  <c r="Y78" i="3" s="1"/>
  <c r="V78" i="3"/>
  <c r="Z78" i="3" s="1"/>
  <c r="R60" i="3"/>
  <c r="M188" i="8"/>
  <c r="R195" i="16"/>
  <c r="J236" i="8"/>
  <c r="X53" i="16"/>
  <c r="AB53" i="16" s="1"/>
  <c r="W53" i="16"/>
  <c r="AA53" i="16" s="1"/>
  <c r="O94" i="8"/>
  <c r="AH70" i="15"/>
  <c r="AJ70" i="15" s="1"/>
  <c r="AG70" i="15"/>
  <c r="AL116" i="16"/>
  <c r="AN116" i="16" s="1"/>
  <c r="AK116" i="16"/>
  <c r="S157" i="8"/>
  <c r="AH502" i="12"/>
  <c r="AJ502" i="12" s="1"/>
  <c r="AG502" i="12"/>
  <c r="AI502" i="12" s="1"/>
  <c r="AL199" i="16"/>
  <c r="AN199" i="16" s="1"/>
  <c r="AK199" i="16"/>
  <c r="AM199" i="16" s="1"/>
  <c r="S240" i="8"/>
  <c r="U172" i="12"/>
  <c r="Y172" i="12" s="1"/>
  <c r="V172" i="12"/>
  <c r="Z172" i="12" s="1"/>
  <c r="H198" i="8"/>
  <c r="R14" i="12"/>
  <c r="P125" i="8"/>
  <c r="S143" i="16"/>
  <c r="T143" i="16"/>
  <c r="AD143" i="16" s="1"/>
  <c r="F184" i="8"/>
  <c r="R8" i="14"/>
  <c r="V15" i="15"/>
  <c r="Z15" i="15" s="1"/>
  <c r="U15" i="15"/>
  <c r="Y15" i="15" s="1"/>
  <c r="T504" i="12"/>
  <c r="AD504" i="12" s="1"/>
  <c r="G545" i="8"/>
  <c r="S504" i="12"/>
  <c r="AC504" i="12" s="1"/>
  <c r="AL310" i="12"/>
  <c r="AN310" i="12" s="1"/>
  <c r="AK310" i="12"/>
  <c r="AM310" i="12" s="1"/>
  <c r="AK35" i="15"/>
  <c r="AM35" i="15" s="1"/>
  <c r="AL35" i="15"/>
  <c r="AN35" i="15" s="1"/>
  <c r="U353" i="12"/>
  <c r="Y353" i="12" s="1"/>
  <c r="N394" i="8"/>
  <c r="V353" i="12"/>
  <c r="Z353" i="12" s="1"/>
  <c r="V35" i="15"/>
  <c r="Z35" i="15" s="1"/>
  <c r="U35" i="15"/>
  <c r="Y35" i="15" s="1"/>
  <c r="H201" i="8"/>
  <c r="Q384" i="8"/>
  <c r="W343" i="12"/>
  <c r="AA343" i="12" s="1"/>
  <c r="X343" i="12"/>
  <c r="AB343" i="12" s="1"/>
  <c r="T211" i="16"/>
  <c r="AD211" i="16" s="1"/>
  <c r="S211" i="16"/>
  <c r="F252" i="8"/>
  <c r="H119" i="8"/>
  <c r="V94" i="15"/>
  <c r="Z94" i="15" s="1"/>
  <c r="U94" i="15"/>
  <c r="Y94" i="15" s="1"/>
  <c r="S436" i="12"/>
  <c r="AC436" i="12" s="1"/>
  <c r="T436" i="12"/>
  <c r="AD436" i="12" s="1"/>
  <c r="G477" i="8"/>
  <c r="R199" i="12"/>
  <c r="AL86" i="12"/>
  <c r="AN86" i="12" s="1"/>
  <c r="AK86" i="12"/>
  <c r="S29" i="12"/>
  <c r="AC29" i="12" s="1"/>
  <c r="T29" i="12"/>
  <c r="AD29" i="12" s="1"/>
  <c r="H212" i="8"/>
  <c r="S24" i="16"/>
  <c r="T24" i="16"/>
  <c r="AD24" i="16" s="1"/>
  <c r="G65" i="8"/>
  <c r="F65" i="8"/>
  <c r="AK12" i="3"/>
  <c r="AM12" i="3" s="1"/>
  <c r="AL12" i="3"/>
  <c r="AN12" i="3" s="1"/>
  <c r="S67" i="3"/>
  <c r="T67" i="3"/>
  <c r="AD67" i="3" s="1"/>
  <c r="S18" i="3"/>
  <c r="AC18" i="3" s="1"/>
  <c r="T18" i="3"/>
  <c r="AD18" i="3" s="1"/>
  <c r="E97" i="8"/>
  <c r="R65" i="3"/>
  <c r="C119" i="8"/>
  <c r="C145" i="8"/>
  <c r="R73" i="3"/>
  <c r="X346" i="12"/>
  <c r="W346" i="12"/>
  <c r="AA346" i="12" s="1"/>
  <c r="Q387" i="8"/>
  <c r="S75" i="3"/>
  <c r="AC75" i="3" s="1"/>
  <c r="T75" i="3"/>
  <c r="AD75" i="3" s="1"/>
  <c r="E138" i="8"/>
  <c r="R216" i="12"/>
  <c r="AL20" i="16"/>
  <c r="AN20" i="16" s="1"/>
  <c r="AK20" i="16"/>
  <c r="AM20" i="16" s="1"/>
  <c r="T68" i="3"/>
  <c r="AD68" i="3" s="1"/>
  <c r="S68" i="3"/>
  <c r="AC68" i="3" s="1"/>
  <c r="L195" i="8"/>
  <c r="U154" i="16"/>
  <c r="Y154" i="16" s="1"/>
  <c r="V154" i="16"/>
  <c r="Z154" i="16" s="1"/>
  <c r="U182" i="12"/>
  <c r="Y182" i="12" s="1"/>
  <c r="V182" i="12"/>
  <c r="Z182" i="12" s="1"/>
  <c r="AH100" i="15"/>
  <c r="AJ100" i="15" s="1"/>
  <c r="AG100" i="15"/>
  <c r="AH109" i="12"/>
  <c r="AJ109" i="12" s="1"/>
  <c r="AG109" i="12"/>
  <c r="AI109" i="12" s="1"/>
  <c r="M175" i="8"/>
  <c r="S30" i="12"/>
  <c r="T30" i="12"/>
  <c r="AD30" i="12" s="1"/>
  <c r="U388" i="12"/>
  <c r="Y388" i="12" s="1"/>
  <c r="V388" i="12"/>
  <c r="N429" i="8"/>
  <c r="J197" i="8"/>
  <c r="R156" i="16"/>
  <c r="AK481" i="12"/>
  <c r="AM481" i="12" s="1"/>
  <c r="AL481" i="12"/>
  <c r="AN481" i="12" s="1"/>
  <c r="X212" i="12"/>
  <c r="AB212" i="12" s="1"/>
  <c r="W212" i="12"/>
  <c r="AA212" i="12" s="1"/>
  <c r="T10" i="12"/>
  <c r="AD10" i="12" s="1"/>
  <c r="S10" i="12"/>
  <c r="G548" i="8"/>
  <c r="T507" i="12"/>
  <c r="AD507" i="12" s="1"/>
  <c r="S507" i="12"/>
  <c r="AC507" i="12" s="1"/>
  <c r="AL216" i="12"/>
  <c r="AN216" i="12" s="1"/>
  <c r="AK216" i="12"/>
  <c r="AM216" i="12" s="1"/>
  <c r="Q350" i="8"/>
  <c r="X309" i="12"/>
  <c r="AB309" i="12" s="1"/>
  <c r="W309" i="12"/>
  <c r="AA309" i="12" s="1"/>
  <c r="R321" i="12"/>
  <c r="C148" i="8"/>
  <c r="AG32" i="15"/>
  <c r="AI32" i="15" s="1"/>
  <c r="AH32" i="15"/>
  <c r="AJ32" i="15" s="1"/>
  <c r="AL76" i="3"/>
  <c r="AN76" i="3" s="1"/>
  <c r="AK76" i="3"/>
  <c r="AM76" i="3" s="1"/>
  <c r="H161" i="8"/>
  <c r="AG32" i="13"/>
  <c r="AI32" i="13" s="1"/>
  <c r="AH32" i="13"/>
  <c r="AJ32" i="13" s="1"/>
  <c r="S165" i="12"/>
  <c r="T165" i="12"/>
  <c r="AD165" i="12" s="1"/>
  <c r="R265" i="12"/>
  <c r="R83" i="12"/>
  <c r="AH142" i="16"/>
  <c r="AJ142" i="16" s="1"/>
  <c r="AG142" i="16"/>
  <c r="AI142" i="16" s="1"/>
  <c r="R183" i="8"/>
  <c r="AG339" i="12"/>
  <c r="AI339" i="12" s="1"/>
  <c r="AH339" i="12"/>
  <c r="AJ339" i="12" s="1"/>
  <c r="T224" i="16"/>
  <c r="AD224" i="16" s="1"/>
  <c r="S224" i="16"/>
  <c r="AC224" i="16" s="1"/>
  <c r="F265" i="8"/>
  <c r="W458" i="12"/>
  <c r="AA458" i="12" s="1"/>
  <c r="Q499" i="8"/>
  <c r="X458" i="12"/>
  <c r="AB458" i="12" s="1"/>
  <c r="M245" i="8"/>
  <c r="AK445" i="12"/>
  <c r="AM445" i="12" s="1"/>
  <c r="AL445" i="12"/>
  <c r="AN445" i="12" s="1"/>
  <c r="H143" i="8"/>
  <c r="AK21" i="14"/>
  <c r="AM21" i="14" s="1"/>
  <c r="AL21" i="14"/>
  <c r="AN21" i="14" s="1"/>
  <c r="U18" i="13"/>
  <c r="Y18" i="13" s="1"/>
  <c r="V18" i="13"/>
  <c r="Z18" i="13" s="1"/>
  <c r="P87" i="8"/>
  <c r="AK99" i="3"/>
  <c r="AM99" i="3" s="1"/>
  <c r="AL99" i="3"/>
  <c r="AN99" i="3" s="1"/>
  <c r="W498" i="12"/>
  <c r="AA498" i="12" s="1"/>
  <c r="Q539" i="8"/>
  <c r="X498" i="12"/>
  <c r="H114" i="8"/>
  <c r="R247" i="12"/>
  <c r="S208" i="12"/>
  <c r="AC208" i="12" s="1"/>
  <c r="T208" i="12"/>
  <c r="AD208" i="12" s="1"/>
  <c r="V268" i="12"/>
  <c r="U268" i="12"/>
  <c r="Y268" i="12" s="1"/>
  <c r="N309" i="8"/>
  <c r="T16" i="13"/>
  <c r="AD16" i="13" s="1"/>
  <c r="S16" i="13"/>
  <c r="AC16" i="13" s="1"/>
  <c r="AK107" i="15"/>
  <c r="AM107" i="15" s="1"/>
  <c r="AL107" i="15"/>
  <c r="AN107" i="15" s="1"/>
  <c r="V13" i="15"/>
  <c r="U13" i="15"/>
  <c r="Y13" i="15" s="1"/>
  <c r="R168" i="16"/>
  <c r="J209" i="8"/>
  <c r="W82" i="16"/>
  <c r="AA82" i="16" s="1"/>
  <c r="X82" i="16"/>
  <c r="AB82" i="16" s="1"/>
  <c r="O123" i="8"/>
  <c r="T226" i="16"/>
  <c r="AD226" i="16" s="1"/>
  <c r="S226" i="16"/>
  <c r="F267" i="8"/>
  <c r="H173" i="8"/>
  <c r="V100" i="12"/>
  <c r="U100" i="12"/>
  <c r="Y100" i="12" s="1"/>
  <c r="AK311" i="12"/>
  <c r="AM311" i="12" s="1"/>
  <c r="AL311" i="12"/>
  <c r="AN311" i="12" s="1"/>
  <c r="S91" i="16"/>
  <c r="AC91" i="16" s="1"/>
  <c r="T91" i="16"/>
  <c r="AD91" i="16" s="1"/>
  <c r="F132" i="8"/>
  <c r="V36" i="12"/>
  <c r="U36" i="12"/>
  <c r="Y36" i="12" s="1"/>
  <c r="R54" i="16"/>
  <c r="J95" i="8"/>
  <c r="AG378" i="12"/>
  <c r="AI378" i="12" s="1"/>
  <c r="AH378" i="12"/>
  <c r="AJ378" i="12" s="1"/>
  <c r="AK77" i="3"/>
  <c r="AM77" i="3" s="1"/>
  <c r="AL77" i="3"/>
  <c r="AN77" i="3" s="1"/>
  <c r="X43" i="3"/>
  <c r="W43" i="3"/>
  <c r="AA43" i="3" s="1"/>
  <c r="AH192" i="12"/>
  <c r="AJ192" i="12" s="1"/>
  <c r="AG192" i="12"/>
  <c r="AI192" i="12" s="1"/>
  <c r="P168" i="8"/>
  <c r="W304" i="12"/>
  <c r="AA304" i="12" s="1"/>
  <c r="Q345" i="8"/>
  <c r="X304" i="12"/>
  <c r="V371" i="12"/>
  <c r="Z371" i="12" s="1"/>
  <c r="N412" i="8"/>
  <c r="U371" i="12"/>
  <c r="Y371" i="12" s="1"/>
  <c r="R27" i="14"/>
  <c r="S93" i="8"/>
  <c r="AK52" i="16"/>
  <c r="AM52" i="16" s="1"/>
  <c r="AL52" i="16"/>
  <c r="AN52" i="16" s="1"/>
  <c r="U463" i="12"/>
  <c r="Y463" i="12" s="1"/>
  <c r="N504" i="8"/>
  <c r="V463" i="12"/>
  <c r="H139" i="8"/>
  <c r="R358" i="12"/>
  <c r="AK419" i="12"/>
  <c r="AM419" i="12" s="1"/>
  <c r="AL419" i="12"/>
  <c r="AN419" i="12" s="1"/>
  <c r="AL56" i="3"/>
  <c r="AN56" i="3" s="1"/>
  <c r="AK56" i="3"/>
  <c r="AM56" i="3" s="1"/>
  <c r="AL137" i="16"/>
  <c r="AN137" i="16" s="1"/>
  <c r="AK137" i="16"/>
  <c r="AM137" i="16" s="1"/>
  <c r="S178" i="8"/>
  <c r="T99" i="12"/>
  <c r="AD99" i="12" s="1"/>
  <c r="S99" i="12"/>
  <c r="AK42" i="14"/>
  <c r="AM42" i="14" s="1"/>
  <c r="AL42" i="14"/>
  <c r="AN42" i="14" s="1"/>
  <c r="W142" i="16"/>
  <c r="AA142" i="16" s="1"/>
  <c r="O183" i="8"/>
  <c r="X142" i="16"/>
  <c r="AB142" i="16" s="1"/>
  <c r="R169" i="8"/>
  <c r="AH128" i="16"/>
  <c r="AJ128" i="16" s="1"/>
  <c r="AG128" i="16"/>
  <c r="AI128" i="16" s="1"/>
  <c r="S406" i="12"/>
  <c r="AC406" i="12" s="1"/>
  <c r="T406" i="12"/>
  <c r="AD406" i="12" s="1"/>
  <c r="G447" i="8"/>
  <c r="H130" i="8"/>
  <c r="S96" i="3"/>
  <c r="T96" i="3"/>
  <c r="AD96" i="3" s="1"/>
  <c r="H228" i="8"/>
  <c r="R62" i="3"/>
  <c r="M211" i="8"/>
  <c r="H247" i="8"/>
  <c r="U19" i="12"/>
  <c r="Y19" i="12" s="1"/>
  <c r="V19" i="12"/>
  <c r="Z19" i="12" s="1"/>
  <c r="H206" i="8"/>
  <c r="O166" i="8"/>
  <c r="W125" i="16"/>
  <c r="AA125" i="16" s="1"/>
  <c r="X125" i="16"/>
  <c r="S128" i="8"/>
  <c r="AL87" i="16"/>
  <c r="AN87" i="16" s="1"/>
  <c r="AK87" i="16"/>
  <c r="AM87" i="16" s="1"/>
  <c r="V9" i="12"/>
  <c r="U9" i="12"/>
  <c r="Y9" i="12" s="1"/>
  <c r="AK34" i="3"/>
  <c r="AM34" i="3" s="1"/>
  <c r="AL34" i="3"/>
  <c r="AN34" i="3" s="1"/>
  <c r="S50" i="15"/>
  <c r="T50" i="15"/>
  <c r="AD50" i="15" s="1"/>
  <c r="AG203" i="16"/>
  <c r="AI203" i="16" s="1"/>
  <c r="AH203" i="16"/>
  <c r="AJ203" i="16" s="1"/>
  <c r="R244" i="8"/>
  <c r="U73" i="15"/>
  <c r="Y73" i="15" s="1"/>
  <c r="V73" i="15"/>
  <c r="Q544" i="8"/>
  <c r="X503" i="12"/>
  <c r="W503" i="12"/>
  <c r="AA503" i="12" s="1"/>
  <c r="R320" i="12"/>
  <c r="R34" i="3"/>
  <c r="D188" i="8"/>
  <c r="P242" i="8"/>
  <c r="AK429" i="12"/>
  <c r="AL429" i="12"/>
  <c r="AN429" i="12" s="1"/>
  <c r="S12" i="3"/>
  <c r="T12" i="3"/>
  <c r="AD12" i="3" s="1"/>
  <c r="W71" i="3"/>
  <c r="AA71" i="3" s="1"/>
  <c r="X71" i="3"/>
  <c r="AB71" i="3" s="1"/>
  <c r="AL133" i="16"/>
  <c r="AN133" i="16" s="1"/>
  <c r="AK133" i="16"/>
  <c r="S174" i="8"/>
  <c r="U235" i="12"/>
  <c r="Y235" i="12" s="1"/>
  <c r="V235" i="12"/>
  <c r="Z235" i="12" s="1"/>
  <c r="N276" i="8"/>
  <c r="AH34" i="15"/>
  <c r="AJ34" i="15" s="1"/>
  <c r="AG34" i="15"/>
  <c r="AI34" i="15" s="1"/>
  <c r="X103" i="12"/>
  <c r="AB103" i="12" s="1"/>
  <c r="W103" i="12"/>
  <c r="AA103" i="12" s="1"/>
  <c r="Q144" i="8"/>
  <c r="X28" i="14"/>
  <c r="W28" i="14"/>
  <c r="AA28" i="14" s="1"/>
  <c r="H219" i="8"/>
  <c r="W27" i="15"/>
  <c r="AA27" i="15" s="1"/>
  <c r="X27" i="15"/>
  <c r="AB27" i="15" s="1"/>
  <c r="AK460" i="12"/>
  <c r="AM460" i="12" s="1"/>
  <c r="AL460" i="12"/>
  <c r="AN460" i="12" s="1"/>
  <c r="AK266" i="12"/>
  <c r="AM266" i="12" s="1"/>
  <c r="AL266" i="12"/>
  <c r="AN266" i="12" s="1"/>
  <c r="T300" i="12"/>
  <c r="AD300" i="12" s="1"/>
  <c r="G341" i="8"/>
  <c r="S300" i="12"/>
  <c r="AC300" i="12" s="1"/>
  <c r="V192" i="12"/>
  <c r="Z192" i="12" s="1"/>
  <c r="U192" i="12"/>
  <c r="Y192" i="12" s="1"/>
  <c r="N233" i="8"/>
  <c r="AH90" i="12"/>
  <c r="AJ90" i="12" s="1"/>
  <c r="AG90" i="12"/>
  <c r="AI90" i="12" s="1"/>
  <c r="T187" i="12"/>
  <c r="AD187" i="12" s="1"/>
  <c r="S187" i="12"/>
  <c r="AC187" i="12" s="1"/>
  <c r="R91" i="3"/>
  <c r="X150" i="12"/>
  <c r="W150" i="12"/>
  <c r="AA150" i="12" s="1"/>
  <c r="C267" i="8"/>
  <c r="M69" i="8"/>
  <c r="AG390" i="12"/>
  <c r="AI390" i="12" s="1"/>
  <c r="AH390" i="12"/>
  <c r="AJ390" i="12" s="1"/>
  <c r="R80" i="12"/>
  <c r="R322" i="12"/>
  <c r="P261" i="8"/>
  <c r="R470" i="12"/>
  <c r="AK247" i="12"/>
  <c r="AM247" i="12" s="1"/>
  <c r="AL247" i="12"/>
  <c r="AN247" i="12" s="1"/>
  <c r="M260" i="8"/>
  <c r="X248" i="12"/>
  <c r="Q289" i="8"/>
  <c r="W248" i="12"/>
  <c r="AA248" i="12" s="1"/>
  <c r="R25" i="3"/>
  <c r="R51" i="3"/>
  <c r="C130" i="8"/>
  <c r="AL369" i="12"/>
  <c r="AN369" i="12" s="1"/>
  <c r="AK369" i="12"/>
  <c r="AM369" i="12" s="1"/>
  <c r="N319" i="8"/>
  <c r="V278" i="12"/>
  <c r="U278" i="12"/>
  <c r="Y278" i="12" s="1"/>
  <c r="M254" i="8"/>
  <c r="AK497" i="12"/>
  <c r="AM497" i="12" s="1"/>
  <c r="AL497" i="12"/>
  <c r="AN497" i="12" s="1"/>
  <c r="E268" i="8"/>
  <c r="U187" i="16"/>
  <c r="Y187" i="16" s="1"/>
  <c r="V187" i="16"/>
  <c r="L228" i="8"/>
  <c r="AK184" i="16"/>
  <c r="AL184" i="16"/>
  <c r="AN184" i="16" s="1"/>
  <c r="S225" i="8"/>
  <c r="AK200" i="12"/>
  <c r="AM200" i="12" s="1"/>
  <c r="AL200" i="12"/>
  <c r="AN200" i="12" s="1"/>
  <c r="R117" i="12"/>
  <c r="N105" i="8"/>
  <c r="U64" i="12"/>
  <c r="Y64" i="12" s="1"/>
  <c r="V64" i="12"/>
  <c r="AK30" i="14"/>
  <c r="AM30" i="14" s="1"/>
  <c r="AL30" i="14"/>
  <c r="AN30" i="14" s="1"/>
  <c r="S10" i="14"/>
  <c r="T10" i="14"/>
  <c r="AD10" i="14" s="1"/>
  <c r="V252" i="12"/>
  <c r="Z252" i="12" s="1"/>
  <c r="U252" i="12"/>
  <c r="Y252" i="12" s="1"/>
  <c r="N293" i="8"/>
  <c r="C192" i="8"/>
  <c r="AG173" i="16"/>
  <c r="AH173" i="16"/>
  <c r="AJ173" i="16" s="1"/>
  <c r="R214" i="8"/>
  <c r="P143" i="8"/>
  <c r="AK35" i="14"/>
  <c r="AM35" i="14" s="1"/>
  <c r="AL35" i="14"/>
  <c r="AN35" i="14" s="1"/>
  <c r="AK135" i="12"/>
  <c r="AM135" i="12" s="1"/>
  <c r="AL135" i="12"/>
  <c r="AN135" i="12" s="1"/>
  <c r="AG98" i="16"/>
  <c r="AI98" i="16" s="1"/>
  <c r="AH98" i="16"/>
  <c r="AJ98" i="16" s="1"/>
  <c r="R139" i="8"/>
  <c r="S135" i="12"/>
  <c r="AC135" i="12" s="1"/>
  <c r="T135" i="12"/>
  <c r="AD135" i="12" s="1"/>
  <c r="C170" i="8"/>
  <c r="R85" i="16"/>
  <c r="J126" i="8"/>
  <c r="X80" i="3"/>
  <c r="AB80" i="3" s="1"/>
  <c r="W80" i="3"/>
  <c r="AA80" i="3" s="1"/>
  <c r="AK363" i="12"/>
  <c r="AL363" i="12"/>
  <c r="AN363" i="12" s="1"/>
  <c r="AH194" i="12"/>
  <c r="AJ194" i="12" s="1"/>
  <c r="AG194" i="12"/>
  <c r="AI194" i="12" s="1"/>
  <c r="N487" i="8"/>
  <c r="U446" i="12"/>
  <c r="Y446" i="12" s="1"/>
  <c r="V446" i="12"/>
  <c r="H65" i="8"/>
  <c r="E167" i="8"/>
  <c r="R310" i="12"/>
  <c r="R12" i="13"/>
  <c r="G449" i="8"/>
  <c r="S408" i="12"/>
  <c r="AC408" i="12" s="1"/>
  <c r="T408" i="12"/>
  <c r="AD408" i="12" s="1"/>
  <c r="S38" i="15"/>
  <c r="AC38" i="15" s="1"/>
  <c r="T38" i="15"/>
  <c r="AD38" i="15" s="1"/>
  <c r="E202" i="8"/>
  <c r="C100" i="8"/>
  <c r="X237" i="12"/>
  <c r="AB237" i="12" s="1"/>
  <c r="W237" i="12"/>
  <c r="AA237" i="12" s="1"/>
  <c r="Q278" i="8"/>
  <c r="H129" i="8"/>
  <c r="AL66" i="3"/>
  <c r="AN66" i="3" s="1"/>
  <c r="AK66" i="3"/>
  <c r="AM66" i="3" s="1"/>
  <c r="V451" i="12"/>
  <c r="Z451" i="12" s="1"/>
  <c r="U451" i="12"/>
  <c r="Y451" i="12" s="1"/>
  <c r="N492" i="8"/>
  <c r="R346" i="12"/>
  <c r="R115" i="16"/>
  <c r="J156" i="8"/>
  <c r="Q87" i="8"/>
  <c r="W46" i="12"/>
  <c r="AA46" i="12" s="1"/>
  <c r="X46" i="12"/>
  <c r="AB46" i="12" s="1"/>
  <c r="AG76" i="12"/>
  <c r="AI76" i="12" s="1"/>
  <c r="AH76" i="12"/>
  <c r="AJ76" i="12" s="1"/>
  <c r="X177" i="12"/>
  <c r="AB177" i="12" s="1"/>
  <c r="W177" i="12"/>
  <c r="AA177" i="12" s="1"/>
  <c r="AH409" i="12"/>
  <c r="AJ409" i="12" s="1"/>
  <c r="AG409" i="12"/>
  <c r="AI409" i="12" s="1"/>
  <c r="R36" i="14"/>
  <c r="G552" i="8"/>
  <c r="S511" i="12"/>
  <c r="T511" i="12"/>
  <c r="AD511" i="12" s="1"/>
  <c r="H96" i="8"/>
  <c r="AL251" i="12"/>
  <c r="AN251" i="12" s="1"/>
  <c r="AK251" i="12"/>
  <c r="AM251" i="12" s="1"/>
  <c r="H133" i="8"/>
  <c r="R25" i="14"/>
  <c r="W59" i="16"/>
  <c r="AA59" i="16" s="1"/>
  <c r="X59" i="16"/>
  <c r="O100" i="8"/>
  <c r="G521" i="8"/>
  <c r="S480" i="12"/>
  <c r="AC480" i="12" s="1"/>
  <c r="T480" i="12"/>
  <c r="AD480" i="12" s="1"/>
  <c r="W496" i="12"/>
  <c r="AA496" i="12" s="1"/>
  <c r="X496" i="12"/>
  <c r="Q537" i="8"/>
  <c r="P121" i="8"/>
  <c r="S14" i="3"/>
  <c r="AC14" i="3" s="1"/>
  <c r="T14" i="3"/>
  <c r="AD14" i="3" s="1"/>
  <c r="E123" i="8"/>
  <c r="V103" i="3"/>
  <c r="Z103" i="3" s="1"/>
  <c r="U103" i="3"/>
  <c r="Y103" i="3" s="1"/>
  <c r="X469" i="12"/>
  <c r="AB469" i="12" s="1"/>
  <c r="W469" i="12"/>
  <c r="AA469" i="12" s="1"/>
  <c r="Q510" i="8"/>
  <c r="D243" i="8"/>
  <c r="R234" i="12"/>
  <c r="W255" i="12"/>
  <c r="AA255" i="12" s="1"/>
  <c r="Q296" i="8"/>
  <c r="X255" i="12"/>
  <c r="AB255" i="12" s="1"/>
  <c r="AH479" i="12"/>
  <c r="AJ479" i="12" s="1"/>
  <c r="AG479" i="12"/>
  <c r="AI479" i="12" s="1"/>
  <c r="V26" i="13"/>
  <c r="Z26" i="13" s="1"/>
  <c r="U26" i="13"/>
  <c r="Y26" i="13" s="1"/>
  <c r="R26" i="12"/>
  <c r="R76" i="3"/>
  <c r="R29" i="16"/>
  <c r="AG175" i="12"/>
  <c r="AH175" i="12"/>
  <c r="AJ175" i="12" s="1"/>
  <c r="S98" i="15"/>
  <c r="AC98" i="15" s="1"/>
  <c r="T98" i="15"/>
  <c r="AD98" i="15" s="1"/>
  <c r="Q464" i="8"/>
  <c r="X423" i="12"/>
  <c r="AB423" i="12" s="1"/>
  <c r="W423" i="12"/>
  <c r="AA423" i="12" s="1"/>
  <c r="U122" i="12"/>
  <c r="Y122" i="12" s="1"/>
  <c r="V122" i="12"/>
  <c r="Z122" i="12" s="1"/>
  <c r="U70" i="15"/>
  <c r="Y70" i="15" s="1"/>
  <c r="V70" i="15"/>
  <c r="S10" i="3"/>
  <c r="AC10" i="3" s="1"/>
  <c r="T10" i="3"/>
  <c r="AD10" i="3" s="1"/>
  <c r="AG485" i="12"/>
  <c r="AH485" i="12"/>
  <c r="AJ485" i="12" s="1"/>
  <c r="V166" i="16"/>
  <c r="Z166" i="16" s="1"/>
  <c r="U166" i="16"/>
  <c r="Y166" i="16" s="1"/>
  <c r="L207" i="8"/>
  <c r="R228" i="12"/>
  <c r="T70" i="3"/>
  <c r="AD70" i="3" s="1"/>
  <c r="S70" i="3"/>
  <c r="AG425" i="12"/>
  <c r="AH425" i="12"/>
  <c r="AJ425" i="12" s="1"/>
  <c r="D115" i="8"/>
  <c r="R97" i="16"/>
  <c r="J138" i="8"/>
  <c r="AG69" i="15"/>
  <c r="AI69" i="15" s="1"/>
  <c r="AH69" i="15"/>
  <c r="AJ69" i="15" s="1"/>
  <c r="P182" i="8"/>
  <c r="I190" i="8"/>
  <c r="AH480" i="12"/>
  <c r="AJ480" i="12" s="1"/>
  <c r="AG480" i="12"/>
  <c r="W287" i="12"/>
  <c r="AA287" i="12" s="1"/>
  <c r="Q328" i="8"/>
  <c r="X287" i="12"/>
  <c r="P207" i="8"/>
  <c r="R157" i="8"/>
  <c r="AH116" i="16"/>
  <c r="AJ116" i="16" s="1"/>
  <c r="AG116" i="16"/>
  <c r="AI116" i="16" s="1"/>
  <c r="S113" i="12"/>
  <c r="T113" i="12"/>
  <c r="AD113" i="12" s="1"/>
  <c r="AL64" i="15"/>
  <c r="AN64" i="15" s="1"/>
  <c r="AK64" i="15"/>
  <c r="AM64" i="15" s="1"/>
  <c r="U501" i="12"/>
  <c r="Y501" i="12" s="1"/>
  <c r="N542" i="8"/>
  <c r="V501" i="12"/>
  <c r="Z501" i="12" s="1"/>
  <c r="R305" i="12"/>
  <c r="V9" i="15"/>
  <c r="Z9" i="15" s="1"/>
  <c r="U9" i="15"/>
  <c r="Y9" i="15" s="1"/>
  <c r="T62" i="3"/>
  <c r="AD62" i="3" s="1"/>
  <c r="S62" i="3"/>
  <c r="R86" i="12"/>
  <c r="U36" i="3"/>
  <c r="Y36" i="3" s="1"/>
  <c r="V36" i="3"/>
  <c r="Z36" i="3" s="1"/>
  <c r="T432" i="12"/>
  <c r="AD432" i="12" s="1"/>
  <c r="G473" i="8"/>
  <c r="S432" i="12"/>
  <c r="AC432" i="12" s="1"/>
  <c r="H245" i="8"/>
  <c r="AL467" i="12"/>
  <c r="AN467" i="12" s="1"/>
  <c r="AK467" i="12"/>
  <c r="AM467" i="12" s="1"/>
  <c r="X168" i="16"/>
  <c r="O209" i="8"/>
  <c r="W168" i="16"/>
  <c r="AA168" i="16" s="1"/>
  <c r="V89" i="3"/>
  <c r="Z89" i="3" s="1"/>
  <c r="U89" i="3"/>
  <c r="Y89" i="3" s="1"/>
  <c r="T72" i="12"/>
  <c r="AD72" i="12" s="1"/>
  <c r="S72" i="12"/>
  <c r="I176" i="8"/>
  <c r="P177" i="8"/>
  <c r="I91" i="8"/>
  <c r="R284" i="12"/>
  <c r="W86" i="3"/>
  <c r="AA86" i="3" s="1"/>
  <c r="X86" i="3"/>
  <c r="AB86" i="3" s="1"/>
  <c r="AL95" i="12"/>
  <c r="AN95" i="12" s="1"/>
  <c r="AK95" i="12"/>
  <c r="AH248" i="12"/>
  <c r="AJ248" i="12" s="1"/>
  <c r="AG248" i="12"/>
  <c r="S88" i="15"/>
  <c r="AC88" i="15" s="1"/>
  <c r="T88" i="15"/>
  <c r="AD88" i="15" s="1"/>
  <c r="S155" i="16"/>
  <c r="T155" i="16"/>
  <c r="AD155" i="16" s="1"/>
  <c r="F196" i="8"/>
  <c r="R132" i="16"/>
  <c r="J173" i="8"/>
  <c r="AL67" i="15"/>
  <c r="AN67" i="15" s="1"/>
  <c r="AK67" i="15"/>
  <c r="AM67" i="15" s="1"/>
  <c r="AK496" i="12"/>
  <c r="AM496" i="12" s="1"/>
  <c r="AL496" i="12"/>
  <c r="AN496" i="12" s="1"/>
  <c r="S22" i="12"/>
  <c r="AC22" i="12" s="1"/>
  <c r="T22" i="12"/>
  <c r="AD22" i="12" s="1"/>
  <c r="T41" i="3"/>
  <c r="AD41" i="3" s="1"/>
  <c r="S41" i="3"/>
  <c r="X106" i="15"/>
  <c r="AB106" i="15" s="1"/>
  <c r="W106" i="15"/>
  <c r="AA106" i="15" s="1"/>
  <c r="R10" i="3"/>
  <c r="AH285" i="12"/>
  <c r="AJ285" i="12" s="1"/>
  <c r="AG285" i="12"/>
  <c r="AI285" i="12" s="1"/>
  <c r="I255" i="8"/>
  <c r="U262" i="12"/>
  <c r="Y262" i="12" s="1"/>
  <c r="V262" i="12"/>
  <c r="N303" i="8"/>
  <c r="K224" i="8"/>
  <c r="R83" i="15"/>
  <c r="AK113" i="16"/>
  <c r="AL113" i="16"/>
  <c r="AN113" i="16" s="1"/>
  <c r="S154" i="8"/>
  <c r="P85" i="8"/>
  <c r="V142" i="16"/>
  <c r="Z142" i="16" s="1"/>
  <c r="U142" i="16"/>
  <c r="Y142" i="16" s="1"/>
  <c r="L183" i="8"/>
  <c r="M90" i="8"/>
  <c r="R374" i="12"/>
  <c r="AH356" i="12"/>
  <c r="AJ356" i="12" s="1"/>
  <c r="AG356" i="12"/>
  <c r="AI356" i="12" s="1"/>
  <c r="R510" i="12"/>
  <c r="S46" i="16"/>
  <c r="AC46" i="16" s="1"/>
  <c r="T46" i="16"/>
  <c r="AD46" i="16" s="1"/>
  <c r="F87" i="8"/>
  <c r="AK22" i="3"/>
  <c r="AM22" i="3" s="1"/>
  <c r="AL22" i="3"/>
  <c r="AN22" i="3" s="1"/>
  <c r="W45" i="15"/>
  <c r="AA45" i="15" s="1"/>
  <c r="X45" i="15"/>
  <c r="AB45" i="15" s="1"/>
  <c r="P218" i="8"/>
  <c r="AH43" i="14"/>
  <c r="AJ43" i="14" s="1"/>
  <c r="AG43" i="14"/>
  <c r="S243" i="8"/>
  <c r="AK202" i="16"/>
  <c r="AM202" i="16" s="1"/>
  <c r="AL202" i="16"/>
  <c r="AN202" i="16" s="1"/>
  <c r="Q442" i="8"/>
  <c r="W401" i="12"/>
  <c r="AA401" i="12" s="1"/>
  <c r="X401" i="12"/>
  <c r="AB401" i="12" s="1"/>
  <c r="E116" i="8"/>
  <c r="AK40" i="14"/>
  <c r="AM40" i="14" s="1"/>
  <c r="AL40" i="14"/>
  <c r="AN40" i="14" s="1"/>
  <c r="AL142" i="16"/>
  <c r="AN142" i="16" s="1"/>
  <c r="AK142" i="16"/>
  <c r="AM142" i="16" s="1"/>
  <c r="S183" i="8"/>
  <c r="V37" i="15"/>
  <c r="Z37" i="15" s="1"/>
  <c r="U37" i="15"/>
  <c r="Y37" i="15" s="1"/>
  <c r="V165" i="12"/>
  <c r="U165" i="12"/>
  <c r="Y165" i="12" s="1"/>
  <c r="T402" i="12"/>
  <c r="AD402" i="12" s="1"/>
  <c r="S402" i="12"/>
  <c r="AC402" i="12" s="1"/>
  <c r="G443" i="8"/>
  <c r="R101" i="12"/>
  <c r="D63" i="8"/>
  <c r="W59" i="3"/>
  <c r="AA59" i="3" s="1"/>
  <c r="X59" i="3"/>
  <c r="AB59" i="3" s="1"/>
  <c r="T459" i="12"/>
  <c r="AD459" i="12" s="1"/>
  <c r="S459" i="12"/>
  <c r="AC459" i="12" s="1"/>
  <c r="G500" i="8"/>
  <c r="AK28" i="15"/>
  <c r="AM28" i="15" s="1"/>
  <c r="AL28" i="15"/>
  <c r="AN28" i="15" s="1"/>
  <c r="G427" i="8"/>
  <c r="S386" i="12"/>
  <c r="AC386" i="12" s="1"/>
  <c r="T386" i="12"/>
  <c r="AD386" i="12" s="1"/>
  <c r="T31" i="14"/>
  <c r="AD31" i="14" s="1"/>
  <c r="S31" i="14"/>
  <c r="D258" i="8"/>
  <c r="AH184" i="16"/>
  <c r="AJ184" i="16" s="1"/>
  <c r="AG184" i="16"/>
  <c r="AI184" i="16" s="1"/>
  <c r="R225" i="8"/>
  <c r="T97" i="15"/>
  <c r="AD97" i="15" s="1"/>
  <c r="S97" i="15"/>
  <c r="AC97" i="15" s="1"/>
  <c r="J129" i="8"/>
  <c r="R88" i="16"/>
  <c r="AK286" i="12"/>
  <c r="AM286" i="12" s="1"/>
  <c r="AL286" i="12"/>
  <c r="AN286" i="12" s="1"/>
  <c r="AL39" i="3"/>
  <c r="AN39" i="3" s="1"/>
  <c r="AK39" i="3"/>
  <c r="AM39" i="3" s="1"/>
  <c r="D133" i="8"/>
  <c r="Q455" i="8"/>
  <c r="X414" i="12"/>
  <c r="W414" i="12"/>
  <c r="AA414" i="12" s="1"/>
  <c r="AG334" i="12"/>
  <c r="AI334" i="12" s="1"/>
  <c r="AH334" i="12"/>
  <c r="AJ334" i="12" s="1"/>
  <c r="S133" i="12"/>
  <c r="AC133" i="12" s="1"/>
  <c r="T133" i="12"/>
  <c r="AD133" i="12" s="1"/>
  <c r="R48" i="12"/>
  <c r="AH294" i="12"/>
  <c r="AJ294" i="12" s="1"/>
  <c r="AG294" i="12"/>
  <c r="L101" i="8"/>
  <c r="V60" i="16"/>
  <c r="Z60" i="16" s="1"/>
  <c r="U60" i="16"/>
  <c r="Y60" i="16" s="1"/>
  <c r="U17" i="3"/>
  <c r="Y17" i="3" s="1"/>
  <c r="V17" i="3"/>
  <c r="Z17" i="3" s="1"/>
  <c r="X267" i="12"/>
  <c r="AB267" i="12" s="1"/>
  <c r="Q308" i="8"/>
  <c r="W267" i="12"/>
  <c r="AA267" i="12" s="1"/>
  <c r="Q501" i="8"/>
  <c r="W460" i="12"/>
  <c r="AA460" i="12" s="1"/>
  <c r="X460" i="12"/>
  <c r="AB460" i="12" s="1"/>
  <c r="R183" i="12"/>
  <c r="C177" i="8"/>
  <c r="T485" i="12"/>
  <c r="AD485" i="12" s="1"/>
  <c r="S485" i="12"/>
  <c r="AC485" i="12" s="1"/>
  <c r="G526" i="8"/>
  <c r="K261" i="8"/>
  <c r="Q448" i="8"/>
  <c r="W407" i="12"/>
  <c r="AA407" i="12" s="1"/>
  <c r="X407" i="12"/>
  <c r="AB407" i="12" s="1"/>
  <c r="R28" i="15"/>
  <c r="AL281" i="12"/>
  <c r="AN281" i="12" s="1"/>
  <c r="AK281" i="12"/>
  <c r="AM281" i="12" s="1"/>
  <c r="H258" i="8"/>
  <c r="K237" i="8"/>
  <c r="H249" i="8"/>
  <c r="X99" i="3"/>
  <c r="AB99" i="3" s="1"/>
  <c r="W99" i="3"/>
  <c r="AA99" i="3" s="1"/>
  <c r="U139" i="16"/>
  <c r="Y139" i="16" s="1"/>
  <c r="V139" i="16"/>
  <c r="L180" i="8"/>
  <c r="I98" i="8"/>
  <c r="H234" i="8"/>
  <c r="R13" i="12"/>
  <c r="V40" i="15"/>
  <c r="Z40" i="15" s="1"/>
  <c r="U40" i="15"/>
  <c r="Y40" i="15" s="1"/>
  <c r="AK90" i="15"/>
  <c r="AM90" i="15" s="1"/>
  <c r="AL90" i="15"/>
  <c r="AN90" i="15" s="1"/>
  <c r="D246" i="8"/>
  <c r="X143" i="12"/>
  <c r="AB143" i="12" s="1"/>
  <c r="W143" i="12"/>
  <c r="AA143" i="12" s="1"/>
  <c r="V27" i="12"/>
  <c r="Z27" i="12" s="1"/>
  <c r="U27" i="12"/>
  <c r="Y27" i="12" s="1"/>
  <c r="AH77" i="16"/>
  <c r="AJ77" i="16" s="1"/>
  <c r="AG77" i="16"/>
  <c r="AI77" i="16" s="1"/>
  <c r="R118" i="8"/>
  <c r="AG376" i="12"/>
  <c r="AH376" i="12"/>
  <c r="AJ376" i="12" s="1"/>
  <c r="X158" i="16"/>
  <c r="AB158" i="16" s="1"/>
  <c r="W158" i="16"/>
  <c r="AA158" i="16" s="1"/>
  <c r="O199" i="8"/>
  <c r="O168" i="8"/>
  <c r="X127" i="16"/>
  <c r="AB127" i="16" s="1"/>
  <c r="W127" i="16"/>
  <c r="AA127" i="16" s="1"/>
  <c r="H243" i="8"/>
  <c r="T22" i="13"/>
  <c r="AD22" i="13" s="1"/>
  <c r="S22" i="13"/>
  <c r="AC22" i="13" s="1"/>
  <c r="AH59" i="12"/>
  <c r="AJ59" i="12" s="1"/>
  <c r="AG59" i="12"/>
  <c r="AI59" i="12" s="1"/>
  <c r="W81" i="12"/>
  <c r="AA81" i="12" s="1"/>
  <c r="X81" i="12"/>
  <c r="I266" i="8"/>
  <c r="AH88" i="12"/>
  <c r="AJ88" i="12" s="1"/>
  <c r="AG88" i="12"/>
  <c r="AI88" i="12" s="1"/>
  <c r="V46" i="14"/>
  <c r="Z46" i="14" s="1"/>
  <c r="U46" i="14"/>
  <c r="Y46" i="14" s="1"/>
  <c r="AK38" i="15"/>
  <c r="AM38" i="15" s="1"/>
  <c r="AL38" i="15"/>
  <c r="AN38" i="15" s="1"/>
  <c r="AH178" i="12"/>
  <c r="AJ178" i="12" s="1"/>
  <c r="AG178" i="12"/>
  <c r="AI178" i="12" s="1"/>
  <c r="S101" i="16"/>
  <c r="AC101" i="16" s="1"/>
  <c r="T101" i="16"/>
  <c r="AD101" i="16" s="1"/>
  <c r="F142" i="8"/>
  <c r="R82" i="3"/>
  <c r="V106" i="16"/>
  <c r="U106" i="16"/>
  <c r="Y106" i="16" s="1"/>
  <c r="L147" i="8"/>
  <c r="AH272" i="12"/>
  <c r="AJ272" i="12" s="1"/>
  <c r="AG272" i="12"/>
  <c r="AH22" i="14"/>
  <c r="AJ22" i="14" s="1"/>
  <c r="AG22" i="14"/>
  <c r="AK477" i="12"/>
  <c r="AM477" i="12" s="1"/>
  <c r="AL477" i="12"/>
  <c r="AN477" i="12" s="1"/>
  <c r="W121" i="12"/>
  <c r="AA121" i="12" s="1"/>
  <c r="X121" i="12"/>
  <c r="AB121" i="12" s="1"/>
  <c r="R173" i="12"/>
  <c r="AK102" i="3"/>
  <c r="AM102" i="3" s="1"/>
  <c r="AL102" i="3"/>
  <c r="AN102" i="3" s="1"/>
  <c r="W58" i="16"/>
  <c r="AA58" i="16" s="1"/>
  <c r="X58" i="16"/>
  <c r="AB58" i="16" s="1"/>
  <c r="O99" i="8"/>
  <c r="AK24" i="12"/>
  <c r="AM24" i="12" s="1"/>
  <c r="AL24" i="12"/>
  <c r="AN24" i="12" s="1"/>
  <c r="U26" i="14"/>
  <c r="Y26" i="14" s="1"/>
  <c r="V26" i="14"/>
  <c r="Z26" i="14" s="1"/>
  <c r="AK75" i="12"/>
  <c r="AM75" i="12" s="1"/>
  <c r="AL75" i="12"/>
  <c r="AN75" i="12" s="1"/>
  <c r="E232" i="8"/>
  <c r="AL370" i="12"/>
  <c r="AN370" i="12" s="1"/>
  <c r="AK370" i="12"/>
  <c r="AM370" i="12" s="1"/>
  <c r="H167" i="8"/>
  <c r="AK491" i="12"/>
  <c r="AM491" i="12" s="1"/>
  <c r="AL491" i="12"/>
  <c r="AN491" i="12" s="1"/>
  <c r="U136" i="16"/>
  <c r="Y136" i="16" s="1"/>
  <c r="V136" i="16"/>
  <c r="L177" i="8"/>
  <c r="AK484" i="12"/>
  <c r="AM484" i="12" s="1"/>
  <c r="AL484" i="12"/>
  <c r="AN484" i="12" s="1"/>
  <c r="AG52" i="16"/>
  <c r="AH52" i="16"/>
  <c r="AJ52" i="16" s="1"/>
  <c r="R93" i="8"/>
  <c r="U36" i="16"/>
  <c r="Y36" i="16" s="1"/>
  <c r="V36" i="16"/>
  <c r="D208" i="8"/>
  <c r="R193" i="8"/>
  <c r="AG152" i="16"/>
  <c r="AH152" i="16"/>
  <c r="AJ152" i="16" s="1"/>
  <c r="V301" i="12"/>
  <c r="U301" i="12"/>
  <c r="Y301" i="12" s="1"/>
  <c r="N342" i="8"/>
  <c r="M177" i="8"/>
  <c r="U468" i="12"/>
  <c r="Y468" i="12" s="1"/>
  <c r="N509" i="8"/>
  <c r="V468" i="12"/>
  <c r="U20" i="15"/>
  <c r="Y20" i="15" s="1"/>
  <c r="V20" i="15"/>
  <c r="AK17" i="3"/>
  <c r="AM17" i="3" s="1"/>
  <c r="AL17" i="3"/>
  <c r="AN17" i="3" s="1"/>
  <c r="I210" i="8"/>
  <c r="R446" i="12"/>
  <c r="AK48" i="15"/>
  <c r="AM48" i="15" s="1"/>
  <c r="AL48" i="15"/>
  <c r="AN48" i="15" s="1"/>
  <c r="R94" i="12"/>
  <c r="V211" i="12"/>
  <c r="U211" i="12"/>
  <c r="Y211" i="12" s="1"/>
  <c r="X210" i="16"/>
  <c r="AB210" i="16" s="1"/>
  <c r="W210" i="16"/>
  <c r="AA210" i="16" s="1"/>
  <c r="O251" i="8"/>
  <c r="AL156" i="12"/>
  <c r="AN156" i="12" s="1"/>
  <c r="AK156" i="12"/>
  <c r="AM156" i="12" s="1"/>
  <c r="T451" i="12"/>
  <c r="AD451" i="12" s="1"/>
  <c r="S451" i="12"/>
  <c r="AC451" i="12" s="1"/>
  <c r="G492" i="8"/>
  <c r="AH44" i="12"/>
  <c r="AJ44" i="12" s="1"/>
  <c r="AG44" i="12"/>
  <c r="AI44" i="12" s="1"/>
  <c r="R62" i="12"/>
  <c r="U52" i="3"/>
  <c r="Y52" i="3" s="1"/>
  <c r="V52" i="3"/>
  <c r="Z52" i="3" s="1"/>
  <c r="R353" i="12"/>
  <c r="U320" i="12"/>
  <c r="Y320" i="12" s="1"/>
  <c r="N361" i="8"/>
  <c r="V320" i="12"/>
  <c r="R104" i="15"/>
  <c r="R273" i="12"/>
  <c r="X18" i="15"/>
  <c r="AB18" i="15" s="1"/>
  <c r="W18" i="15"/>
  <c r="AA18" i="15" s="1"/>
  <c r="D85" i="8"/>
  <c r="P108" i="8"/>
  <c r="W264" i="12"/>
  <c r="AA264" i="12" s="1"/>
  <c r="X264" i="12"/>
  <c r="AB264" i="12" s="1"/>
  <c r="Q305" i="8"/>
  <c r="T77" i="3"/>
  <c r="AD77" i="3" s="1"/>
  <c r="S77" i="3"/>
  <c r="D199" i="8"/>
  <c r="H237" i="8"/>
  <c r="P257" i="8"/>
  <c r="C159" i="8"/>
  <c r="AK87" i="12"/>
  <c r="AM87" i="12" s="1"/>
  <c r="AL87" i="12"/>
  <c r="AN87" i="12" s="1"/>
  <c r="U96" i="16"/>
  <c r="Y96" i="16" s="1"/>
  <c r="V96" i="16"/>
  <c r="Z96" i="16" s="1"/>
  <c r="L137" i="8"/>
  <c r="U11" i="12"/>
  <c r="Y11" i="12" s="1"/>
  <c r="V11" i="12"/>
  <c r="P259" i="8"/>
  <c r="E239" i="8"/>
  <c r="R95" i="12"/>
  <c r="X105" i="15"/>
  <c r="AB105" i="15" s="1"/>
  <c r="W105" i="15"/>
  <c r="AA105" i="15" s="1"/>
  <c r="R72" i="12"/>
  <c r="W188" i="16"/>
  <c r="AA188" i="16" s="1"/>
  <c r="X188" i="16"/>
  <c r="AB188" i="16" s="1"/>
  <c r="O229" i="8"/>
  <c r="S55" i="16"/>
  <c r="AC55" i="16" s="1"/>
  <c r="T55" i="16"/>
  <c r="AD55" i="16" s="1"/>
  <c r="F96" i="8"/>
  <c r="K114" i="8"/>
  <c r="W218" i="12"/>
  <c r="AA218" i="12" s="1"/>
  <c r="X218" i="12"/>
  <c r="AB218" i="12" s="1"/>
  <c r="N496" i="8"/>
  <c r="U455" i="12"/>
  <c r="Y455" i="12" s="1"/>
  <c r="V455" i="12"/>
  <c r="W27" i="14"/>
  <c r="AA27" i="14" s="1"/>
  <c r="X27" i="14"/>
  <c r="AB27" i="14" s="1"/>
  <c r="AL43" i="14"/>
  <c r="AN43" i="14" s="1"/>
  <c r="AK43" i="14"/>
  <c r="AM43" i="14" s="1"/>
  <c r="U132" i="12"/>
  <c r="Y132" i="12" s="1"/>
  <c r="V132" i="12"/>
  <c r="Z132" i="12" s="1"/>
  <c r="S210" i="16"/>
  <c r="T210" i="16"/>
  <c r="AD210" i="16" s="1"/>
  <c r="F251" i="8"/>
  <c r="R34" i="15"/>
  <c r="M181" i="8"/>
  <c r="X102" i="16"/>
  <c r="AB102" i="16" s="1"/>
  <c r="W102" i="16"/>
  <c r="AA102" i="16" s="1"/>
  <c r="O143" i="8"/>
  <c r="O172" i="8"/>
  <c r="W131" i="16"/>
  <c r="AA131" i="16" s="1"/>
  <c r="X131" i="16"/>
  <c r="K159" i="8"/>
  <c r="U440" i="12"/>
  <c r="Y440" i="12" s="1"/>
  <c r="N481" i="8"/>
  <c r="V440" i="12"/>
  <c r="Z440" i="12" s="1"/>
  <c r="T123" i="16"/>
  <c r="AD123" i="16" s="1"/>
  <c r="S123" i="16"/>
  <c r="F164" i="8"/>
  <c r="K103" i="8"/>
  <c r="V25" i="14"/>
  <c r="Z25" i="14" s="1"/>
  <c r="U25" i="14"/>
  <c r="Y25" i="14" s="1"/>
  <c r="W111" i="16"/>
  <c r="AA111" i="16" s="1"/>
  <c r="X111" i="16"/>
  <c r="AB111" i="16" s="1"/>
  <c r="O152" i="8"/>
  <c r="N508" i="8"/>
  <c r="U467" i="12"/>
  <c r="Y467" i="12" s="1"/>
  <c r="V467" i="12"/>
  <c r="C147" i="8"/>
  <c r="P94" i="8"/>
  <c r="U86" i="16"/>
  <c r="Y86" i="16" s="1"/>
  <c r="V86" i="16"/>
  <c r="L127" i="8"/>
  <c r="X285" i="12"/>
  <c r="Q326" i="8"/>
  <c r="W285" i="12"/>
  <c r="AA285" i="12" s="1"/>
  <c r="V124" i="16"/>
  <c r="Z124" i="16" s="1"/>
  <c r="U124" i="16"/>
  <c r="Y124" i="16" s="1"/>
  <c r="L165" i="8"/>
  <c r="T467" i="12"/>
  <c r="AD467" i="12" s="1"/>
  <c r="S467" i="12"/>
  <c r="AC467" i="12" s="1"/>
  <c r="G508" i="8"/>
  <c r="W40" i="14"/>
  <c r="AA40" i="14" s="1"/>
  <c r="X40" i="14"/>
  <c r="AB40" i="14" s="1"/>
  <c r="X42" i="12"/>
  <c r="AB42" i="12" s="1"/>
  <c r="W42" i="12"/>
  <c r="AA42" i="12" s="1"/>
  <c r="S63" i="3"/>
  <c r="AC63" i="3" s="1"/>
  <c r="T63" i="3"/>
  <c r="AD63" i="3" s="1"/>
  <c r="AK17" i="12"/>
  <c r="AM17" i="12" s="1"/>
  <c r="AL17" i="12"/>
  <c r="AN17" i="12" s="1"/>
  <c r="AH41" i="15"/>
  <c r="AJ41" i="15" s="1"/>
  <c r="AG41" i="15"/>
  <c r="AL32" i="12"/>
  <c r="AN32" i="12" s="1"/>
  <c r="AK32" i="12"/>
  <c r="AM32" i="12" s="1"/>
  <c r="X359" i="12"/>
  <c r="Q400" i="8"/>
  <c r="W359" i="12"/>
  <c r="AA359" i="12" s="1"/>
  <c r="T33" i="16"/>
  <c r="AD33" i="16" s="1"/>
  <c r="G74" i="8"/>
  <c r="S33" i="16"/>
  <c r="AC33" i="16" s="1"/>
  <c r="F74" i="8"/>
  <c r="AG418" i="12"/>
  <c r="AI418" i="12" s="1"/>
  <c r="AH418" i="12"/>
  <c r="AJ418" i="12" s="1"/>
  <c r="R195" i="12"/>
  <c r="AH166" i="12"/>
  <c r="AJ166" i="12" s="1"/>
  <c r="AG166" i="12"/>
  <c r="AI166" i="12" s="1"/>
  <c r="C162" i="8"/>
  <c r="W42" i="16"/>
  <c r="AA42" i="16" s="1"/>
  <c r="X42" i="16"/>
  <c r="AB42" i="16" s="1"/>
  <c r="U74" i="15"/>
  <c r="Y74" i="15" s="1"/>
  <c r="V74" i="15"/>
  <c r="Z74" i="15" s="1"/>
  <c r="U80" i="3"/>
  <c r="Y80" i="3" s="1"/>
  <c r="V80" i="3"/>
  <c r="Z80" i="3" s="1"/>
  <c r="O133" i="8"/>
  <c r="W92" i="16"/>
  <c r="AA92" i="16" s="1"/>
  <c r="X92" i="16"/>
  <c r="V259" i="12"/>
  <c r="Z259" i="12" s="1"/>
  <c r="U259" i="12"/>
  <c r="Y259" i="12" s="1"/>
  <c r="N300" i="8"/>
  <c r="D177" i="8"/>
  <c r="U186" i="16"/>
  <c r="Y186" i="16" s="1"/>
  <c r="V186" i="16"/>
  <c r="Z186" i="16" s="1"/>
  <c r="L227" i="8"/>
  <c r="X15" i="13"/>
  <c r="W15" i="13"/>
  <c r="AA15" i="13" s="1"/>
  <c r="W89" i="3"/>
  <c r="AA89" i="3" s="1"/>
  <c r="X89" i="3"/>
  <c r="AB89" i="3" s="1"/>
  <c r="T36" i="3"/>
  <c r="AD36" i="3" s="1"/>
  <c r="S36" i="3"/>
  <c r="AC36" i="3" s="1"/>
  <c r="W54" i="3"/>
  <c r="AA54" i="3" s="1"/>
  <c r="X54" i="3"/>
  <c r="AB54" i="3" s="1"/>
  <c r="D169" i="8"/>
  <c r="I253" i="8"/>
  <c r="S200" i="16"/>
  <c r="AC200" i="16" s="1"/>
  <c r="T200" i="16"/>
  <c r="AD200" i="16" s="1"/>
  <c r="F241" i="8"/>
  <c r="U62" i="3"/>
  <c r="Y62" i="3" s="1"/>
  <c r="V62" i="3"/>
  <c r="AL71" i="3"/>
  <c r="AN71" i="3" s="1"/>
  <c r="AK71" i="3"/>
  <c r="AM71" i="3" s="1"/>
  <c r="O113" i="8"/>
  <c r="X72" i="16"/>
  <c r="AB72" i="16" s="1"/>
  <c r="W72" i="16"/>
  <c r="AA72" i="16" s="1"/>
  <c r="X33" i="14"/>
  <c r="AB33" i="14" s="1"/>
  <c r="W33" i="14"/>
  <c r="AA33" i="14" s="1"/>
  <c r="R151" i="12"/>
  <c r="U148" i="12"/>
  <c r="Y148" i="12" s="1"/>
  <c r="V148" i="12"/>
  <c r="Z148" i="12" s="1"/>
  <c r="Q454" i="8"/>
  <c r="W413" i="12"/>
  <c r="AA413" i="12" s="1"/>
  <c r="X413" i="12"/>
  <c r="AB413" i="12" s="1"/>
  <c r="C104" i="8"/>
  <c r="AL79" i="16"/>
  <c r="AN79" i="16" s="1"/>
  <c r="AK79" i="16"/>
  <c r="AM79" i="16" s="1"/>
  <c r="S120" i="8"/>
  <c r="M106" i="8"/>
  <c r="U208" i="16"/>
  <c r="Y208" i="16" s="1"/>
  <c r="V208" i="16"/>
  <c r="Z208" i="16" s="1"/>
  <c r="L249" i="8"/>
  <c r="T91" i="3"/>
  <c r="AD91" i="3" s="1"/>
  <c r="S91" i="3"/>
  <c r="X64" i="15"/>
  <c r="AB64" i="15" s="1"/>
  <c r="W64" i="15"/>
  <c r="AA64" i="15" s="1"/>
  <c r="N524" i="8"/>
  <c r="U483" i="12"/>
  <c r="Y483" i="12" s="1"/>
  <c r="V483" i="12"/>
  <c r="X82" i="3"/>
  <c r="AB82" i="3" s="1"/>
  <c r="W82" i="3"/>
  <c r="AA82" i="3" s="1"/>
  <c r="AG234" i="12"/>
  <c r="AI234" i="12" s="1"/>
  <c r="AH234" i="12"/>
  <c r="AJ234" i="12" s="1"/>
  <c r="H156" i="8"/>
  <c r="H144" i="8"/>
  <c r="AL436" i="12"/>
  <c r="AN436" i="12" s="1"/>
  <c r="AK436" i="12"/>
  <c r="AM436" i="12" s="1"/>
  <c r="W478" i="12"/>
  <c r="AA478" i="12" s="1"/>
  <c r="Q519" i="8"/>
  <c r="X478" i="12"/>
  <c r="AB478" i="12" s="1"/>
  <c r="AK54" i="16"/>
  <c r="AM54" i="16" s="1"/>
  <c r="AL54" i="16"/>
  <c r="AN54" i="16" s="1"/>
  <c r="S95" i="8"/>
  <c r="AG287" i="12"/>
  <c r="AI287" i="12" s="1"/>
  <c r="AH287" i="12"/>
  <c r="AJ287" i="12" s="1"/>
  <c r="AL10" i="3"/>
  <c r="AN10" i="3" s="1"/>
  <c r="AK10" i="3"/>
  <c r="AM10" i="3" s="1"/>
  <c r="P213" i="8"/>
  <c r="T247" i="12"/>
  <c r="AD247" i="12" s="1"/>
  <c r="G288" i="8"/>
  <c r="S247" i="12"/>
  <c r="V377" i="12"/>
  <c r="N418" i="8"/>
  <c r="U377" i="12"/>
  <c r="Y377" i="12" s="1"/>
  <c r="R443" i="12"/>
  <c r="AK83" i="12"/>
  <c r="AM83" i="12" s="1"/>
  <c r="AL83" i="12"/>
  <c r="AN83" i="12" s="1"/>
  <c r="AG288" i="12"/>
  <c r="AI288" i="12" s="1"/>
  <c r="AH288" i="12"/>
  <c r="AJ288" i="12" s="1"/>
  <c r="X83" i="3"/>
  <c r="AB83" i="3" s="1"/>
  <c r="W83" i="3"/>
  <c r="AA83" i="3" s="1"/>
  <c r="X52" i="12"/>
  <c r="AB52" i="12" s="1"/>
  <c r="W52" i="12"/>
  <c r="AA52" i="12" s="1"/>
  <c r="R103" i="12"/>
  <c r="R61" i="16"/>
  <c r="J102" i="8"/>
  <c r="AH495" i="12"/>
  <c r="AJ495" i="12" s="1"/>
  <c r="AG495" i="12"/>
  <c r="AI495" i="12" s="1"/>
  <c r="P258" i="8"/>
  <c r="AL342" i="12"/>
  <c r="AN342" i="12" s="1"/>
  <c r="AK342" i="12"/>
  <c r="Q417" i="8"/>
  <c r="W376" i="12"/>
  <c r="AA376" i="12" s="1"/>
  <c r="X376" i="12"/>
  <c r="AK91" i="15"/>
  <c r="AM91" i="15" s="1"/>
  <c r="AL91" i="15"/>
  <c r="AN91" i="15" s="1"/>
  <c r="H97" i="8"/>
  <c r="U220" i="16"/>
  <c r="Y220" i="16" s="1"/>
  <c r="V220" i="16"/>
  <c r="L261" i="8"/>
  <c r="AL143" i="16"/>
  <c r="AN143" i="16" s="1"/>
  <c r="AK143" i="16"/>
  <c r="AM143" i="16" s="1"/>
  <c r="S184" i="8"/>
  <c r="D121" i="8"/>
  <c r="R26" i="3"/>
  <c r="Q471" i="8"/>
  <c r="W430" i="12"/>
  <c r="AA430" i="12" s="1"/>
  <c r="X430" i="12"/>
  <c r="AB430" i="12" s="1"/>
  <c r="T39" i="12"/>
  <c r="AD39" i="12" s="1"/>
  <c r="S39" i="12"/>
  <c r="AC39" i="12" s="1"/>
  <c r="V7" i="12"/>
  <c r="Z7" i="12" s="1"/>
  <c r="U7" i="12"/>
  <c r="Y7" i="12" s="1"/>
  <c r="S54" i="3"/>
  <c r="AC54" i="3" s="1"/>
  <c r="T54" i="3"/>
  <c r="AD54" i="3" s="1"/>
  <c r="T474" i="12"/>
  <c r="AD474" i="12" s="1"/>
  <c r="G515" i="8"/>
  <c r="S474" i="12"/>
  <c r="AC474" i="12" s="1"/>
  <c r="D131" i="8"/>
  <c r="U171" i="12"/>
  <c r="Y171" i="12" s="1"/>
  <c r="V171" i="12"/>
  <c r="N195" i="8"/>
  <c r="V154" i="12"/>
  <c r="U154" i="12"/>
  <c r="Y154" i="12" s="1"/>
  <c r="S499" i="12"/>
  <c r="AC499" i="12" s="1"/>
  <c r="G540" i="8"/>
  <c r="T499" i="12"/>
  <c r="AD499" i="12" s="1"/>
  <c r="W38" i="3"/>
  <c r="AA38" i="3" s="1"/>
  <c r="X38" i="3"/>
  <c r="AB38" i="3" s="1"/>
  <c r="AK165" i="12"/>
  <c r="AM165" i="12" s="1"/>
  <c r="AL165" i="12"/>
  <c r="AN165" i="12" s="1"/>
  <c r="H172" i="8"/>
  <c r="V45" i="3"/>
  <c r="U45" i="3"/>
  <c r="Y45" i="3" s="1"/>
  <c r="AH26" i="16"/>
  <c r="AJ26" i="16" s="1"/>
  <c r="AG26" i="16"/>
  <c r="AI26" i="16" s="1"/>
  <c r="X24" i="12"/>
  <c r="AB24" i="12" s="1"/>
  <c r="W24" i="12"/>
  <c r="AA24" i="12" s="1"/>
  <c r="X251" i="12"/>
  <c r="AB251" i="12" s="1"/>
  <c r="Q292" i="8"/>
  <c r="W251" i="12"/>
  <c r="AA251" i="12" s="1"/>
  <c r="K209" i="8"/>
  <c r="V76" i="3"/>
  <c r="Z76" i="3" s="1"/>
  <c r="U76" i="3"/>
  <c r="Y76" i="3" s="1"/>
  <c r="W330" i="12"/>
  <c r="AA330" i="12" s="1"/>
  <c r="Q371" i="8"/>
  <c r="X330" i="12"/>
  <c r="AB330" i="12" s="1"/>
  <c r="P228" i="8"/>
  <c r="AL166" i="12"/>
  <c r="AN166" i="12" s="1"/>
  <c r="AK166" i="12"/>
  <c r="AM166" i="12" s="1"/>
  <c r="T71" i="16"/>
  <c r="AD71" i="16" s="1"/>
  <c r="S71" i="16"/>
  <c r="AC71" i="16" s="1"/>
  <c r="F112" i="8"/>
  <c r="M65" i="8"/>
  <c r="H179" i="8"/>
  <c r="C264" i="8"/>
  <c r="D255" i="8"/>
  <c r="AH367" i="12"/>
  <c r="AJ367" i="12" s="1"/>
  <c r="AG367" i="12"/>
  <c r="W82" i="15"/>
  <c r="AA82" i="15" s="1"/>
  <c r="X82" i="15"/>
  <c r="AB82" i="15" s="1"/>
  <c r="P229" i="8"/>
  <c r="R70" i="12"/>
  <c r="AH153" i="12"/>
  <c r="AJ153" i="12" s="1"/>
  <c r="AG153" i="12"/>
  <c r="AL248" i="12"/>
  <c r="AN248" i="12" s="1"/>
  <c r="AK248" i="12"/>
  <c r="AM248" i="12" s="1"/>
  <c r="H209" i="8"/>
  <c r="T29" i="3"/>
  <c r="AD29" i="3" s="1"/>
  <c r="S29" i="3"/>
  <c r="AC29" i="3" s="1"/>
  <c r="H254" i="8"/>
  <c r="R36" i="3"/>
  <c r="T160" i="12"/>
  <c r="AD160" i="12" s="1"/>
  <c r="S160" i="12"/>
  <c r="AC160" i="12" s="1"/>
  <c r="V227" i="12"/>
  <c r="Z227" i="12" s="1"/>
  <c r="U227" i="12"/>
  <c r="Y227" i="12" s="1"/>
  <c r="W200" i="12"/>
  <c r="AA200" i="12" s="1"/>
  <c r="X200" i="12"/>
  <c r="AB200" i="12" s="1"/>
  <c r="S42" i="3"/>
  <c r="AC42" i="3" s="1"/>
  <c r="T42" i="3"/>
  <c r="AD42" i="3" s="1"/>
  <c r="H89" i="8"/>
  <c r="R198" i="12"/>
  <c r="R175" i="12"/>
  <c r="S98" i="12"/>
  <c r="AC98" i="12" s="1"/>
  <c r="T98" i="12"/>
  <c r="AD98" i="12" s="1"/>
  <c r="V341" i="12"/>
  <c r="Z341" i="12" s="1"/>
  <c r="N382" i="8"/>
  <c r="U341" i="12"/>
  <c r="Y341" i="12" s="1"/>
  <c r="G470" i="8"/>
  <c r="S429" i="12"/>
  <c r="T429" i="12"/>
  <c r="AD429" i="12" s="1"/>
  <c r="AK53" i="15"/>
  <c r="AM53" i="15" s="1"/>
  <c r="AL53" i="15"/>
  <c r="AN53" i="15" s="1"/>
  <c r="L258" i="8"/>
  <c r="U217" i="16"/>
  <c r="Y217" i="16" s="1"/>
  <c r="V217" i="16"/>
  <c r="Z217" i="16" s="1"/>
  <c r="V17" i="13"/>
  <c r="Z17" i="13" s="1"/>
  <c r="U17" i="13"/>
  <c r="Y17" i="13" s="1"/>
  <c r="M159" i="8"/>
  <c r="AK125" i="12"/>
  <c r="AM125" i="12" s="1"/>
  <c r="AL125" i="12"/>
  <c r="AN125" i="12" s="1"/>
  <c r="R179" i="16"/>
  <c r="J220" i="8"/>
  <c r="S53" i="16"/>
  <c r="T53" i="16"/>
  <c r="AD53" i="16" s="1"/>
  <c r="F94" i="8"/>
  <c r="AL372" i="12"/>
  <c r="AN372" i="12" s="1"/>
  <c r="AK372" i="12"/>
  <c r="AM372" i="12" s="1"/>
  <c r="T27" i="12"/>
  <c r="AD27" i="12" s="1"/>
  <c r="S27" i="12"/>
  <c r="AC27" i="12" s="1"/>
  <c r="W70" i="16"/>
  <c r="AA70" i="16" s="1"/>
  <c r="X70" i="16"/>
  <c r="AB70" i="16" s="1"/>
  <c r="O111" i="8"/>
  <c r="M116" i="8"/>
  <c r="AG20" i="15"/>
  <c r="AH20" i="15"/>
  <c r="AJ20" i="15" s="1"/>
  <c r="T132" i="16"/>
  <c r="AD132" i="16" s="1"/>
  <c r="S132" i="16"/>
  <c r="F173" i="8"/>
  <c r="R7" i="3"/>
  <c r="V304" i="12"/>
  <c r="U304" i="12"/>
  <c r="Y304" i="12" s="1"/>
  <c r="N345" i="8"/>
  <c r="R352" i="12"/>
  <c r="O221" i="8"/>
  <c r="W180" i="16"/>
  <c r="AA180" i="16" s="1"/>
  <c r="X180" i="16"/>
  <c r="AB180" i="16" s="1"/>
  <c r="V306" i="12"/>
  <c r="U306" i="12"/>
  <c r="Y306" i="12" s="1"/>
  <c r="N347" i="8"/>
  <c r="AH80" i="15"/>
  <c r="AJ80" i="15" s="1"/>
  <c r="AG80" i="15"/>
  <c r="AI80" i="15" s="1"/>
  <c r="S7" i="13"/>
  <c r="T7" i="13"/>
  <c r="AD7" i="13" s="1"/>
  <c r="V72" i="3"/>
  <c r="Z72" i="3" s="1"/>
  <c r="U72" i="3"/>
  <c r="Y72" i="3" s="1"/>
  <c r="X208" i="12"/>
  <c r="W208" i="12"/>
  <c r="AA208" i="12" s="1"/>
  <c r="W468" i="12"/>
  <c r="AA468" i="12" s="1"/>
  <c r="Q509" i="8"/>
  <c r="X468" i="12"/>
  <c r="AB468" i="12" s="1"/>
  <c r="S326" i="12"/>
  <c r="AC326" i="12" s="1"/>
  <c r="G367" i="8"/>
  <c r="T326" i="12"/>
  <c r="AD326" i="12" s="1"/>
  <c r="M163" i="8"/>
  <c r="I256" i="8"/>
  <c r="H222" i="8"/>
  <c r="F225" i="8"/>
  <c r="T184" i="16"/>
  <c r="AD184" i="16" s="1"/>
  <c r="S184" i="16"/>
  <c r="R132" i="8"/>
  <c r="AH91" i="16"/>
  <c r="AJ91" i="16" s="1"/>
  <c r="AG91" i="16"/>
  <c r="AI91" i="16" s="1"/>
  <c r="D239" i="8"/>
  <c r="X43" i="15"/>
  <c r="AB43" i="15" s="1"/>
  <c r="W43" i="15"/>
  <c r="AA43" i="15" s="1"/>
  <c r="AH173" i="12"/>
  <c r="AJ173" i="12" s="1"/>
  <c r="AG173" i="12"/>
  <c r="S31" i="15"/>
  <c r="AC31" i="15" s="1"/>
  <c r="T31" i="15"/>
  <c r="AD31" i="15" s="1"/>
  <c r="U249" i="12"/>
  <c r="Y249" i="12" s="1"/>
  <c r="V249" i="12"/>
  <c r="N290" i="8"/>
  <c r="R85" i="8"/>
  <c r="AG44" i="16"/>
  <c r="AI44" i="16" s="1"/>
  <c r="AH44" i="16"/>
  <c r="AJ44" i="16" s="1"/>
  <c r="O105" i="8"/>
  <c r="X64" i="16"/>
  <c r="AB64" i="16" s="1"/>
  <c r="W64" i="16"/>
  <c r="AA64" i="16" s="1"/>
  <c r="AK11" i="14"/>
  <c r="AM11" i="14" s="1"/>
  <c r="AL11" i="14"/>
  <c r="AN11" i="14" s="1"/>
  <c r="R162" i="16"/>
  <c r="J203" i="8"/>
  <c r="AK297" i="12"/>
  <c r="AL297" i="12"/>
  <c r="AN297" i="12" s="1"/>
  <c r="R80" i="3"/>
  <c r="X214" i="16"/>
  <c r="AB214" i="16" s="1"/>
  <c r="O255" i="8"/>
  <c r="W214" i="16"/>
  <c r="AA214" i="16" s="1"/>
  <c r="AK173" i="12"/>
  <c r="AM173" i="12" s="1"/>
  <c r="AL173" i="12"/>
  <c r="AN173" i="12" s="1"/>
  <c r="AK295" i="12"/>
  <c r="AM295" i="12" s="1"/>
  <c r="AL295" i="12"/>
  <c r="AN295" i="12" s="1"/>
  <c r="V72" i="15"/>
  <c r="U72" i="15"/>
  <c r="Y72" i="15" s="1"/>
  <c r="AK406" i="12"/>
  <c r="AM406" i="12" s="1"/>
  <c r="AL406" i="12"/>
  <c r="AN406" i="12" s="1"/>
  <c r="W28" i="3"/>
  <c r="AA28" i="3" s="1"/>
  <c r="X28" i="3"/>
  <c r="AB28" i="3" s="1"/>
  <c r="R135" i="16"/>
  <c r="J176" i="8"/>
  <c r="H66" i="8"/>
  <c r="AG407" i="12"/>
  <c r="AI407" i="12" s="1"/>
  <c r="AH407" i="12"/>
  <c r="AJ407" i="12" s="1"/>
  <c r="AG427" i="12"/>
  <c r="AI427" i="12" s="1"/>
  <c r="AH427" i="12"/>
  <c r="AJ427" i="12" s="1"/>
  <c r="AG364" i="12"/>
  <c r="AH364" i="12"/>
  <c r="AJ364" i="12" s="1"/>
  <c r="R178" i="12"/>
  <c r="V12" i="15"/>
  <c r="Z12" i="15" s="1"/>
  <c r="U12" i="15"/>
  <c r="Y12" i="15" s="1"/>
  <c r="R30" i="12"/>
  <c r="W180" i="12"/>
  <c r="AA180" i="12" s="1"/>
  <c r="X180" i="12"/>
  <c r="X142" i="12"/>
  <c r="W142" i="12"/>
  <c r="AA142" i="12" s="1"/>
  <c r="Q183" i="8"/>
  <c r="AK46" i="12"/>
  <c r="AM46" i="12" s="1"/>
  <c r="AL46" i="12"/>
  <c r="AN46" i="12" s="1"/>
  <c r="W35" i="16"/>
  <c r="AA35" i="16" s="1"/>
  <c r="X35" i="16"/>
  <c r="AB35" i="16" s="1"/>
  <c r="R335" i="12"/>
  <c r="AK11" i="15"/>
  <c r="AM11" i="15" s="1"/>
  <c r="AL11" i="15"/>
  <c r="AN11" i="15" s="1"/>
  <c r="V275" i="12"/>
  <c r="U275" i="12"/>
  <c r="Y275" i="12" s="1"/>
  <c r="N316" i="8"/>
  <c r="T43" i="12"/>
  <c r="AD43" i="12" s="1"/>
  <c r="S43" i="12"/>
  <c r="R72" i="15"/>
  <c r="X88" i="16"/>
  <c r="W88" i="16"/>
  <c r="AA88" i="16" s="1"/>
  <c r="O129" i="8"/>
  <c r="T241" i="12"/>
  <c r="AD241" i="12" s="1"/>
  <c r="G282" i="8"/>
  <c r="S241" i="12"/>
  <c r="AC241" i="12" s="1"/>
  <c r="S78" i="12"/>
  <c r="AC78" i="12" s="1"/>
  <c r="T78" i="12"/>
  <c r="AD78" i="12" s="1"/>
  <c r="S313" i="12"/>
  <c r="AC313" i="12" s="1"/>
  <c r="G354" i="8"/>
  <c r="T313" i="12"/>
  <c r="AD313" i="12" s="1"/>
  <c r="N519" i="8"/>
  <c r="U478" i="12"/>
  <c r="Y478" i="12" s="1"/>
  <c r="V478" i="12"/>
  <c r="Z478" i="12" s="1"/>
  <c r="R18" i="13"/>
  <c r="R70" i="3"/>
  <c r="AH7" i="14"/>
  <c r="AJ7" i="14" s="1"/>
  <c r="AG7" i="14"/>
  <c r="R85" i="3"/>
  <c r="AH497" i="12"/>
  <c r="AJ497" i="12" s="1"/>
  <c r="AG497" i="12"/>
  <c r="AI497" i="12" s="1"/>
  <c r="S79" i="3"/>
  <c r="AC79" i="3" s="1"/>
  <c r="T79" i="3"/>
  <c r="AD79" i="3" s="1"/>
  <c r="AH387" i="12"/>
  <c r="AJ387" i="12" s="1"/>
  <c r="AG387" i="12"/>
  <c r="AI387" i="12" s="1"/>
  <c r="W112" i="16"/>
  <c r="AA112" i="16" s="1"/>
  <c r="X112" i="16"/>
  <c r="AB112" i="16" s="1"/>
  <c r="O153" i="8"/>
  <c r="T24" i="3"/>
  <c r="AD24" i="3" s="1"/>
  <c r="S24" i="3"/>
  <c r="AC24" i="3" s="1"/>
  <c r="V68" i="3"/>
  <c r="Z68" i="3" s="1"/>
  <c r="U68" i="3"/>
  <c r="W179" i="12"/>
  <c r="AA179" i="12" s="1"/>
  <c r="Q220" i="8"/>
  <c r="X179" i="12"/>
  <c r="W56" i="12"/>
  <c r="AA56" i="12" s="1"/>
  <c r="X56" i="12"/>
  <c r="AB56" i="12" s="1"/>
  <c r="AL105" i="12"/>
  <c r="AN105" i="12" s="1"/>
  <c r="AK105" i="12"/>
  <c r="AM105" i="12" s="1"/>
  <c r="E174" i="8"/>
  <c r="R267" i="8"/>
  <c r="AG226" i="16"/>
  <c r="AI226" i="16" s="1"/>
  <c r="AH226" i="16"/>
  <c r="AJ226" i="16" s="1"/>
  <c r="K116" i="8"/>
  <c r="R46" i="12"/>
  <c r="R101" i="3"/>
  <c r="U21" i="16"/>
  <c r="Y21" i="16" s="1"/>
  <c r="V21" i="16"/>
  <c r="R50" i="12"/>
  <c r="AK10" i="14"/>
  <c r="AM10" i="14" s="1"/>
  <c r="AL10" i="14"/>
  <c r="AN10" i="14" s="1"/>
  <c r="H102" i="8"/>
  <c r="M257" i="8"/>
  <c r="AH50" i="16"/>
  <c r="AJ50" i="16" s="1"/>
  <c r="AG50" i="16"/>
  <c r="AI50" i="16" s="1"/>
  <c r="R91" i="8"/>
  <c r="R395" i="12"/>
  <c r="H110" i="8"/>
  <c r="D111" i="8"/>
  <c r="U44" i="3"/>
  <c r="Y44" i="3" s="1"/>
  <c r="V44" i="3"/>
  <c r="Z44" i="3" s="1"/>
  <c r="I114" i="8"/>
  <c r="R38" i="3"/>
  <c r="H116" i="8"/>
  <c r="M165" i="8"/>
  <c r="V219" i="16"/>
  <c r="U219" i="16"/>
  <c r="Y219" i="16" s="1"/>
  <c r="L260" i="8"/>
  <c r="T11" i="12"/>
  <c r="AD11" i="12" s="1"/>
  <c r="S11" i="12"/>
  <c r="T90" i="3"/>
  <c r="AD90" i="3" s="1"/>
  <c r="S90" i="3"/>
  <c r="W208" i="16"/>
  <c r="AA208" i="16" s="1"/>
  <c r="X208" i="16"/>
  <c r="AB208" i="16" s="1"/>
  <c r="O249" i="8"/>
  <c r="R214" i="12"/>
  <c r="Q422" i="8"/>
  <c r="W381" i="12"/>
  <c r="AA381" i="12" s="1"/>
  <c r="X381" i="12"/>
  <c r="AK470" i="12"/>
  <c r="AM470" i="12" s="1"/>
  <c r="AL470" i="12"/>
  <c r="AN470" i="12" s="1"/>
  <c r="L213" i="8"/>
  <c r="V172" i="16"/>
  <c r="Z172" i="16" s="1"/>
  <c r="U172" i="16"/>
  <c r="Y172" i="16" s="1"/>
  <c r="AG26" i="14"/>
  <c r="AI26" i="14" s="1"/>
  <c r="AH26" i="14"/>
  <c r="AJ26" i="14" s="1"/>
  <c r="U98" i="3"/>
  <c r="Y98" i="3" s="1"/>
  <c r="V98" i="3"/>
  <c r="Z98" i="3" s="1"/>
  <c r="S421" i="12"/>
  <c r="AC421" i="12" s="1"/>
  <c r="G462" i="8"/>
  <c r="T421" i="12"/>
  <c r="AD421" i="12" s="1"/>
  <c r="P69" i="8"/>
  <c r="H217" i="8"/>
  <c r="M249" i="8"/>
  <c r="W214" i="12"/>
  <c r="AA214" i="12" s="1"/>
  <c r="X214" i="12"/>
  <c r="AB214" i="12" s="1"/>
  <c r="S86" i="3"/>
  <c r="AC86" i="3" s="1"/>
  <c r="T86" i="3"/>
  <c r="AD86" i="3" s="1"/>
  <c r="S188" i="16"/>
  <c r="AC188" i="16" s="1"/>
  <c r="T188" i="16"/>
  <c r="AD188" i="16" s="1"/>
  <c r="F229" i="8"/>
  <c r="T99" i="15"/>
  <c r="AD99" i="15" s="1"/>
  <c r="S99" i="15"/>
  <c r="AC99" i="15" s="1"/>
  <c r="R51" i="15"/>
  <c r="AG197" i="12"/>
  <c r="AI197" i="12" s="1"/>
  <c r="AH197" i="12"/>
  <c r="AJ197" i="12" s="1"/>
  <c r="R34" i="14"/>
  <c r="K174" i="8"/>
  <c r="R30" i="3"/>
  <c r="D162" i="8"/>
  <c r="AL34" i="15"/>
  <c r="AN34" i="15" s="1"/>
  <c r="AK34" i="15"/>
  <c r="AM34" i="15" s="1"/>
  <c r="AG103" i="16"/>
  <c r="AI103" i="16" s="1"/>
  <c r="AH103" i="16"/>
  <c r="AJ103" i="16" s="1"/>
  <c r="R144" i="8"/>
  <c r="T178" i="16"/>
  <c r="AD178" i="16" s="1"/>
  <c r="S178" i="16"/>
  <c r="AC178" i="16" s="1"/>
  <c r="F219" i="8"/>
  <c r="V280" i="12"/>
  <c r="U280" i="12"/>
  <c r="Y280" i="12" s="1"/>
  <c r="N321" i="8"/>
  <c r="AG96" i="15"/>
  <c r="AI96" i="15" s="1"/>
  <c r="AH96" i="15"/>
  <c r="AJ96" i="15" s="1"/>
  <c r="AK282" i="12"/>
  <c r="AM282" i="12" s="1"/>
  <c r="AL282" i="12"/>
  <c r="AN282" i="12" s="1"/>
  <c r="AL37" i="14"/>
  <c r="AN37" i="14" s="1"/>
  <c r="AK37" i="14"/>
  <c r="AM37" i="14" s="1"/>
  <c r="AL196" i="12"/>
  <c r="AN196" i="12" s="1"/>
  <c r="AK196" i="12"/>
  <c r="AM196" i="12" s="1"/>
  <c r="T18" i="14"/>
  <c r="AD18" i="14" s="1"/>
  <c r="S18" i="14"/>
  <c r="AC18" i="14" s="1"/>
  <c r="T50" i="3"/>
  <c r="AD50" i="3" s="1"/>
  <c r="S50" i="3"/>
  <c r="AK47" i="15"/>
  <c r="AL47" i="15"/>
  <c r="AN47" i="15" s="1"/>
  <c r="X226" i="16"/>
  <c r="W226" i="16"/>
  <c r="AA226" i="16" s="1"/>
  <c r="O267" i="8"/>
  <c r="T176" i="16"/>
  <c r="AD176" i="16" s="1"/>
  <c r="S176" i="16"/>
  <c r="AC176" i="16" s="1"/>
  <c r="F217" i="8"/>
  <c r="AH79" i="15"/>
  <c r="AJ79" i="15" s="1"/>
  <c r="AG79" i="15"/>
  <c r="R205" i="8"/>
  <c r="AH164" i="16"/>
  <c r="AJ164" i="16" s="1"/>
  <c r="AG164" i="16"/>
  <c r="AK289" i="12"/>
  <c r="AM289" i="12" s="1"/>
  <c r="AL289" i="12"/>
  <c r="AN289" i="12" s="1"/>
  <c r="V223" i="12"/>
  <c r="Z223" i="12" s="1"/>
  <c r="N264" i="8"/>
  <c r="U223" i="12"/>
  <c r="Y223" i="12" s="1"/>
  <c r="W435" i="12"/>
  <c r="AA435" i="12" s="1"/>
  <c r="Q476" i="8"/>
  <c r="X435" i="12"/>
  <c r="AB435" i="12" s="1"/>
  <c r="R262" i="12"/>
  <c r="T159" i="16"/>
  <c r="AD159" i="16" s="1"/>
  <c r="S159" i="16"/>
  <c r="F200" i="8"/>
  <c r="G532" i="8"/>
  <c r="T491" i="12"/>
  <c r="AD491" i="12" s="1"/>
  <c r="S491" i="12"/>
  <c r="AC491" i="12" s="1"/>
  <c r="C156" i="8"/>
  <c r="S312" i="12"/>
  <c r="AC312" i="12" s="1"/>
  <c r="G353" i="8"/>
  <c r="T312" i="12"/>
  <c r="AD312" i="12" s="1"/>
  <c r="AK217" i="12"/>
  <c r="AM217" i="12" s="1"/>
  <c r="AL217" i="12"/>
  <c r="AN217" i="12" s="1"/>
  <c r="M144" i="8"/>
  <c r="W102" i="15"/>
  <c r="AA102" i="15" s="1"/>
  <c r="X102" i="15"/>
  <c r="AB102" i="15" s="1"/>
  <c r="R71" i="3"/>
  <c r="Q187" i="8"/>
  <c r="W146" i="12"/>
  <c r="AA146" i="12" s="1"/>
  <c r="X146" i="12"/>
  <c r="AH28" i="15"/>
  <c r="AJ28" i="15" s="1"/>
  <c r="AG28" i="15"/>
  <c r="AI28" i="15" s="1"/>
  <c r="S261" i="12"/>
  <c r="AC261" i="12" s="1"/>
  <c r="G302" i="8"/>
  <c r="T261" i="12"/>
  <c r="AD261" i="12" s="1"/>
  <c r="T128" i="12"/>
  <c r="AD128" i="12" s="1"/>
  <c r="S128" i="12"/>
  <c r="K173" i="8"/>
  <c r="C224" i="8"/>
  <c r="V54" i="12"/>
  <c r="Z54" i="12" s="1"/>
  <c r="U54" i="12"/>
  <c r="Y54" i="12" s="1"/>
  <c r="V408" i="12"/>
  <c r="Z408" i="12" s="1"/>
  <c r="U408" i="12"/>
  <c r="Y408" i="12" s="1"/>
  <c r="N449" i="8"/>
  <c r="R58" i="15"/>
  <c r="R431" i="12"/>
  <c r="AK397" i="12"/>
  <c r="AL397" i="12"/>
  <c r="AN397" i="12" s="1"/>
  <c r="R32" i="13"/>
  <c r="W163" i="16"/>
  <c r="AA163" i="16" s="1"/>
  <c r="X163" i="16"/>
  <c r="AB163" i="16" s="1"/>
  <c r="O204" i="8"/>
  <c r="AL432" i="12"/>
  <c r="AN432" i="12" s="1"/>
  <c r="AK432" i="12"/>
  <c r="AM432" i="12" s="1"/>
  <c r="T208" i="16"/>
  <c r="AD208" i="16" s="1"/>
  <c r="S208" i="16"/>
  <c r="AC208" i="16" s="1"/>
  <c r="F249" i="8"/>
  <c r="T22" i="15"/>
  <c r="AD22" i="15" s="1"/>
  <c r="S22" i="15"/>
  <c r="AC22" i="15" s="1"/>
  <c r="R45" i="14"/>
  <c r="P160" i="8"/>
  <c r="T309" i="12"/>
  <c r="AD309" i="12" s="1"/>
  <c r="S309" i="12"/>
  <c r="AC309" i="12" s="1"/>
  <c r="G350" i="8"/>
  <c r="K241" i="8"/>
  <c r="W13" i="13"/>
  <c r="AA13" i="13" s="1"/>
  <c r="X13" i="13"/>
  <c r="R16" i="13"/>
  <c r="M161" i="8"/>
  <c r="S404" i="12"/>
  <c r="AC404" i="12" s="1"/>
  <c r="T404" i="12"/>
  <c r="AD404" i="12" s="1"/>
  <c r="G445" i="8"/>
  <c r="T57" i="3"/>
  <c r="AD57" i="3" s="1"/>
  <c r="S57" i="3"/>
  <c r="AC57" i="3" s="1"/>
  <c r="U114" i="12"/>
  <c r="Y114" i="12" s="1"/>
  <c r="V114" i="12"/>
  <c r="Z114" i="12" s="1"/>
  <c r="T141" i="12"/>
  <c r="AD141" i="12" s="1"/>
  <c r="S141" i="12"/>
  <c r="AC141" i="12" s="1"/>
  <c r="D160" i="8"/>
  <c r="AL43" i="16"/>
  <c r="AN43" i="16" s="1"/>
  <c r="AK43" i="16"/>
  <c r="AM43" i="16" s="1"/>
  <c r="S84" i="8"/>
  <c r="S494" i="12"/>
  <c r="T494" i="12"/>
  <c r="AD494" i="12" s="1"/>
  <c r="G535" i="8"/>
  <c r="U29" i="16"/>
  <c r="Y29" i="16" s="1"/>
  <c r="V29" i="16"/>
  <c r="S150" i="16"/>
  <c r="T150" i="16"/>
  <c r="AD150" i="16" s="1"/>
  <c r="F191" i="8"/>
  <c r="N197" i="8"/>
  <c r="U156" i="12"/>
  <c r="Y156" i="12" s="1"/>
  <c r="V156" i="12"/>
  <c r="Z156" i="12" s="1"/>
  <c r="P189" i="8"/>
  <c r="V358" i="12"/>
  <c r="Z358" i="12" s="1"/>
  <c r="U358" i="12"/>
  <c r="Y358" i="12" s="1"/>
  <c r="N399" i="8"/>
  <c r="M126" i="8"/>
  <c r="AL319" i="12"/>
  <c r="AN319" i="12" s="1"/>
  <c r="AK319" i="12"/>
  <c r="R140" i="12"/>
  <c r="S445" i="12"/>
  <c r="AC445" i="12" s="1"/>
  <c r="T445" i="12"/>
  <c r="AD445" i="12" s="1"/>
  <c r="G486" i="8"/>
  <c r="S364" i="12"/>
  <c r="AC364" i="12" s="1"/>
  <c r="G405" i="8"/>
  <c r="T364" i="12"/>
  <c r="AD364" i="12" s="1"/>
  <c r="T410" i="12"/>
  <c r="AD410" i="12" s="1"/>
  <c r="G451" i="8"/>
  <c r="S410" i="12"/>
  <c r="AC410" i="12" s="1"/>
  <c r="S58" i="3"/>
  <c r="T58" i="3"/>
  <c r="AD58" i="3" s="1"/>
  <c r="AG78" i="15"/>
  <c r="AH78" i="15"/>
  <c r="AJ78" i="15" s="1"/>
  <c r="U194" i="16"/>
  <c r="Y194" i="16" s="1"/>
  <c r="V194" i="16"/>
  <c r="Z194" i="16" s="1"/>
  <c r="L235" i="8"/>
  <c r="AG86" i="16"/>
  <c r="AI86" i="16" s="1"/>
  <c r="AH86" i="16"/>
  <c r="AJ86" i="16" s="1"/>
  <c r="R127" i="8"/>
  <c r="AG75" i="15"/>
  <c r="AH75" i="15"/>
  <c r="AJ75" i="15" s="1"/>
  <c r="V22" i="3"/>
  <c r="Z22" i="3" s="1"/>
  <c r="U22" i="3"/>
  <c r="Y22" i="3" s="1"/>
  <c r="T11" i="3"/>
  <c r="AD11" i="3" s="1"/>
  <c r="S11" i="3"/>
  <c r="AG323" i="12"/>
  <c r="AI323" i="12" s="1"/>
  <c r="AH323" i="12"/>
  <c r="AJ323" i="12" s="1"/>
  <c r="U326" i="12"/>
  <c r="Y326" i="12" s="1"/>
  <c r="V326" i="12"/>
  <c r="N367" i="8"/>
  <c r="R475" i="12"/>
  <c r="H169" i="8"/>
  <c r="H71" i="8"/>
  <c r="Q536" i="8"/>
  <c r="X495" i="12"/>
  <c r="AB495" i="12" s="1"/>
  <c r="W495" i="12"/>
  <c r="AA495" i="12" s="1"/>
  <c r="H184" i="8"/>
  <c r="X22" i="14"/>
  <c r="W22" i="14"/>
  <c r="AA22" i="14" s="1"/>
  <c r="I93" i="8"/>
  <c r="R145" i="12"/>
  <c r="L109" i="8"/>
  <c r="V68" i="16"/>
  <c r="U68" i="16"/>
  <c r="Y68" i="16" s="1"/>
  <c r="W213" i="12"/>
  <c r="AA213" i="12" s="1"/>
  <c r="X213" i="12"/>
  <c r="AB213" i="12" s="1"/>
  <c r="V104" i="3"/>
  <c r="Z104" i="3" s="1"/>
  <c r="U104" i="3"/>
  <c r="Y104" i="3" s="1"/>
  <c r="S107" i="12"/>
  <c r="AC107" i="12" s="1"/>
  <c r="T107" i="12"/>
  <c r="AD107" i="12" s="1"/>
  <c r="P141" i="8"/>
  <c r="M226" i="8"/>
  <c r="T72" i="3"/>
  <c r="AD72" i="3" s="1"/>
  <c r="S72" i="3"/>
  <c r="AC72" i="3" s="1"/>
  <c r="R400" i="12"/>
  <c r="P126" i="8"/>
  <c r="T58" i="15"/>
  <c r="AD58" i="15" s="1"/>
  <c r="S58" i="15"/>
  <c r="AC58" i="15" s="1"/>
  <c r="P71" i="8"/>
  <c r="AK85" i="12"/>
  <c r="AM85" i="12" s="1"/>
  <c r="AL85" i="12"/>
  <c r="AN85" i="12" s="1"/>
  <c r="R188" i="12"/>
  <c r="R90" i="3"/>
  <c r="W93" i="15"/>
  <c r="AA93" i="15" s="1"/>
  <c r="X93" i="15"/>
  <c r="AB93" i="15" s="1"/>
  <c r="AG43" i="12"/>
  <c r="AI43" i="12" s="1"/>
  <c r="AH43" i="12"/>
  <c r="AJ43" i="12" s="1"/>
  <c r="AH142" i="12"/>
  <c r="AJ142" i="12" s="1"/>
  <c r="AG142" i="12"/>
  <c r="AI142" i="12" s="1"/>
  <c r="AL108" i="12"/>
  <c r="AN108" i="12" s="1"/>
  <c r="AK108" i="12"/>
  <c r="AM108" i="12" s="1"/>
  <c r="W70" i="12"/>
  <c r="AA70" i="12" s="1"/>
  <c r="Q111" i="8"/>
  <c r="X70" i="12"/>
  <c r="AB70" i="12" s="1"/>
  <c r="U180" i="12"/>
  <c r="Y180" i="12" s="1"/>
  <c r="V180" i="12"/>
  <c r="X195" i="12"/>
  <c r="W195" i="12"/>
  <c r="AA195" i="12" s="1"/>
  <c r="Q236" i="8"/>
  <c r="H123" i="8"/>
  <c r="S141" i="16"/>
  <c r="F182" i="8"/>
  <c r="T141" i="16"/>
  <c r="AD141" i="16" s="1"/>
  <c r="R271" i="12"/>
  <c r="AH14" i="12"/>
  <c r="AJ14" i="12" s="1"/>
  <c r="AG14" i="12"/>
  <c r="AI14" i="12" s="1"/>
  <c r="AH11" i="15"/>
  <c r="AJ11" i="15" s="1"/>
  <c r="AG11" i="15"/>
  <c r="R88" i="3"/>
  <c r="V142" i="12"/>
  <c r="N183" i="8"/>
  <c r="U142" i="12"/>
  <c r="Y142" i="12" s="1"/>
  <c r="Q527" i="8"/>
  <c r="W486" i="12"/>
  <c r="AA486" i="12" s="1"/>
  <c r="X486" i="12"/>
  <c r="W119" i="12"/>
  <c r="AA119" i="12" s="1"/>
  <c r="X119" i="12"/>
  <c r="AB119" i="12" s="1"/>
  <c r="R112" i="8"/>
  <c r="AH71" i="16"/>
  <c r="AJ71" i="16" s="1"/>
  <c r="AG71" i="16"/>
  <c r="R354" i="12"/>
  <c r="C106" i="8"/>
  <c r="K169" i="8"/>
  <c r="H257" i="8"/>
  <c r="N417" i="8"/>
  <c r="U376" i="12"/>
  <c r="Y376" i="12" s="1"/>
  <c r="V376" i="12"/>
  <c r="X63" i="3"/>
  <c r="AB63" i="3" s="1"/>
  <c r="W63" i="3"/>
  <c r="AA63" i="3" s="1"/>
  <c r="AG22" i="13"/>
  <c r="AH22" i="13"/>
  <c r="AJ22" i="13" s="1"/>
  <c r="AK285" i="12"/>
  <c r="AM285" i="12" s="1"/>
  <c r="AL285" i="12"/>
  <c r="AN285" i="12" s="1"/>
  <c r="P244" i="8"/>
  <c r="I178" i="8"/>
  <c r="R267" i="12"/>
  <c r="W87" i="15"/>
  <c r="AA87" i="15" s="1"/>
  <c r="X87" i="15"/>
  <c r="AB87" i="15" s="1"/>
  <c r="T92" i="3"/>
  <c r="AD92" i="3" s="1"/>
  <c r="S92" i="3"/>
  <c r="T160" i="16"/>
  <c r="AD160" i="16" s="1"/>
  <c r="S160" i="16"/>
  <c r="F201" i="8"/>
  <c r="R473" i="12"/>
  <c r="V24" i="15"/>
  <c r="Z24" i="15" s="1"/>
  <c r="U24" i="15"/>
  <c r="Y24" i="15" s="1"/>
  <c r="T61" i="15"/>
  <c r="AD61" i="15" s="1"/>
  <c r="S61" i="15"/>
  <c r="AC61" i="15" s="1"/>
  <c r="AG222" i="12"/>
  <c r="AI222" i="12" s="1"/>
  <c r="AH222" i="12"/>
  <c r="AJ222" i="12" s="1"/>
  <c r="V89" i="12"/>
  <c r="Z89" i="12" s="1"/>
  <c r="U89" i="12"/>
  <c r="Y89" i="12" s="1"/>
  <c r="AH440" i="12"/>
  <c r="AJ440" i="12" s="1"/>
  <c r="AG440" i="12"/>
  <c r="AI440" i="12" s="1"/>
  <c r="X33" i="12"/>
  <c r="AB33" i="12" s="1"/>
  <c r="W33" i="12"/>
  <c r="AA33" i="12" s="1"/>
  <c r="AG438" i="12"/>
  <c r="AH438" i="12"/>
  <c r="AJ438" i="12" s="1"/>
  <c r="H126" i="8"/>
  <c r="AL21" i="15"/>
  <c r="AN21" i="15" s="1"/>
  <c r="AK21" i="15"/>
  <c r="I222" i="8"/>
  <c r="W185" i="12"/>
  <c r="AA185" i="12" s="1"/>
  <c r="X185" i="12"/>
  <c r="W64" i="3"/>
  <c r="AA64" i="3" s="1"/>
  <c r="X64" i="3"/>
  <c r="AB64" i="3" s="1"/>
  <c r="AK228" i="12"/>
  <c r="AM228" i="12" s="1"/>
  <c r="AL228" i="12"/>
  <c r="AN228" i="12" s="1"/>
  <c r="S220" i="16"/>
  <c r="AC220" i="16" s="1"/>
  <c r="T220" i="16"/>
  <c r="AD220" i="16" s="1"/>
  <c r="F261" i="8"/>
  <c r="W62" i="3"/>
  <c r="AA62" i="3" s="1"/>
  <c r="X62" i="3"/>
  <c r="AB62" i="3" s="1"/>
  <c r="AL334" i="12"/>
  <c r="AN334" i="12" s="1"/>
  <c r="AK334" i="12"/>
  <c r="AM334" i="12" s="1"/>
  <c r="W164" i="16"/>
  <c r="AA164" i="16" s="1"/>
  <c r="X164" i="16"/>
  <c r="O205" i="8"/>
  <c r="R106" i="12"/>
  <c r="U101" i="3"/>
  <c r="Y101" i="3" s="1"/>
  <c r="V101" i="3"/>
  <c r="Z101" i="3" s="1"/>
  <c r="V35" i="3"/>
  <c r="U35" i="3"/>
  <c r="Y35" i="3" s="1"/>
  <c r="AG37" i="15"/>
  <c r="AI37" i="15" s="1"/>
  <c r="AH37" i="15"/>
  <c r="AJ37" i="15" s="1"/>
  <c r="AH127" i="12"/>
  <c r="AJ127" i="12" s="1"/>
  <c r="AG127" i="12"/>
  <c r="AI127" i="12" s="1"/>
  <c r="K171" i="8"/>
  <c r="D107" i="8"/>
  <c r="R66" i="3"/>
  <c r="AL55" i="15"/>
  <c r="AK55" i="15"/>
  <c r="AM55" i="15" s="1"/>
  <c r="R32" i="12"/>
  <c r="S184" i="12"/>
  <c r="T184" i="12"/>
  <c r="AD184" i="12" s="1"/>
  <c r="G225" i="8"/>
  <c r="H88" i="8"/>
  <c r="AG43" i="15"/>
  <c r="AI43" i="15" s="1"/>
  <c r="AH43" i="15"/>
  <c r="AJ43" i="15" s="1"/>
  <c r="AG23" i="14"/>
  <c r="AH23" i="14"/>
  <c r="AJ23" i="14" s="1"/>
  <c r="U363" i="12"/>
  <c r="Y363" i="12" s="1"/>
  <c r="V363" i="12"/>
  <c r="N404" i="8"/>
  <c r="N484" i="8"/>
  <c r="V443" i="12"/>
  <c r="Z443" i="12" s="1"/>
  <c r="U443" i="12"/>
  <c r="Y443" i="12" s="1"/>
  <c r="U34" i="15"/>
  <c r="Y34" i="15" s="1"/>
  <c r="V34" i="15"/>
  <c r="Z34" i="15" s="1"/>
  <c r="R217" i="12"/>
  <c r="S23" i="14"/>
  <c r="AC23" i="14" s="1"/>
  <c r="T23" i="14"/>
  <c r="AD23" i="14" s="1"/>
  <c r="U133" i="12"/>
  <c r="Y133" i="12" s="1"/>
  <c r="N174" i="8"/>
  <c r="V133" i="12"/>
  <c r="Z133" i="12" s="1"/>
  <c r="AK82" i="12"/>
  <c r="AM82" i="12" s="1"/>
  <c r="AL82" i="12"/>
  <c r="AN82" i="12" s="1"/>
  <c r="V66" i="15"/>
  <c r="Z66" i="15" s="1"/>
  <c r="U66" i="15"/>
  <c r="Y66" i="15" s="1"/>
  <c r="X19" i="16"/>
  <c r="W19" i="16"/>
  <c r="AA19" i="16" s="1"/>
  <c r="R184" i="16"/>
  <c r="J225" i="8"/>
  <c r="G485" i="8"/>
  <c r="S444" i="12"/>
  <c r="T444" i="12"/>
  <c r="AD444" i="12" s="1"/>
  <c r="N377" i="8"/>
  <c r="U336" i="12"/>
  <c r="Y336" i="12" s="1"/>
  <c r="V336" i="12"/>
  <c r="Z336" i="12" s="1"/>
  <c r="T8" i="15"/>
  <c r="AD8" i="15" s="1"/>
  <c r="S8" i="15"/>
  <c r="AC8" i="15" s="1"/>
  <c r="M221" i="8"/>
  <c r="M99" i="8"/>
  <c r="AG35" i="12"/>
  <c r="AI35" i="12" s="1"/>
  <c r="AH35" i="12"/>
  <c r="AJ35" i="12" s="1"/>
  <c r="R55" i="3"/>
  <c r="L144" i="8"/>
  <c r="V103" i="16"/>
  <c r="Z103" i="16" s="1"/>
  <c r="U103" i="16"/>
  <c r="Y103" i="16" s="1"/>
  <c r="AL492" i="12"/>
  <c r="AN492" i="12" s="1"/>
  <c r="AK492" i="12"/>
  <c r="AM492" i="12" s="1"/>
  <c r="S38" i="14"/>
  <c r="AC38" i="14" s="1"/>
  <c r="T38" i="14"/>
  <c r="AD38" i="14" s="1"/>
  <c r="F171" i="8"/>
  <c r="S130" i="16"/>
  <c r="AC130" i="16" s="1"/>
  <c r="T130" i="16"/>
  <c r="AD130" i="16" s="1"/>
  <c r="P173" i="8"/>
  <c r="P256" i="8"/>
  <c r="R259" i="12"/>
  <c r="AH94" i="15"/>
  <c r="AJ94" i="15" s="1"/>
  <c r="AG94" i="15"/>
  <c r="AI94" i="15" s="1"/>
  <c r="S25" i="12"/>
  <c r="AC25" i="12" s="1"/>
  <c r="T25" i="12"/>
  <c r="AD25" i="12" s="1"/>
  <c r="X37" i="3"/>
  <c r="AB37" i="3" s="1"/>
  <c r="W37" i="3"/>
  <c r="AA37" i="3" s="1"/>
  <c r="V75" i="3"/>
  <c r="Z75" i="3" s="1"/>
  <c r="U75" i="3"/>
  <c r="Y75" i="3" s="1"/>
  <c r="AK341" i="12"/>
  <c r="AM341" i="12" s="1"/>
  <c r="AL341" i="12"/>
  <c r="AN341" i="12" s="1"/>
  <c r="AL256" i="12"/>
  <c r="AN256" i="12" s="1"/>
  <c r="AK256" i="12"/>
  <c r="AM256" i="12" s="1"/>
  <c r="W64" i="12"/>
  <c r="AA64" i="12" s="1"/>
  <c r="X64" i="12"/>
  <c r="C91" i="8"/>
  <c r="X101" i="3"/>
  <c r="AB101" i="3" s="1"/>
  <c r="W101" i="3"/>
  <c r="AA101" i="3" s="1"/>
  <c r="R186" i="12"/>
  <c r="R299" i="12"/>
  <c r="T19" i="14"/>
  <c r="AD19" i="14" s="1"/>
  <c r="S19" i="14"/>
  <c r="AC19" i="14" s="1"/>
  <c r="W10" i="15"/>
  <c r="AA10" i="15" s="1"/>
  <c r="X10" i="15"/>
  <c r="AB10" i="15" s="1"/>
  <c r="AG271" i="12"/>
  <c r="AH271" i="12"/>
  <c r="AJ271" i="12" s="1"/>
  <c r="AG120" i="16"/>
  <c r="AI120" i="16" s="1"/>
  <c r="AH120" i="16"/>
  <c r="AJ120" i="16" s="1"/>
  <c r="R161" i="8"/>
  <c r="P223" i="8"/>
  <c r="D192" i="8"/>
  <c r="R64" i="12"/>
  <c r="AL222" i="12"/>
  <c r="AN222" i="12" s="1"/>
  <c r="AK222" i="12"/>
  <c r="AM222" i="12" s="1"/>
  <c r="W311" i="12"/>
  <c r="AA311" i="12" s="1"/>
  <c r="Q352" i="8"/>
  <c r="X311" i="12"/>
  <c r="AB311" i="12" s="1"/>
  <c r="I130" i="8"/>
  <c r="AK78" i="12"/>
  <c r="AL78" i="12"/>
  <c r="AN78" i="12" s="1"/>
  <c r="I250" i="8"/>
  <c r="R90" i="12"/>
  <c r="W387" i="12"/>
  <c r="AA387" i="12" s="1"/>
  <c r="Q428" i="8"/>
  <c r="X387" i="12"/>
  <c r="AB387" i="12" s="1"/>
  <c r="AK430" i="12"/>
  <c r="AM430" i="12" s="1"/>
  <c r="AL430" i="12"/>
  <c r="AN430" i="12" s="1"/>
  <c r="R25" i="16"/>
  <c r="J66" i="8"/>
  <c r="T252" i="12"/>
  <c r="AD252" i="12" s="1"/>
  <c r="S252" i="12"/>
  <c r="AC252" i="12" s="1"/>
  <c r="G293" i="8"/>
  <c r="X339" i="12"/>
  <c r="W339" i="12"/>
  <c r="AA339" i="12" s="1"/>
  <c r="Q380" i="8"/>
  <c r="AG17" i="13"/>
  <c r="AI17" i="13" s="1"/>
  <c r="AH17" i="13"/>
  <c r="AJ17" i="13" s="1"/>
  <c r="AL97" i="3"/>
  <c r="AN97" i="3" s="1"/>
  <c r="AK97" i="3"/>
  <c r="AM97" i="3" s="1"/>
  <c r="AK493" i="12"/>
  <c r="AM493" i="12" s="1"/>
  <c r="AL493" i="12"/>
  <c r="AN493" i="12" s="1"/>
  <c r="M253" i="8"/>
  <c r="J103" i="8"/>
  <c r="R62" i="16"/>
  <c r="AG85" i="16"/>
  <c r="AI85" i="16" s="1"/>
  <c r="AH85" i="16"/>
  <c r="AJ85" i="16" s="1"/>
  <c r="R126" i="8"/>
  <c r="R318" i="12"/>
  <c r="R10" i="13"/>
  <c r="AH97" i="16"/>
  <c r="AJ97" i="16" s="1"/>
  <c r="AG97" i="16"/>
  <c r="AI97" i="16" s="1"/>
  <c r="R138" i="8"/>
  <c r="X283" i="12"/>
  <c r="W283" i="12"/>
  <c r="AA283" i="12" s="1"/>
  <c r="Q324" i="8"/>
  <c r="S50" i="16"/>
  <c r="T50" i="16"/>
  <c r="AD50" i="16" s="1"/>
  <c r="F91" i="8"/>
  <c r="K109" i="8"/>
  <c r="K149" i="8"/>
  <c r="R15" i="3"/>
  <c r="AK326" i="12"/>
  <c r="AM326" i="12" s="1"/>
  <c r="AL326" i="12"/>
  <c r="AN326" i="12" s="1"/>
  <c r="R79" i="16"/>
  <c r="J120" i="8"/>
  <c r="C118" i="8"/>
  <c r="U316" i="12"/>
  <c r="Y316" i="12" s="1"/>
  <c r="V316" i="12"/>
  <c r="Z316" i="12" s="1"/>
  <c r="N357" i="8"/>
  <c r="T83" i="3"/>
  <c r="AD83" i="3" s="1"/>
  <c r="S83" i="3"/>
  <c r="AC83" i="3" s="1"/>
  <c r="R418" i="12"/>
  <c r="AH24" i="12"/>
  <c r="AJ24" i="12" s="1"/>
  <c r="AG24" i="12"/>
  <c r="AI24" i="12" s="1"/>
  <c r="AH107" i="15"/>
  <c r="AJ107" i="15" s="1"/>
  <c r="AG107" i="15"/>
  <c r="AI107" i="15" s="1"/>
  <c r="R93" i="3"/>
  <c r="U83" i="15"/>
  <c r="Y83" i="15" s="1"/>
  <c r="V83" i="15"/>
  <c r="Z83" i="15" s="1"/>
  <c r="AH92" i="16"/>
  <c r="AJ92" i="16" s="1"/>
  <c r="AG92" i="16"/>
  <c r="AI92" i="16" s="1"/>
  <c r="R133" i="8"/>
  <c r="T310" i="12"/>
  <c r="AD310" i="12" s="1"/>
  <c r="G351" i="8"/>
  <c r="S310" i="12"/>
  <c r="AC310" i="12" s="1"/>
  <c r="X135" i="16"/>
  <c r="AB135" i="16" s="1"/>
  <c r="W135" i="16"/>
  <c r="AA135" i="16" s="1"/>
  <c r="O176" i="8"/>
  <c r="U117" i="12"/>
  <c r="Y117" i="12" s="1"/>
  <c r="V117" i="12"/>
  <c r="R187" i="16"/>
  <c r="J228" i="8"/>
  <c r="M220" i="8"/>
  <c r="AL205" i="12"/>
  <c r="AN205" i="12" s="1"/>
  <c r="AK205" i="12"/>
  <c r="AM205" i="12" s="1"/>
  <c r="R261" i="12"/>
  <c r="R452" i="12"/>
  <c r="AK15" i="3"/>
  <c r="AM15" i="3" s="1"/>
  <c r="AL15" i="3"/>
  <c r="AN15" i="3" s="1"/>
  <c r="S60" i="3"/>
  <c r="AC60" i="3" s="1"/>
  <c r="T60" i="3"/>
  <c r="AD60" i="3" s="1"/>
  <c r="K102" i="8"/>
  <c r="S23" i="13"/>
  <c r="AC23" i="13" s="1"/>
  <c r="T23" i="13"/>
  <c r="AD23" i="13" s="1"/>
  <c r="R49" i="12"/>
  <c r="L159" i="8"/>
  <c r="U118" i="16"/>
  <c r="Y118" i="16" s="1"/>
  <c r="V118" i="16"/>
  <c r="Z118" i="16" s="1"/>
  <c r="AH110" i="16"/>
  <c r="AJ110" i="16" s="1"/>
  <c r="AG110" i="16"/>
  <c r="R151" i="8"/>
  <c r="AK98" i="3"/>
  <c r="AM98" i="3" s="1"/>
  <c r="AL98" i="3"/>
  <c r="AN98" i="3" s="1"/>
  <c r="W95" i="3"/>
  <c r="AA95" i="3" s="1"/>
  <c r="X95" i="3"/>
  <c r="AB95" i="3" s="1"/>
  <c r="T496" i="12"/>
  <c r="AD496" i="12" s="1"/>
  <c r="S496" i="12"/>
  <c r="AC496" i="12" s="1"/>
  <c r="G537" i="8"/>
  <c r="U104" i="15"/>
  <c r="Y104" i="15" s="1"/>
  <c r="V104" i="15"/>
  <c r="Z104" i="15" s="1"/>
  <c r="X181" i="12"/>
  <c r="AB181" i="12" s="1"/>
  <c r="W181" i="12"/>
  <c r="AA181" i="12" s="1"/>
  <c r="R52" i="15"/>
  <c r="AH41" i="12"/>
  <c r="AJ41" i="12" s="1"/>
  <c r="AG41" i="12"/>
  <c r="AI41" i="12" s="1"/>
  <c r="AL150" i="12"/>
  <c r="AN150" i="12" s="1"/>
  <c r="AK150" i="12"/>
  <c r="AM150" i="12" s="1"/>
  <c r="C169" i="8"/>
  <c r="U19" i="14"/>
  <c r="Y19" i="14" s="1"/>
  <c r="V19" i="14"/>
  <c r="Z19" i="14" s="1"/>
  <c r="U33" i="15"/>
  <c r="Y33" i="15" s="1"/>
  <c r="V33" i="15"/>
  <c r="Z33" i="15" s="1"/>
  <c r="P260" i="8"/>
  <c r="AL264" i="12"/>
  <c r="AN264" i="12" s="1"/>
  <c r="AK264" i="12"/>
  <c r="AM264" i="12" s="1"/>
  <c r="X34" i="16"/>
  <c r="AB34" i="16" s="1"/>
  <c r="W34" i="16"/>
  <c r="AA34" i="16" s="1"/>
  <c r="V67" i="12"/>
  <c r="Z67" i="12" s="1"/>
  <c r="U67" i="12"/>
  <c r="Y67" i="12" s="1"/>
  <c r="T49" i="15"/>
  <c r="AD49" i="15" s="1"/>
  <c r="S49" i="15"/>
  <c r="AC49" i="15" s="1"/>
  <c r="R48" i="3"/>
  <c r="L211" i="8"/>
  <c r="U170" i="16"/>
  <c r="Y170" i="16" s="1"/>
  <c r="V170" i="16"/>
  <c r="Z170" i="16" s="1"/>
  <c r="D222" i="8"/>
  <c r="T39" i="3"/>
  <c r="AD39" i="3" s="1"/>
  <c r="S39" i="3"/>
  <c r="AC39" i="3" s="1"/>
  <c r="G514" i="8"/>
  <c r="T473" i="12"/>
  <c r="AD473" i="12" s="1"/>
  <c r="S473" i="12"/>
  <c r="T9" i="3"/>
  <c r="AD9" i="3" s="1"/>
  <c r="S9" i="3"/>
  <c r="AK269" i="12"/>
  <c r="AM269" i="12" s="1"/>
  <c r="AL269" i="12"/>
  <c r="R106" i="3"/>
  <c r="J125" i="8"/>
  <c r="R84" i="16"/>
  <c r="AG29" i="14"/>
  <c r="AI29" i="14" s="1"/>
  <c r="AH29" i="14"/>
  <c r="AJ29" i="14" s="1"/>
  <c r="R61" i="3"/>
  <c r="P145" i="8"/>
  <c r="D226" i="8"/>
  <c r="AH170" i="12"/>
  <c r="AJ170" i="12" s="1"/>
  <c r="AG170" i="12"/>
  <c r="AI170" i="12" s="1"/>
  <c r="M244" i="8"/>
  <c r="H191" i="8"/>
  <c r="W91" i="16"/>
  <c r="AA91" i="16" s="1"/>
  <c r="X91" i="16"/>
  <c r="AB91" i="16" s="1"/>
  <c r="O132" i="8"/>
  <c r="U97" i="3"/>
  <c r="Y97" i="3" s="1"/>
  <c r="V97" i="3"/>
  <c r="R123" i="12"/>
  <c r="K88" i="8"/>
  <c r="AG212" i="12"/>
  <c r="AI212" i="12" s="1"/>
  <c r="AH212" i="12"/>
  <c r="AJ212" i="12" s="1"/>
  <c r="S43" i="14"/>
  <c r="AC43" i="14" s="1"/>
  <c r="T43" i="14"/>
  <c r="AD43" i="14" s="1"/>
  <c r="X61" i="3"/>
  <c r="AB61" i="3" s="1"/>
  <c r="W61" i="3"/>
  <c r="AA61" i="3" s="1"/>
  <c r="W85" i="16"/>
  <c r="AA85" i="16" s="1"/>
  <c r="X85" i="16"/>
  <c r="AB85" i="16" s="1"/>
  <c r="O126" i="8"/>
  <c r="M131" i="8"/>
  <c r="Q360" i="8"/>
  <c r="W319" i="12"/>
  <c r="AA319" i="12" s="1"/>
  <c r="X319" i="12"/>
  <c r="U364" i="12"/>
  <c r="Y364" i="12" s="1"/>
  <c r="V364" i="12"/>
  <c r="Z364" i="12" s="1"/>
  <c r="N405" i="8"/>
  <c r="V229" i="12"/>
  <c r="Z229" i="12" s="1"/>
  <c r="N270" i="8"/>
  <c r="U229" i="12"/>
  <c r="Y229" i="12" s="1"/>
  <c r="K266" i="8"/>
  <c r="AL260" i="12"/>
  <c r="AN260" i="12" s="1"/>
  <c r="AK260" i="12"/>
  <c r="AM260" i="12" s="1"/>
  <c r="R96" i="3"/>
  <c r="V185" i="16"/>
  <c r="Z185" i="16" s="1"/>
  <c r="U185" i="16"/>
  <c r="Y185" i="16" s="1"/>
  <c r="L226" i="8"/>
  <c r="AG325" i="12"/>
  <c r="AI325" i="12" s="1"/>
  <c r="AH325" i="12"/>
  <c r="AJ325" i="12" s="1"/>
  <c r="R152" i="16"/>
  <c r="J193" i="8"/>
  <c r="H170" i="8"/>
  <c r="R71" i="16"/>
  <c r="J112" i="8"/>
  <c r="I160" i="8"/>
  <c r="H113" i="8"/>
  <c r="AL91" i="12"/>
  <c r="AN91" i="12" s="1"/>
  <c r="AK91" i="12"/>
  <c r="AM91" i="12" s="1"/>
  <c r="R205" i="12"/>
  <c r="AL39" i="14"/>
  <c r="AN39" i="14" s="1"/>
  <c r="AK39" i="14"/>
  <c r="AM39" i="14" s="1"/>
  <c r="AK327" i="12"/>
  <c r="AM327" i="12" s="1"/>
  <c r="AL327" i="12"/>
  <c r="AN327" i="12" s="1"/>
  <c r="AG83" i="12"/>
  <c r="AH83" i="12"/>
  <c r="AJ83" i="12" s="1"/>
  <c r="E269" i="8"/>
  <c r="AL62" i="15"/>
  <c r="AN62" i="15" s="1"/>
  <c r="AK62" i="15"/>
  <c r="AM62" i="15" s="1"/>
  <c r="AG46" i="16"/>
  <c r="AI46" i="16" s="1"/>
  <c r="AH46" i="16"/>
  <c r="AJ46" i="16" s="1"/>
  <c r="R87" i="8"/>
  <c r="V225" i="16"/>
  <c r="Z225" i="16" s="1"/>
  <c r="U225" i="16"/>
  <c r="Y225" i="16" s="1"/>
  <c r="L266" i="8"/>
  <c r="D129" i="8"/>
  <c r="S18" i="15"/>
  <c r="AC18" i="15" s="1"/>
  <c r="T18" i="15"/>
  <c r="AD18" i="15" s="1"/>
  <c r="V24" i="12"/>
  <c r="U24" i="12"/>
  <c r="Y24" i="12" s="1"/>
  <c r="X37" i="15"/>
  <c r="AB37" i="15" s="1"/>
  <c r="W37" i="15"/>
  <c r="AA37" i="15" s="1"/>
  <c r="N297" i="8"/>
  <c r="U256" i="12"/>
  <c r="Y256" i="12" s="1"/>
  <c r="V256" i="12"/>
  <c r="Z256" i="12" s="1"/>
  <c r="D195" i="8"/>
  <c r="R401" i="12"/>
  <c r="C90" i="8"/>
  <c r="AL373" i="12"/>
  <c r="AN373" i="12" s="1"/>
  <c r="AK373" i="12"/>
  <c r="AM373" i="12" s="1"/>
  <c r="K234" i="8"/>
  <c r="AG481" i="12"/>
  <c r="AI481" i="12" s="1"/>
  <c r="AH481" i="12"/>
  <c r="AJ481" i="12" s="1"/>
  <c r="I234" i="8"/>
  <c r="D237" i="8"/>
  <c r="P197" i="8"/>
  <c r="E228" i="8"/>
  <c r="R29" i="14"/>
  <c r="W49" i="15"/>
  <c r="AA49" i="15" s="1"/>
  <c r="X49" i="15"/>
  <c r="AB49" i="15" s="1"/>
  <c r="AH311" i="12"/>
  <c r="AJ311" i="12" s="1"/>
  <c r="AG311" i="12"/>
  <c r="AI311" i="12" s="1"/>
  <c r="S125" i="12"/>
  <c r="AC125" i="12" s="1"/>
  <c r="T125" i="12"/>
  <c r="AD125" i="12" s="1"/>
  <c r="R300" i="12"/>
  <c r="I149" i="8"/>
  <c r="I194" i="8"/>
  <c r="C117" i="8"/>
  <c r="R462" i="12"/>
  <c r="R330" i="12"/>
  <c r="U174" i="12"/>
  <c r="Y174" i="12" s="1"/>
  <c r="N215" i="8"/>
  <c r="V174" i="12"/>
  <c r="Z174" i="12" s="1"/>
  <c r="AH60" i="16"/>
  <c r="AJ60" i="16" s="1"/>
  <c r="AG60" i="16"/>
  <c r="R101" i="8"/>
  <c r="H256" i="8"/>
  <c r="T291" i="12"/>
  <c r="AD291" i="12" s="1"/>
  <c r="S291" i="12"/>
  <c r="AC291" i="12" s="1"/>
  <c r="G332" i="8"/>
  <c r="V271" i="12"/>
  <c r="U271" i="12"/>
  <c r="Y271" i="12" s="1"/>
  <c r="N312" i="8"/>
  <c r="S206" i="12"/>
  <c r="AC206" i="12" s="1"/>
  <c r="T206" i="12"/>
  <c r="AD206" i="12" s="1"/>
  <c r="G247" i="8"/>
  <c r="K133" i="8"/>
  <c r="O137" i="8"/>
  <c r="X96" i="16"/>
  <c r="AB96" i="16" s="1"/>
  <c r="W96" i="16"/>
  <c r="AA96" i="16" s="1"/>
  <c r="T145" i="12"/>
  <c r="AD145" i="12" s="1"/>
  <c r="S145" i="12"/>
  <c r="AC145" i="12" s="1"/>
  <c r="M173" i="8"/>
  <c r="R159" i="16"/>
  <c r="J200" i="8"/>
  <c r="AL413" i="12"/>
  <c r="AN413" i="12" s="1"/>
  <c r="AK413" i="12"/>
  <c r="AM413" i="12" s="1"/>
  <c r="Q485" i="8"/>
  <c r="W444" i="12"/>
  <c r="AA444" i="12" s="1"/>
  <c r="X444" i="12"/>
  <c r="R468" i="12"/>
  <c r="AG218" i="12"/>
  <c r="AI218" i="12" s="1"/>
  <c r="AH218" i="12"/>
  <c r="AJ218" i="12" s="1"/>
  <c r="W23" i="12"/>
  <c r="AA23" i="12" s="1"/>
  <c r="X23" i="12"/>
  <c r="X82" i="12"/>
  <c r="W82" i="12"/>
  <c r="AA82" i="12" s="1"/>
  <c r="Q123" i="8"/>
  <c r="AG62" i="12"/>
  <c r="AI62" i="12" s="1"/>
  <c r="AH62" i="12"/>
  <c r="AJ62" i="12" s="1"/>
  <c r="AG55" i="15"/>
  <c r="AI55" i="15" s="1"/>
  <c r="AH55" i="15"/>
  <c r="AJ55" i="15" s="1"/>
  <c r="F117" i="8"/>
  <c r="S76" i="16"/>
  <c r="AC76" i="16" s="1"/>
  <c r="T76" i="16"/>
  <c r="AD76" i="16" s="1"/>
  <c r="I252" i="8"/>
  <c r="S100" i="12"/>
  <c r="AC100" i="12" s="1"/>
  <c r="T100" i="12"/>
  <c r="AD100" i="12" s="1"/>
  <c r="V36" i="14"/>
  <c r="Z36" i="14" s="1"/>
  <c r="U36" i="14"/>
  <c r="Y36" i="14" s="1"/>
  <c r="AG49" i="16"/>
  <c r="AH49" i="16"/>
  <c r="AJ49" i="16" s="1"/>
  <c r="R90" i="8"/>
  <c r="V99" i="15"/>
  <c r="Z99" i="15" s="1"/>
  <c r="U99" i="15"/>
  <c r="Y99" i="15" s="1"/>
  <c r="R21" i="14"/>
  <c r="R460" i="12"/>
  <c r="AL14" i="3"/>
  <c r="AN14" i="3" s="1"/>
  <c r="AK14" i="3"/>
  <c r="AM14" i="3" s="1"/>
  <c r="S102" i="12"/>
  <c r="AC102" i="12" s="1"/>
  <c r="T102" i="12"/>
  <c r="AD102" i="12" s="1"/>
  <c r="AL79" i="3"/>
  <c r="AN79" i="3" s="1"/>
  <c r="AK79" i="3"/>
  <c r="AM79" i="3" s="1"/>
  <c r="V82" i="12"/>
  <c r="N123" i="8"/>
  <c r="U82" i="12"/>
  <c r="Y82" i="12" s="1"/>
  <c r="T52" i="3"/>
  <c r="AD52" i="3" s="1"/>
  <c r="S52" i="3"/>
  <c r="AC52" i="3" s="1"/>
  <c r="AL479" i="12"/>
  <c r="AN479" i="12" s="1"/>
  <c r="AK479" i="12"/>
  <c r="AM479" i="12" s="1"/>
  <c r="R102" i="15"/>
  <c r="K167" i="8"/>
  <c r="N328" i="8"/>
  <c r="V287" i="12"/>
  <c r="U287" i="12"/>
  <c r="Y287" i="12" s="1"/>
  <c r="I232" i="8"/>
  <c r="AG146" i="12"/>
  <c r="AH146" i="12"/>
  <c r="AJ146" i="12" s="1"/>
  <c r="F102" i="8"/>
  <c r="S61" i="16"/>
  <c r="AC61" i="16" s="1"/>
  <c r="T61" i="16"/>
  <c r="AD61" i="16" s="1"/>
  <c r="M133" i="8"/>
  <c r="W21" i="14"/>
  <c r="AA21" i="14" s="1"/>
  <c r="X21" i="14"/>
  <c r="T20" i="16"/>
  <c r="AD20" i="16" s="1"/>
  <c r="S20" i="16"/>
  <c r="W276" i="12"/>
  <c r="AA276" i="12" s="1"/>
  <c r="Q317" i="8"/>
  <c r="X276" i="12"/>
  <c r="AB276" i="12" s="1"/>
  <c r="M125" i="8"/>
  <c r="V77" i="3"/>
  <c r="Z77" i="3" s="1"/>
  <c r="U77" i="3"/>
  <c r="Y77" i="3" s="1"/>
  <c r="R489" i="12"/>
  <c r="R278" i="12"/>
  <c r="U240" i="12"/>
  <c r="Y240" i="12" s="1"/>
  <c r="N281" i="8"/>
  <c r="V240" i="12"/>
  <c r="Z240" i="12" s="1"/>
  <c r="V85" i="16"/>
  <c r="Z85" i="16" s="1"/>
  <c r="U85" i="16"/>
  <c r="Y85" i="16" s="1"/>
  <c r="L126" i="8"/>
  <c r="V292" i="12"/>
  <c r="U292" i="12"/>
  <c r="Y292" i="12" s="1"/>
  <c r="N333" i="8"/>
  <c r="S8" i="13"/>
  <c r="T8" i="13"/>
  <c r="AD8" i="13" s="1"/>
  <c r="H207" i="8"/>
  <c r="AG379" i="12"/>
  <c r="AH379" i="12"/>
  <c r="AJ379" i="12" s="1"/>
  <c r="K178" i="8"/>
  <c r="AG44" i="14"/>
  <c r="AH44" i="14"/>
  <c r="AJ44" i="14" s="1"/>
  <c r="V55" i="3"/>
  <c r="U55" i="3"/>
  <c r="Y55" i="3" s="1"/>
  <c r="W52" i="15"/>
  <c r="AA52" i="15" s="1"/>
  <c r="X52" i="15"/>
  <c r="AB52" i="15" s="1"/>
  <c r="M208" i="8"/>
  <c r="W21" i="12"/>
  <c r="AA21" i="12" s="1"/>
  <c r="X21" i="12"/>
  <c r="U45" i="15"/>
  <c r="Y45" i="15" s="1"/>
  <c r="V45" i="15"/>
  <c r="Z45" i="15" s="1"/>
  <c r="AK28" i="13"/>
  <c r="AM28" i="13" s="1"/>
  <c r="AL28" i="13"/>
  <c r="AN28" i="13" s="1"/>
  <c r="R16" i="12"/>
  <c r="AG207" i="12"/>
  <c r="AI207" i="12" s="1"/>
  <c r="AH207" i="12"/>
  <c r="AJ207" i="12" s="1"/>
  <c r="S146" i="8"/>
  <c r="AL105" i="16"/>
  <c r="AN105" i="16" s="1"/>
  <c r="AK105" i="16"/>
  <c r="AG33" i="14"/>
  <c r="AI33" i="14" s="1"/>
  <c r="AH33" i="14"/>
  <c r="AJ33" i="14" s="1"/>
  <c r="W113" i="16"/>
  <c r="AA113" i="16" s="1"/>
  <c r="X113" i="16"/>
  <c r="O154" i="8"/>
  <c r="V33" i="14"/>
  <c r="Z33" i="14" s="1"/>
  <c r="U33" i="14"/>
  <c r="Y33" i="14" s="1"/>
  <c r="R386" i="12"/>
  <c r="M218" i="8"/>
  <c r="R290" i="12"/>
  <c r="F254" i="8"/>
  <c r="T213" i="16"/>
  <c r="AD213" i="16" s="1"/>
  <c r="S213" i="16"/>
  <c r="AL17" i="13"/>
  <c r="AN17" i="13" s="1"/>
  <c r="AK17" i="13"/>
  <c r="AM17" i="13" s="1"/>
  <c r="R277" i="12"/>
  <c r="T30" i="3"/>
  <c r="AD30" i="3" s="1"/>
  <c r="S30" i="3"/>
  <c r="X144" i="16"/>
  <c r="W144" i="16"/>
  <c r="AA144" i="16" s="1"/>
  <c r="O185" i="8"/>
  <c r="AK212" i="16"/>
  <c r="AM212" i="16" s="1"/>
  <c r="AL212" i="16"/>
  <c r="AN212" i="16" s="1"/>
  <c r="S253" i="8"/>
  <c r="W360" i="12"/>
  <c r="AA360" i="12" s="1"/>
  <c r="X360" i="12"/>
  <c r="AB360" i="12" s="1"/>
  <c r="Q401" i="8"/>
  <c r="R41" i="3"/>
  <c r="AK24" i="13"/>
  <c r="AM24" i="13" s="1"/>
  <c r="AL24" i="13"/>
  <c r="AN24" i="13" s="1"/>
  <c r="V21" i="3"/>
  <c r="Z21" i="3" s="1"/>
  <c r="U21" i="3"/>
  <c r="Y21" i="3" s="1"/>
  <c r="AG26" i="13"/>
  <c r="AI26" i="13" s="1"/>
  <c r="AH26" i="13"/>
  <c r="AJ26" i="13" s="1"/>
  <c r="I262" i="8"/>
  <c r="S40" i="14"/>
  <c r="AC40" i="14" s="1"/>
  <c r="T40" i="14"/>
  <c r="AD40" i="14" s="1"/>
  <c r="V103" i="15"/>
  <c r="Z103" i="15" s="1"/>
  <c r="U103" i="15"/>
  <c r="Y103" i="15" s="1"/>
  <c r="AK61" i="12"/>
  <c r="AM61" i="12" s="1"/>
  <c r="AL61" i="12"/>
  <c r="AN61" i="12" s="1"/>
  <c r="AG413" i="12"/>
  <c r="AI413" i="12" s="1"/>
  <c r="AH413" i="12"/>
  <c r="AJ413" i="12" s="1"/>
  <c r="U152" i="16"/>
  <c r="Y152" i="16" s="1"/>
  <c r="V152" i="16"/>
  <c r="L193" i="8"/>
  <c r="R419" i="12"/>
  <c r="U53" i="12"/>
  <c r="Y53" i="12" s="1"/>
  <c r="V53" i="12"/>
  <c r="N94" i="8"/>
  <c r="V173" i="16"/>
  <c r="Z173" i="16" s="1"/>
  <c r="U173" i="16"/>
  <c r="Y173" i="16" s="1"/>
  <c r="L214" i="8"/>
  <c r="AL439" i="12"/>
  <c r="AN439" i="12" s="1"/>
  <c r="AK439" i="12"/>
  <c r="AM439" i="12" s="1"/>
  <c r="X323" i="12"/>
  <c r="AB323" i="12" s="1"/>
  <c r="W323" i="12"/>
  <c r="AA323" i="12" s="1"/>
  <c r="Q364" i="8"/>
  <c r="T87" i="12"/>
  <c r="AD87" i="12" s="1"/>
  <c r="S87" i="12"/>
  <c r="AC87" i="12" s="1"/>
  <c r="O131" i="8"/>
  <c r="X90" i="16"/>
  <c r="AB90" i="16" s="1"/>
  <c r="W90" i="16"/>
  <c r="AA90" i="16" s="1"/>
  <c r="V76" i="15"/>
  <c r="Z76" i="15" s="1"/>
  <c r="U76" i="15"/>
  <c r="Y76" i="15" s="1"/>
  <c r="W400" i="12"/>
  <c r="AA400" i="12" s="1"/>
  <c r="Q441" i="8"/>
  <c r="X400" i="12"/>
  <c r="AB400" i="12" s="1"/>
  <c r="I201" i="8"/>
  <c r="AH105" i="12"/>
  <c r="AJ105" i="12" s="1"/>
  <c r="AG105" i="12"/>
  <c r="AI105" i="12" s="1"/>
  <c r="S78" i="3"/>
  <c r="AC78" i="3" s="1"/>
  <c r="T78" i="3"/>
  <c r="AD78" i="3" s="1"/>
  <c r="T33" i="14"/>
  <c r="AD33" i="14" s="1"/>
  <c r="S33" i="14"/>
  <c r="AC33" i="14" s="1"/>
  <c r="S12" i="13"/>
  <c r="AC12" i="13" s="1"/>
  <c r="T12" i="13"/>
  <c r="AD12" i="13" s="1"/>
  <c r="W232" i="12"/>
  <c r="AA232" i="12" s="1"/>
  <c r="Q273" i="8"/>
  <c r="X232" i="12"/>
  <c r="AB232" i="12" s="1"/>
  <c r="R381" i="12"/>
  <c r="S26" i="15"/>
  <c r="T26" i="15"/>
  <c r="AD26" i="15" s="1"/>
  <c r="R28" i="14"/>
  <c r="AL97" i="15"/>
  <c r="AN97" i="15" s="1"/>
  <c r="AK97" i="15"/>
  <c r="AM97" i="15" s="1"/>
  <c r="U85" i="15"/>
  <c r="Y85" i="15" s="1"/>
  <c r="V85" i="15"/>
  <c r="Z85" i="15" s="1"/>
  <c r="W22" i="12"/>
  <c r="AA22" i="12" s="1"/>
  <c r="X22" i="12"/>
  <c r="J227" i="8"/>
  <c r="R186" i="16"/>
  <c r="AG48" i="12"/>
  <c r="AI48" i="12" s="1"/>
  <c r="AH48" i="12"/>
  <c r="AJ48" i="12" s="1"/>
  <c r="AL287" i="12"/>
  <c r="AN287" i="12" s="1"/>
  <c r="AK287" i="12"/>
  <c r="AM287" i="12" s="1"/>
  <c r="U86" i="3"/>
  <c r="Y86" i="3" s="1"/>
  <c r="V86" i="3"/>
  <c r="Z86" i="3" s="1"/>
  <c r="W389" i="12"/>
  <c r="AA389" i="12" s="1"/>
  <c r="Q430" i="8"/>
  <c r="X389" i="12"/>
  <c r="P255" i="8"/>
  <c r="X96" i="15"/>
  <c r="AB96" i="15" s="1"/>
  <c r="W96" i="15"/>
  <c r="AA96" i="15" s="1"/>
  <c r="AK231" i="12"/>
  <c r="AM231" i="12" s="1"/>
  <c r="AL231" i="12"/>
  <c r="AN231" i="12" s="1"/>
  <c r="AH74" i="15"/>
  <c r="AJ74" i="15" s="1"/>
  <c r="AG74" i="15"/>
  <c r="AI74" i="15" s="1"/>
  <c r="AK44" i="15"/>
  <c r="AM44" i="15" s="1"/>
  <c r="AL44" i="15"/>
  <c r="AN44" i="15" s="1"/>
  <c r="C127" i="8"/>
  <c r="U21" i="13"/>
  <c r="Y21" i="13" s="1"/>
  <c r="V21" i="13"/>
  <c r="Z21" i="13" s="1"/>
  <c r="V14" i="15"/>
  <c r="Z14" i="15" s="1"/>
  <c r="U14" i="15"/>
  <c r="Y14" i="15" s="1"/>
  <c r="AK450" i="12"/>
  <c r="AM450" i="12" s="1"/>
  <c r="AL450" i="12"/>
  <c r="AN450" i="12" s="1"/>
  <c r="I157" i="8"/>
  <c r="G547" i="8"/>
  <c r="T506" i="12"/>
  <c r="AD506" i="12" s="1"/>
  <c r="S506" i="12"/>
  <c r="AC506" i="12" s="1"/>
  <c r="AG32" i="16"/>
  <c r="AI32" i="16" s="1"/>
  <c r="AH32" i="16"/>
  <c r="AJ32" i="16" s="1"/>
  <c r="R96" i="12"/>
  <c r="E171" i="8"/>
  <c r="X78" i="3"/>
  <c r="AB78" i="3" s="1"/>
  <c r="W78" i="3"/>
  <c r="AA78" i="3" s="1"/>
  <c r="AK357" i="12"/>
  <c r="AM357" i="12" s="1"/>
  <c r="AL357" i="12"/>
  <c r="AN357" i="12" s="1"/>
  <c r="X141" i="12"/>
  <c r="W141" i="12"/>
  <c r="AA141" i="12" s="1"/>
  <c r="H211" i="8"/>
  <c r="R13" i="3"/>
  <c r="U22" i="14"/>
  <c r="Y22" i="14" s="1"/>
  <c r="V22" i="14"/>
  <c r="M128" i="8"/>
  <c r="E211" i="8"/>
  <c r="P266" i="8"/>
  <c r="R14" i="15"/>
  <c r="P118" i="8"/>
  <c r="D96" i="8"/>
  <c r="AL80" i="3"/>
  <c r="AN80" i="3" s="1"/>
  <c r="AK80" i="3"/>
  <c r="R17" i="14"/>
  <c r="AK410" i="12"/>
  <c r="AM410" i="12" s="1"/>
  <c r="AL410" i="12"/>
  <c r="AN410" i="12" s="1"/>
  <c r="S182" i="8"/>
  <c r="AL141" i="16"/>
  <c r="AN141" i="16" s="1"/>
  <c r="AK141" i="16"/>
  <c r="AM141" i="16" s="1"/>
  <c r="X174" i="16"/>
  <c r="AB174" i="16" s="1"/>
  <c r="W174" i="16"/>
  <c r="AA174" i="16" s="1"/>
  <c r="O215" i="8"/>
  <c r="AK84" i="15"/>
  <c r="AM84" i="15" s="1"/>
  <c r="AL84" i="15"/>
  <c r="AN84" i="15" s="1"/>
  <c r="AL179" i="12"/>
  <c r="AN179" i="12" s="1"/>
  <c r="AK179" i="12"/>
  <c r="AM179" i="12" s="1"/>
  <c r="R372" i="12"/>
  <c r="E161" i="8"/>
  <c r="U385" i="12"/>
  <c r="Y385" i="12" s="1"/>
  <c r="V385" i="12"/>
  <c r="Z385" i="12" s="1"/>
  <c r="N426" i="8"/>
  <c r="AK194" i="12"/>
  <c r="AM194" i="12" s="1"/>
  <c r="AL194" i="12"/>
  <c r="AN194" i="12" s="1"/>
  <c r="AH414" i="12"/>
  <c r="AJ414" i="12" s="1"/>
  <c r="AG414" i="12"/>
  <c r="AI414" i="12" s="1"/>
  <c r="AH145" i="16"/>
  <c r="AJ145" i="16" s="1"/>
  <c r="AG145" i="16"/>
  <c r="AI145" i="16" s="1"/>
  <c r="R186" i="8"/>
  <c r="R14" i="14"/>
  <c r="AH100" i="16"/>
  <c r="AJ100" i="16" s="1"/>
  <c r="R141" i="8"/>
  <c r="AG100" i="16"/>
  <c r="AG183" i="12"/>
  <c r="AI183" i="12" s="1"/>
  <c r="AH183" i="12"/>
  <c r="AJ183" i="12" s="1"/>
  <c r="AL62" i="12"/>
  <c r="AN62" i="12" s="1"/>
  <c r="AK62" i="12"/>
  <c r="AM62" i="12" s="1"/>
  <c r="C123" i="8"/>
  <c r="E195" i="8"/>
  <c r="X10" i="14"/>
  <c r="AB10" i="14" s="1"/>
  <c r="W10" i="14"/>
  <c r="AA10" i="14" s="1"/>
  <c r="X508" i="12"/>
  <c r="AB508" i="12" s="1"/>
  <c r="Q549" i="8"/>
  <c r="W508" i="12"/>
  <c r="AA508" i="12" s="1"/>
  <c r="S508" i="12"/>
  <c r="AC508" i="12" s="1"/>
  <c r="T508" i="12"/>
  <c r="AD508" i="12" s="1"/>
  <c r="G549" i="8"/>
  <c r="W55" i="12"/>
  <c r="AA55" i="12" s="1"/>
  <c r="X55" i="12"/>
  <c r="AB55" i="12" s="1"/>
  <c r="U39" i="15"/>
  <c r="Y39" i="15" s="1"/>
  <c r="V39" i="15"/>
  <c r="Z39" i="15" s="1"/>
  <c r="AG54" i="15"/>
  <c r="AI54" i="15" s="1"/>
  <c r="AH54" i="15"/>
  <c r="AJ54" i="15" s="1"/>
  <c r="E244" i="8"/>
  <c r="U31" i="16"/>
  <c r="Y31" i="16" s="1"/>
  <c r="V31" i="16"/>
  <c r="Z31" i="16" s="1"/>
  <c r="Q512" i="8"/>
  <c r="X471" i="12"/>
  <c r="AB471" i="12" s="1"/>
  <c r="W471" i="12"/>
  <c r="AA471" i="12" s="1"/>
  <c r="R407" i="12"/>
  <c r="AK18" i="14"/>
  <c r="AM18" i="14" s="1"/>
  <c r="AL18" i="14"/>
  <c r="AN18" i="14" s="1"/>
  <c r="V204" i="16"/>
  <c r="U204" i="16"/>
  <c r="Y204" i="16" s="1"/>
  <c r="L245" i="8"/>
  <c r="T61" i="3"/>
  <c r="AD61" i="3" s="1"/>
  <c r="S61" i="3"/>
  <c r="AC61" i="3" s="1"/>
  <c r="R22" i="16"/>
  <c r="J63" i="8"/>
  <c r="U209" i="16"/>
  <c r="Y209" i="16" s="1"/>
  <c r="V209" i="16"/>
  <c r="Z209" i="16" s="1"/>
  <c r="L250" i="8"/>
  <c r="AH133" i="16"/>
  <c r="AJ133" i="16" s="1"/>
  <c r="AG133" i="16"/>
  <c r="AI133" i="16" s="1"/>
  <c r="R174" i="8"/>
  <c r="S43" i="3"/>
  <c r="AC43" i="3" s="1"/>
  <c r="T43" i="3"/>
  <c r="AD43" i="3" s="1"/>
  <c r="T26" i="12"/>
  <c r="AD26" i="12" s="1"/>
  <c r="S26" i="12"/>
  <c r="AC26" i="12" s="1"/>
  <c r="N301" i="8"/>
  <c r="V260" i="12"/>
  <c r="Z260" i="12" s="1"/>
  <c r="U260" i="12"/>
  <c r="Y260" i="12" s="1"/>
  <c r="AG120" i="12"/>
  <c r="AI120" i="12" s="1"/>
  <c r="AH120" i="12"/>
  <c r="AJ120" i="12" s="1"/>
  <c r="E91" i="8"/>
  <c r="T94" i="12"/>
  <c r="AD94" i="12" s="1"/>
  <c r="S94" i="12"/>
  <c r="P99" i="8"/>
  <c r="S28" i="14"/>
  <c r="AC28" i="14" s="1"/>
  <c r="T28" i="14"/>
  <c r="AD28" i="14" s="1"/>
  <c r="T390" i="12"/>
  <c r="AD390" i="12" s="1"/>
  <c r="G431" i="8"/>
  <c r="S390" i="12"/>
  <c r="V43" i="3"/>
  <c r="Z43" i="3" s="1"/>
  <c r="U43" i="3"/>
  <c r="Y43" i="3" s="1"/>
  <c r="R79" i="12"/>
  <c r="C238" i="8"/>
  <c r="X13" i="14"/>
  <c r="AB13" i="14" s="1"/>
  <c r="W13" i="14"/>
  <c r="AA13" i="14" s="1"/>
  <c r="M237" i="8"/>
  <c r="AG177" i="12"/>
  <c r="AI177" i="12" s="1"/>
  <c r="AH177" i="12"/>
  <c r="AJ177" i="12" s="1"/>
  <c r="C109" i="8"/>
  <c r="X76" i="3"/>
  <c r="AB76" i="3" s="1"/>
  <c r="W76" i="3"/>
  <c r="AA76" i="3" s="1"/>
  <c r="T352" i="12"/>
  <c r="AD352" i="12" s="1"/>
  <c r="G393" i="8"/>
  <c r="S352" i="12"/>
  <c r="AC352" i="12" s="1"/>
  <c r="AH216" i="16"/>
  <c r="AJ216" i="16" s="1"/>
  <c r="AG216" i="16"/>
  <c r="AI216" i="16" s="1"/>
  <c r="R257" i="8"/>
  <c r="U37" i="3"/>
  <c r="Y37" i="3" s="1"/>
  <c r="V37" i="3"/>
  <c r="Z37" i="3" s="1"/>
  <c r="R23" i="14"/>
  <c r="X56" i="3"/>
  <c r="AB56" i="3" s="1"/>
  <c r="W56" i="3"/>
  <c r="AA56" i="3" s="1"/>
  <c r="AL31" i="3"/>
  <c r="AN31" i="3" s="1"/>
  <c r="AK31" i="3"/>
  <c r="AM31" i="3" s="1"/>
  <c r="R20" i="13"/>
  <c r="T147" i="12"/>
  <c r="AD147" i="12" s="1"/>
  <c r="S147" i="12"/>
  <c r="AC147" i="12" s="1"/>
  <c r="E132" i="8"/>
  <c r="AK47" i="3"/>
  <c r="AM47" i="3" s="1"/>
  <c r="AL47" i="3"/>
  <c r="AN47" i="3" s="1"/>
  <c r="Q395" i="8"/>
  <c r="X354" i="12"/>
  <c r="W354" i="12"/>
  <c r="AA354" i="12" s="1"/>
  <c r="R410" i="12"/>
  <c r="S81" i="15"/>
  <c r="AC81" i="15" s="1"/>
  <c r="T81" i="15"/>
  <c r="AD81" i="15" s="1"/>
  <c r="W106" i="3"/>
  <c r="AA106" i="3" s="1"/>
  <c r="X106" i="3"/>
  <c r="AB106" i="3" s="1"/>
  <c r="AG130" i="12"/>
  <c r="AH130" i="12"/>
  <c r="AJ130" i="12" s="1"/>
  <c r="D178" i="8"/>
  <c r="D224" i="8"/>
  <c r="U91" i="3"/>
  <c r="Y91" i="3" s="1"/>
  <c r="V91" i="3"/>
  <c r="Z91" i="3" s="1"/>
  <c r="AG401" i="12"/>
  <c r="AI401" i="12" s="1"/>
  <c r="AH401" i="12"/>
  <c r="AJ401" i="12" s="1"/>
  <c r="AH492" i="12"/>
  <c r="AJ492" i="12" s="1"/>
  <c r="AG492" i="12"/>
  <c r="AI492" i="12" s="1"/>
  <c r="W69" i="15"/>
  <c r="AA69" i="15" s="1"/>
  <c r="X69" i="15"/>
  <c r="AB69" i="15" s="1"/>
  <c r="W453" i="12"/>
  <c r="AA453" i="12" s="1"/>
  <c r="X453" i="12"/>
  <c r="AB453" i="12" s="1"/>
  <c r="Q494" i="8"/>
  <c r="E248" i="8"/>
  <c r="O238" i="8"/>
  <c r="X197" i="16"/>
  <c r="W197" i="16"/>
  <c r="AA197" i="16" s="1"/>
  <c r="S455" i="12"/>
  <c r="AC455" i="12" s="1"/>
  <c r="G496" i="8"/>
  <c r="T455" i="12"/>
  <c r="AD455" i="12" s="1"/>
  <c r="N433" i="8"/>
  <c r="V392" i="12"/>
  <c r="U392" i="12"/>
  <c r="Y392" i="12" s="1"/>
  <c r="S177" i="16"/>
  <c r="AC177" i="16" s="1"/>
  <c r="T177" i="16"/>
  <c r="AD177" i="16" s="1"/>
  <c r="F218" i="8"/>
  <c r="M85" i="8"/>
  <c r="AL34" i="14"/>
  <c r="AN34" i="14" s="1"/>
  <c r="AK34" i="14"/>
  <c r="AM34" i="14" s="1"/>
  <c r="AL404" i="12"/>
  <c r="AN404" i="12" s="1"/>
  <c r="AK404" i="12"/>
  <c r="AM404" i="12" s="1"/>
  <c r="R27" i="3"/>
  <c r="AK59" i="12"/>
  <c r="AL59" i="12"/>
  <c r="AN59" i="12" s="1"/>
  <c r="W104" i="16"/>
  <c r="AA104" i="16" s="1"/>
  <c r="X104" i="16"/>
  <c r="AB104" i="16" s="1"/>
  <c r="O145" i="8"/>
  <c r="AG309" i="12"/>
  <c r="AI309" i="12" s="1"/>
  <c r="AH309" i="12"/>
  <c r="AJ309" i="12" s="1"/>
  <c r="S361" i="12"/>
  <c r="AC361" i="12" s="1"/>
  <c r="T361" i="12"/>
  <c r="AD361" i="12" s="1"/>
  <c r="G402" i="8"/>
  <c r="X7" i="3"/>
  <c r="AB7" i="3" s="1"/>
  <c r="W7" i="3"/>
  <c r="AA7" i="3" s="1"/>
  <c r="T396" i="12"/>
  <c r="AD396" i="12" s="1"/>
  <c r="G437" i="8"/>
  <c r="S396" i="12"/>
  <c r="D141" i="8"/>
  <c r="U56" i="3"/>
  <c r="Y56" i="3" s="1"/>
  <c r="V56" i="3"/>
  <c r="Z56" i="3" s="1"/>
  <c r="Q415" i="8"/>
  <c r="X374" i="12"/>
  <c r="W374" i="12"/>
  <c r="AA374" i="12" s="1"/>
  <c r="AK43" i="3"/>
  <c r="AM43" i="3" s="1"/>
  <c r="AL43" i="3"/>
  <c r="AN43" i="3" s="1"/>
  <c r="R478" i="12"/>
  <c r="L93" i="8"/>
  <c r="U52" i="16"/>
  <c r="Y52" i="16" s="1"/>
  <c r="V52" i="16"/>
  <c r="AL43" i="15"/>
  <c r="AN43" i="15" s="1"/>
  <c r="AK43" i="15"/>
  <c r="AM43" i="15" s="1"/>
  <c r="X377" i="12"/>
  <c r="AB377" i="12" s="1"/>
  <c r="Q418" i="8"/>
  <c r="W377" i="12"/>
  <c r="AA377" i="12" s="1"/>
  <c r="C234" i="8"/>
  <c r="G522" i="8"/>
  <c r="T481" i="12"/>
  <c r="AD481" i="12" s="1"/>
  <c r="S481" i="12"/>
  <c r="K210" i="8"/>
  <c r="F214" i="8"/>
  <c r="S173" i="16"/>
  <c r="T173" i="16"/>
  <c r="AD173" i="16" s="1"/>
  <c r="J223" i="8"/>
  <c r="R182" i="16"/>
  <c r="C191" i="8"/>
  <c r="F224" i="8"/>
  <c r="S183" i="16"/>
  <c r="AC183" i="16" s="1"/>
  <c r="T183" i="16"/>
  <c r="AD183" i="16" s="1"/>
  <c r="D204" i="8"/>
  <c r="AK93" i="3"/>
  <c r="AM93" i="3" s="1"/>
  <c r="AL93" i="3"/>
  <c r="AN93" i="3" s="1"/>
  <c r="AH163" i="12"/>
  <c r="AJ163" i="12" s="1"/>
  <c r="AG163" i="12"/>
  <c r="AI163" i="12" s="1"/>
  <c r="M127" i="8"/>
  <c r="X91" i="3"/>
  <c r="AB91" i="3" s="1"/>
  <c r="W91" i="3"/>
  <c r="AA91" i="3" s="1"/>
  <c r="AL7" i="3"/>
  <c r="AN7" i="3" s="1"/>
  <c r="AK7" i="3"/>
  <c r="AM7" i="3" s="1"/>
  <c r="AK315" i="12"/>
  <c r="AM315" i="12" s="1"/>
  <c r="AL315" i="12"/>
  <c r="AN315" i="12" s="1"/>
  <c r="U338" i="12"/>
  <c r="Y338" i="12" s="1"/>
  <c r="N379" i="8"/>
  <c r="V338" i="12"/>
  <c r="R89" i="12"/>
  <c r="AH119" i="12"/>
  <c r="AJ119" i="12" s="1"/>
  <c r="AG119" i="12"/>
  <c r="AI119" i="12" s="1"/>
  <c r="E219" i="8"/>
  <c r="R323" i="12"/>
  <c r="R163" i="12"/>
  <c r="AK502" i="12"/>
  <c r="AM502" i="12" s="1"/>
  <c r="AL502" i="12"/>
  <c r="AN502" i="12" s="1"/>
  <c r="V97" i="16"/>
  <c r="Z97" i="16" s="1"/>
  <c r="U97" i="16"/>
  <c r="Y97" i="16" s="1"/>
  <c r="L138" i="8"/>
  <c r="T79" i="15"/>
  <c r="AD79" i="15" s="1"/>
  <c r="S79" i="15"/>
  <c r="AG424" i="12"/>
  <c r="AI424" i="12" s="1"/>
  <c r="AH424" i="12"/>
  <c r="AJ424" i="12" s="1"/>
  <c r="H202" i="8"/>
  <c r="E103" i="8"/>
  <c r="AL374" i="12"/>
  <c r="AN374" i="12" s="1"/>
  <c r="AK374" i="12"/>
  <c r="AM374" i="12" s="1"/>
  <c r="T470" i="12"/>
  <c r="AD470" i="12" s="1"/>
  <c r="G511" i="8"/>
  <c r="S470" i="12"/>
  <c r="AC470" i="12" s="1"/>
  <c r="AK73" i="12"/>
  <c r="AM73" i="12" s="1"/>
  <c r="AL73" i="12"/>
  <c r="AN73" i="12" s="1"/>
  <c r="AG456" i="12"/>
  <c r="AI456" i="12" s="1"/>
  <c r="AH456" i="12"/>
  <c r="AJ456" i="12" s="1"/>
  <c r="C190" i="8"/>
  <c r="AL58" i="12"/>
  <c r="AN58" i="12" s="1"/>
  <c r="AK58" i="12"/>
  <c r="AM58" i="12" s="1"/>
  <c r="R69" i="16"/>
  <c r="J110" i="8"/>
  <c r="F128" i="8"/>
  <c r="S87" i="16"/>
  <c r="T87" i="16"/>
  <c r="AD87" i="16" s="1"/>
  <c r="T161" i="16"/>
  <c r="AD161" i="16" s="1"/>
  <c r="S161" i="16"/>
  <c r="AC161" i="16" s="1"/>
  <c r="F202" i="8"/>
  <c r="R163" i="8"/>
  <c r="AG122" i="16"/>
  <c r="AI122" i="16" s="1"/>
  <c r="AH122" i="16"/>
  <c r="AJ122" i="16" s="1"/>
  <c r="AK23" i="15"/>
  <c r="AM23" i="15" s="1"/>
  <c r="AL23" i="15"/>
  <c r="AN23" i="15" s="1"/>
  <c r="S192" i="16"/>
  <c r="T192" i="16"/>
  <c r="AD192" i="16" s="1"/>
  <c r="F233" i="8"/>
  <c r="R108" i="12"/>
  <c r="V17" i="14"/>
  <c r="Z17" i="14" s="1"/>
  <c r="U17" i="14"/>
  <c r="Y17" i="14" s="1"/>
  <c r="X162" i="16"/>
  <c r="W162" i="16"/>
  <c r="AA162" i="16" s="1"/>
  <c r="O203" i="8"/>
  <c r="R77" i="16"/>
  <c r="J118" i="8"/>
  <c r="H194" i="8"/>
  <c r="V12" i="13"/>
  <c r="Z12" i="13" s="1"/>
  <c r="U12" i="13"/>
  <c r="Y12" i="13" s="1"/>
  <c r="S118" i="8"/>
  <c r="AK77" i="16"/>
  <c r="AL77" i="16"/>
  <c r="AN77" i="16" s="1"/>
  <c r="U82" i="15"/>
  <c r="Y82" i="15" s="1"/>
  <c r="V82" i="15"/>
  <c r="Z82" i="15" s="1"/>
  <c r="T220" i="12"/>
  <c r="AD220" i="12" s="1"/>
  <c r="S220" i="12"/>
  <c r="AC220" i="12" s="1"/>
  <c r="G261" i="8"/>
  <c r="AL31" i="13"/>
  <c r="AN31" i="13" s="1"/>
  <c r="AK31" i="13"/>
  <c r="AM31" i="13" s="1"/>
  <c r="C63" i="8"/>
  <c r="E156" i="8"/>
  <c r="X92" i="12"/>
  <c r="AB92" i="12" s="1"/>
  <c r="Q133" i="8"/>
  <c r="W92" i="12"/>
  <c r="AA92" i="12" s="1"/>
  <c r="R232" i="12"/>
  <c r="R268" i="8"/>
  <c r="AH227" i="16"/>
  <c r="AJ227" i="16" s="1"/>
  <c r="AG227" i="16"/>
  <c r="AI227" i="16" s="1"/>
  <c r="R190" i="12"/>
  <c r="T278" i="12"/>
  <c r="AD278" i="12" s="1"/>
  <c r="G319" i="8"/>
  <c r="S278" i="12"/>
  <c r="AC278" i="12" s="1"/>
  <c r="S179" i="16"/>
  <c r="AC179" i="16" s="1"/>
  <c r="T179" i="16"/>
  <c r="AD179" i="16" s="1"/>
  <c r="F220" i="8"/>
  <c r="X65" i="16"/>
  <c r="AB65" i="16" s="1"/>
  <c r="W65" i="16"/>
  <c r="AA65" i="16" s="1"/>
  <c r="O106" i="8"/>
  <c r="R409" i="12"/>
  <c r="W78" i="15"/>
  <c r="AA78" i="15" s="1"/>
  <c r="X78" i="15"/>
  <c r="AL399" i="12"/>
  <c r="AN399" i="12" s="1"/>
  <c r="AK399" i="12"/>
  <c r="AM399" i="12" s="1"/>
  <c r="V63" i="16"/>
  <c r="U63" i="16"/>
  <c r="Y63" i="16" s="1"/>
  <c r="L104" i="8"/>
  <c r="V196" i="12"/>
  <c r="U196" i="12"/>
  <c r="Y196" i="12" s="1"/>
  <c r="H261" i="8"/>
  <c r="AG45" i="14"/>
  <c r="AI45" i="14" s="1"/>
  <c r="AH45" i="14"/>
  <c r="AJ45" i="14" s="1"/>
  <c r="AK106" i="12"/>
  <c r="AM106" i="12" s="1"/>
  <c r="AL106" i="12"/>
  <c r="AN106" i="12" s="1"/>
  <c r="R133" i="12"/>
  <c r="R334" i="12"/>
  <c r="S424" i="12"/>
  <c r="AC424" i="12" s="1"/>
  <c r="G465" i="8"/>
  <c r="T424" i="12"/>
  <c r="AD424" i="12" s="1"/>
  <c r="E104" i="8"/>
  <c r="R304" i="12"/>
  <c r="R29" i="3"/>
  <c r="AH330" i="12"/>
  <c r="AJ330" i="12" s="1"/>
  <c r="AG330" i="12"/>
  <c r="AI330" i="12" s="1"/>
  <c r="H226" i="8"/>
  <c r="AK181" i="16"/>
  <c r="AM181" i="16" s="1"/>
  <c r="AL181" i="16"/>
  <c r="AN181" i="16" s="1"/>
  <c r="S222" i="8"/>
  <c r="AG18" i="14"/>
  <c r="AI18" i="14" s="1"/>
  <c r="AH18" i="14"/>
  <c r="AJ18" i="14" s="1"/>
  <c r="W7" i="12"/>
  <c r="AA7" i="12" s="1"/>
  <c r="X7" i="12"/>
  <c r="AB7" i="12" s="1"/>
  <c r="M268" i="8"/>
  <c r="AG193" i="12"/>
  <c r="AI193" i="12" s="1"/>
  <c r="AH193" i="12"/>
  <c r="AJ193" i="12" s="1"/>
  <c r="AL119" i="12"/>
  <c r="AN119" i="12" s="1"/>
  <c r="AK119" i="12"/>
  <c r="AM119" i="12" s="1"/>
  <c r="M251" i="8"/>
  <c r="T96" i="12"/>
  <c r="AD96" i="12" s="1"/>
  <c r="S96" i="12"/>
  <c r="AC96" i="12" s="1"/>
  <c r="W431" i="12"/>
  <c r="AA431" i="12" s="1"/>
  <c r="X431" i="12"/>
  <c r="AB431" i="12" s="1"/>
  <c r="Q472" i="8"/>
  <c r="S23" i="12"/>
  <c r="AC23" i="12" s="1"/>
  <c r="T23" i="12"/>
  <c r="AD23" i="12" s="1"/>
  <c r="AH87" i="12"/>
  <c r="AJ87" i="12" s="1"/>
  <c r="AG87" i="12"/>
  <c r="AI87" i="12" s="1"/>
  <c r="AL416" i="12"/>
  <c r="AN416" i="12" s="1"/>
  <c r="AK416" i="12"/>
  <c r="AM416" i="12" s="1"/>
  <c r="P136" i="8"/>
  <c r="R38" i="12"/>
  <c r="AL50" i="3"/>
  <c r="AN50" i="3" s="1"/>
  <c r="AK50" i="3"/>
  <c r="AM50" i="3" s="1"/>
  <c r="V372" i="12"/>
  <c r="N413" i="8"/>
  <c r="U372" i="12"/>
  <c r="Y372" i="12" s="1"/>
  <c r="V313" i="12"/>
  <c r="Z313" i="12" s="1"/>
  <c r="U313" i="12"/>
  <c r="Y313" i="12" s="1"/>
  <c r="N354" i="8"/>
  <c r="S84" i="16"/>
  <c r="AC84" i="16" s="1"/>
  <c r="T84" i="16"/>
  <c r="AD84" i="16" s="1"/>
  <c r="F125" i="8"/>
  <c r="I69" i="8"/>
  <c r="AG158" i="12"/>
  <c r="AI158" i="12" s="1"/>
  <c r="AH158" i="12"/>
  <c r="AJ158" i="12" s="1"/>
  <c r="S189" i="12"/>
  <c r="AC189" i="12" s="1"/>
  <c r="T189" i="12"/>
  <c r="AD189" i="12" s="1"/>
  <c r="AL77" i="12"/>
  <c r="AK77" i="12"/>
  <c r="AM77" i="12" s="1"/>
  <c r="T490" i="12"/>
  <c r="AD490" i="12" s="1"/>
  <c r="G531" i="8"/>
  <c r="S490" i="12"/>
  <c r="AC490" i="12" s="1"/>
  <c r="P172" i="8"/>
  <c r="AH360" i="12"/>
  <c r="AJ360" i="12" s="1"/>
  <c r="AG360" i="12"/>
  <c r="AI360" i="12" s="1"/>
  <c r="X154" i="16"/>
  <c r="W154" i="16"/>
  <c r="AA154" i="16" s="1"/>
  <c r="O195" i="8"/>
  <c r="AH274" i="12"/>
  <c r="AJ274" i="12" s="1"/>
  <c r="AG274" i="12"/>
  <c r="AH96" i="12"/>
  <c r="AJ96" i="12" s="1"/>
  <c r="AG96" i="12"/>
  <c r="D132" i="8"/>
  <c r="K99" i="8"/>
  <c r="S84" i="15"/>
  <c r="AC84" i="15" s="1"/>
  <c r="T84" i="15"/>
  <c r="AD84" i="15" s="1"/>
  <c r="T218" i="16"/>
  <c r="AD218" i="16" s="1"/>
  <c r="S218" i="16"/>
  <c r="AC218" i="16" s="1"/>
  <c r="F259" i="8"/>
  <c r="X504" i="12"/>
  <c r="AB504" i="12" s="1"/>
  <c r="Q545" i="8"/>
  <c r="W504" i="12"/>
  <c r="AA504" i="12" s="1"/>
  <c r="S222" i="12"/>
  <c r="AC222" i="12" s="1"/>
  <c r="T222" i="12"/>
  <c r="AD222" i="12" s="1"/>
  <c r="R31" i="12"/>
  <c r="N269" i="8"/>
  <c r="U228" i="12"/>
  <c r="Y228" i="12" s="1"/>
  <c r="V228" i="12"/>
  <c r="E222" i="8"/>
  <c r="L117" i="8"/>
  <c r="V76" i="16"/>
  <c r="Z76" i="16" s="1"/>
  <c r="U76" i="16"/>
  <c r="Y76" i="16" s="1"/>
  <c r="E107" i="8"/>
  <c r="R221" i="12"/>
  <c r="AL9" i="14"/>
  <c r="AN9" i="14" s="1"/>
  <c r="AK9" i="14"/>
  <c r="AK160" i="12"/>
  <c r="AM160" i="12" s="1"/>
  <c r="AL160" i="12"/>
  <c r="AN160" i="12" s="1"/>
  <c r="S90" i="12"/>
  <c r="AC90" i="12" s="1"/>
  <c r="T90" i="12"/>
  <c r="AD90" i="12" s="1"/>
  <c r="AH352" i="12"/>
  <c r="AJ352" i="12" s="1"/>
  <c r="AG352" i="12"/>
  <c r="X20" i="15"/>
  <c r="AB20" i="15" s="1"/>
  <c r="W20" i="15"/>
  <c r="AA20" i="15" s="1"/>
  <c r="AL16" i="14"/>
  <c r="AN16" i="14" s="1"/>
  <c r="AK16" i="14"/>
  <c r="F238" i="8"/>
  <c r="T197" i="16"/>
  <c r="AD197" i="16" s="1"/>
  <c r="S197" i="16"/>
  <c r="AC197" i="16" s="1"/>
  <c r="K245" i="8"/>
  <c r="W277" i="12"/>
  <c r="AA277" i="12" s="1"/>
  <c r="Q318" i="8"/>
  <c r="X277" i="12"/>
  <c r="AB277" i="12" s="1"/>
  <c r="AL195" i="16"/>
  <c r="AN195" i="16" s="1"/>
  <c r="AK195" i="16"/>
  <c r="AM195" i="16" s="1"/>
  <c r="S236" i="8"/>
  <c r="D254" i="8"/>
  <c r="K97" i="8"/>
  <c r="M227" i="8"/>
  <c r="U366" i="12"/>
  <c r="Y366" i="12" s="1"/>
  <c r="V366" i="12"/>
  <c r="Z366" i="12" s="1"/>
  <c r="N407" i="8"/>
  <c r="C237" i="8"/>
  <c r="AH65" i="12"/>
  <c r="AJ65" i="12" s="1"/>
  <c r="AG65" i="12"/>
  <c r="AI65" i="12" s="1"/>
  <c r="AH459" i="12"/>
  <c r="AJ459" i="12" s="1"/>
  <c r="AG459" i="12"/>
  <c r="AI459" i="12" s="1"/>
  <c r="U485" i="12"/>
  <c r="Y485" i="12" s="1"/>
  <c r="V485" i="12"/>
  <c r="N526" i="8"/>
  <c r="R314" i="12"/>
  <c r="X68" i="12"/>
  <c r="Q109" i="8"/>
  <c r="W68" i="12"/>
  <c r="AA68" i="12" s="1"/>
  <c r="S36" i="14"/>
  <c r="AC36" i="14" s="1"/>
  <c r="T36" i="14"/>
  <c r="AD36" i="14" s="1"/>
  <c r="AH435" i="12"/>
  <c r="AJ435" i="12" s="1"/>
  <c r="AG435" i="12"/>
  <c r="AI435" i="12" s="1"/>
  <c r="R329" i="12"/>
  <c r="K150" i="8"/>
  <c r="AK301" i="12"/>
  <c r="AM301" i="12" s="1"/>
  <c r="AL301" i="12"/>
  <c r="AN301" i="12" s="1"/>
  <c r="I132" i="8"/>
  <c r="AG14" i="15"/>
  <c r="AI14" i="15" s="1"/>
  <c r="AH14" i="15"/>
  <c r="AJ14" i="15" s="1"/>
  <c r="U80" i="12"/>
  <c r="Y80" i="12" s="1"/>
  <c r="V80" i="12"/>
  <c r="Z80" i="12" s="1"/>
  <c r="I94" i="8"/>
  <c r="E194" i="8"/>
  <c r="X130" i="16"/>
  <c r="W130" i="16"/>
  <c r="AA130" i="16" s="1"/>
  <c r="O171" i="8"/>
  <c r="AK318" i="12"/>
  <c r="AM318" i="12" s="1"/>
  <c r="AL318" i="12"/>
  <c r="AN318" i="12" s="1"/>
  <c r="R27" i="13"/>
  <c r="H69" i="8"/>
  <c r="C230" i="8"/>
  <c r="AL192" i="16"/>
  <c r="AN192" i="16" s="1"/>
  <c r="AK192" i="16"/>
  <c r="AM192" i="16" s="1"/>
  <c r="S233" i="8"/>
  <c r="W9" i="12"/>
  <c r="AA9" i="12" s="1"/>
  <c r="X9" i="12"/>
  <c r="X26" i="13"/>
  <c r="AB26" i="13" s="1"/>
  <c r="W26" i="13"/>
  <c r="AA26" i="13" s="1"/>
  <c r="G285" i="8"/>
  <c r="S244" i="12"/>
  <c r="T244" i="12"/>
  <c r="AD244" i="12" s="1"/>
  <c r="W403" i="12"/>
  <c r="AA403" i="12" s="1"/>
  <c r="Q444" i="8"/>
  <c r="X403" i="12"/>
  <c r="AB403" i="12" s="1"/>
  <c r="X33" i="3"/>
  <c r="AB33" i="3" s="1"/>
  <c r="W33" i="3"/>
  <c r="AA33" i="3" s="1"/>
  <c r="S89" i="3"/>
  <c r="T89" i="3"/>
  <c r="AD89" i="3" s="1"/>
  <c r="I162" i="8"/>
  <c r="R248" i="12"/>
  <c r="H175" i="8"/>
  <c r="I107" i="8"/>
  <c r="V78" i="15"/>
  <c r="U78" i="15"/>
  <c r="Y78" i="15" s="1"/>
  <c r="T337" i="12"/>
  <c r="AD337" i="12" s="1"/>
  <c r="G378" i="8"/>
  <c r="S337" i="12"/>
  <c r="AL158" i="12"/>
  <c r="AN158" i="12" s="1"/>
  <c r="AK158" i="12"/>
  <c r="AM158" i="12" s="1"/>
  <c r="M122" i="8"/>
  <c r="Q486" i="8"/>
  <c r="X445" i="12"/>
  <c r="W445" i="12"/>
  <c r="AA445" i="12" s="1"/>
  <c r="R129" i="12"/>
  <c r="S17" i="14"/>
  <c r="AC17" i="14" s="1"/>
  <c r="T17" i="14"/>
  <c r="AD17" i="14" s="1"/>
  <c r="W201" i="12"/>
  <c r="AA201" i="12" s="1"/>
  <c r="X201" i="12"/>
  <c r="AB201" i="12" s="1"/>
  <c r="X379" i="12"/>
  <c r="Q420" i="8"/>
  <c r="W379" i="12"/>
  <c r="AA379" i="12" s="1"/>
  <c r="AK32" i="3"/>
  <c r="AM32" i="3" s="1"/>
  <c r="AL32" i="3"/>
  <c r="AN32" i="3" s="1"/>
  <c r="W193" i="12"/>
  <c r="AA193" i="12" s="1"/>
  <c r="X193" i="12"/>
  <c r="AB193" i="12" s="1"/>
  <c r="V59" i="3"/>
  <c r="Z59" i="3" s="1"/>
  <c r="U59" i="3"/>
  <c r="Y59" i="3" s="1"/>
  <c r="H178" i="8"/>
  <c r="X47" i="16"/>
  <c r="W47" i="16"/>
  <c r="AA47" i="16" s="1"/>
  <c r="O88" i="8"/>
  <c r="C259" i="8"/>
  <c r="R13" i="13"/>
  <c r="AH464" i="12"/>
  <c r="AJ464" i="12" s="1"/>
  <c r="AG464" i="12"/>
  <c r="AK89" i="3"/>
  <c r="AM89" i="3" s="1"/>
  <c r="AL89" i="3"/>
  <c r="AN89" i="3" s="1"/>
  <c r="W75" i="15"/>
  <c r="AA75" i="15" s="1"/>
  <c r="X75" i="15"/>
  <c r="AB75" i="15" s="1"/>
  <c r="R131" i="12"/>
  <c r="AG21" i="15"/>
  <c r="AH21" i="15"/>
  <c r="AJ21" i="15" s="1"/>
  <c r="W410" i="12"/>
  <c r="AA410" i="12" s="1"/>
  <c r="X410" i="12"/>
  <c r="Q451" i="8"/>
  <c r="K264" i="8"/>
  <c r="D135" i="8"/>
  <c r="F234" i="8"/>
  <c r="T193" i="16"/>
  <c r="AD193" i="16" s="1"/>
  <c r="S193" i="16"/>
  <c r="AG189" i="12"/>
  <c r="AI189" i="12" s="1"/>
  <c r="AH189" i="12"/>
  <c r="AJ189" i="12" s="1"/>
  <c r="R308" i="12"/>
  <c r="K152" i="8"/>
  <c r="M153" i="8"/>
  <c r="R503" i="12"/>
  <c r="H151" i="8"/>
  <c r="R170" i="16"/>
  <c r="J211" i="8"/>
  <c r="W300" i="12"/>
  <c r="AA300" i="12" s="1"/>
  <c r="Q341" i="8"/>
  <c r="X300" i="12"/>
  <c r="AB300" i="12" s="1"/>
  <c r="AH103" i="15"/>
  <c r="AJ103" i="15" s="1"/>
  <c r="AG103" i="15"/>
  <c r="T41" i="12"/>
  <c r="AD41" i="12" s="1"/>
  <c r="S41" i="12"/>
  <c r="AC41" i="12" s="1"/>
  <c r="D212" i="8"/>
  <c r="H218" i="8"/>
  <c r="AK320" i="12"/>
  <c r="AM320" i="12" s="1"/>
  <c r="AL320" i="12"/>
  <c r="AN320" i="12" s="1"/>
  <c r="AG35" i="16"/>
  <c r="AI35" i="16" s="1"/>
  <c r="AH35" i="16"/>
  <c r="AJ35" i="16" s="1"/>
  <c r="V79" i="15"/>
  <c r="U79" i="15"/>
  <c r="Y79" i="15" s="1"/>
  <c r="R149" i="12"/>
  <c r="AH10" i="13"/>
  <c r="AJ10" i="13" s="1"/>
  <c r="AG10" i="13"/>
  <c r="S135" i="8"/>
  <c r="AL94" i="16"/>
  <c r="AN94" i="16" s="1"/>
  <c r="AK94" i="16"/>
  <c r="AM94" i="16" s="1"/>
  <c r="W16" i="15"/>
  <c r="AA16" i="15" s="1"/>
  <c r="X16" i="15"/>
  <c r="AB16" i="15" s="1"/>
  <c r="P248" i="8"/>
  <c r="U134" i="12"/>
  <c r="Y134" i="12" s="1"/>
  <c r="V134" i="12"/>
  <c r="S39" i="15"/>
  <c r="AC39" i="15" s="1"/>
  <c r="T39" i="15"/>
  <c r="AD39" i="15" s="1"/>
  <c r="X61" i="16"/>
  <c r="AB61" i="16" s="1"/>
  <c r="W61" i="16"/>
  <c r="AA61" i="16" s="1"/>
  <c r="O102" i="8"/>
  <c r="T45" i="3"/>
  <c r="AD45" i="3" s="1"/>
  <c r="S45" i="3"/>
  <c r="V67" i="3"/>
  <c r="U67" i="3"/>
  <c r="Y67" i="3" s="1"/>
  <c r="U39" i="12"/>
  <c r="Y39" i="12" s="1"/>
  <c r="V39" i="12"/>
  <c r="AH211" i="12"/>
  <c r="AJ211" i="12" s="1"/>
  <c r="AG211" i="12"/>
  <c r="AI211" i="12" s="1"/>
  <c r="G501" i="8"/>
  <c r="S460" i="12"/>
  <c r="AC460" i="12" s="1"/>
  <c r="T460" i="12"/>
  <c r="AD460" i="12" s="1"/>
  <c r="AH465" i="12"/>
  <c r="AJ465" i="12" s="1"/>
  <c r="AG465" i="12"/>
  <c r="AI465" i="12" s="1"/>
  <c r="C250" i="8"/>
  <c r="W222" i="12"/>
  <c r="AA222" i="12" s="1"/>
  <c r="X222" i="12"/>
  <c r="AB222" i="12" s="1"/>
  <c r="AH115" i="12"/>
  <c r="AJ115" i="12" s="1"/>
  <c r="AG115" i="12"/>
  <c r="X88" i="15"/>
  <c r="AB88" i="15" s="1"/>
  <c r="W88" i="15"/>
  <c r="AA88" i="15" s="1"/>
  <c r="X59" i="12"/>
  <c r="AB59" i="12" s="1"/>
  <c r="Q100" i="8"/>
  <c r="W59" i="12"/>
  <c r="AA59" i="12" s="1"/>
  <c r="Q284" i="8"/>
  <c r="X243" i="12"/>
  <c r="AB243" i="12" s="1"/>
  <c r="W243" i="12"/>
  <c r="AA243" i="12" s="1"/>
  <c r="E185" i="8"/>
  <c r="E187" i="8"/>
  <c r="W52" i="3"/>
  <c r="AA52" i="3" s="1"/>
  <c r="X52" i="3"/>
  <c r="AB52" i="3" s="1"/>
  <c r="AK275" i="12"/>
  <c r="AM275" i="12" s="1"/>
  <c r="AL275" i="12"/>
  <c r="AN275" i="12" s="1"/>
  <c r="E159" i="8"/>
  <c r="AL61" i="3"/>
  <c r="AN61" i="3" s="1"/>
  <c r="AK61" i="3"/>
  <c r="AM61" i="3" s="1"/>
  <c r="S197" i="12"/>
  <c r="AC197" i="12" s="1"/>
  <c r="G238" i="8"/>
  <c r="T197" i="12"/>
  <c r="AD197" i="12" s="1"/>
  <c r="G536" i="8"/>
  <c r="S495" i="12"/>
  <c r="AC495" i="12" s="1"/>
  <c r="T495" i="12"/>
  <c r="AD495" i="12" s="1"/>
  <c r="U164" i="16"/>
  <c r="Y164" i="16" s="1"/>
  <c r="V164" i="16"/>
  <c r="L205" i="8"/>
  <c r="N389" i="8"/>
  <c r="U348" i="12"/>
  <c r="Y348" i="12" s="1"/>
  <c r="V348" i="12"/>
  <c r="W30" i="16"/>
  <c r="AA30" i="16" s="1"/>
  <c r="Q71" i="8"/>
  <c r="X30" i="16"/>
  <c r="AB30" i="16" s="1"/>
  <c r="O71" i="8"/>
  <c r="AG104" i="16"/>
  <c r="AI104" i="16" s="1"/>
  <c r="AH104" i="16"/>
  <c r="AJ104" i="16" s="1"/>
  <c r="R145" i="8"/>
  <c r="AH159" i="12"/>
  <c r="AJ159" i="12" s="1"/>
  <c r="AG159" i="12"/>
  <c r="D217" i="8"/>
  <c r="T501" i="12"/>
  <c r="AD501" i="12" s="1"/>
  <c r="G542" i="8"/>
  <c r="S501" i="12"/>
  <c r="AC501" i="12" s="1"/>
  <c r="R235" i="8"/>
  <c r="AH194" i="16"/>
  <c r="AJ194" i="16" s="1"/>
  <c r="AG194" i="16"/>
  <c r="AI194" i="16" s="1"/>
  <c r="H252" i="8"/>
  <c r="F111" i="8"/>
  <c r="T70" i="16"/>
  <c r="AD70" i="16" s="1"/>
  <c r="S70" i="16"/>
  <c r="AC70" i="16" s="1"/>
  <c r="AH36" i="13"/>
  <c r="AJ36" i="13" s="1"/>
  <c r="AG36" i="13"/>
  <c r="AI36" i="13" s="1"/>
  <c r="S87" i="3"/>
  <c r="T87" i="3"/>
  <c r="AD87" i="3" s="1"/>
  <c r="K217" i="8"/>
  <c r="M117" i="8"/>
  <c r="S223" i="12"/>
  <c r="AC223" i="12" s="1"/>
  <c r="G264" i="8"/>
  <c r="T223" i="12"/>
  <c r="AD223" i="12" s="1"/>
  <c r="AK43" i="12"/>
  <c r="AM43" i="12" s="1"/>
  <c r="AL43" i="12"/>
  <c r="AN43" i="12" s="1"/>
  <c r="S81" i="3"/>
  <c r="AC81" i="3" s="1"/>
  <c r="T81" i="3"/>
  <c r="AD81" i="3" s="1"/>
  <c r="T335" i="12"/>
  <c r="AD335" i="12" s="1"/>
  <c r="S335" i="12"/>
  <c r="AC335" i="12" s="1"/>
  <c r="G376" i="8"/>
  <c r="W35" i="13"/>
  <c r="AA35" i="13" s="1"/>
  <c r="X35" i="13"/>
  <c r="AB35" i="13" s="1"/>
  <c r="R84" i="15"/>
  <c r="AK180" i="12"/>
  <c r="AM180" i="12" s="1"/>
  <c r="AL180" i="12"/>
  <c r="AN180" i="12" s="1"/>
  <c r="AK137" i="12"/>
  <c r="AM137" i="12" s="1"/>
  <c r="AL137" i="12"/>
  <c r="AN137" i="12" s="1"/>
  <c r="R258" i="12"/>
  <c r="AK66" i="15"/>
  <c r="AM66" i="15" s="1"/>
  <c r="AL66" i="15"/>
  <c r="AN66" i="15" s="1"/>
  <c r="R150" i="8"/>
  <c r="AH109" i="16"/>
  <c r="AJ109" i="16" s="1"/>
  <c r="AG109" i="16"/>
  <c r="AI109" i="16" s="1"/>
  <c r="D116" i="8"/>
  <c r="AH145" i="12"/>
  <c r="AJ145" i="12" s="1"/>
  <c r="AG145" i="12"/>
  <c r="AI145" i="12" s="1"/>
  <c r="X76" i="12"/>
  <c r="AB76" i="12" s="1"/>
  <c r="W76" i="12"/>
  <c r="AA76" i="12" s="1"/>
  <c r="Q295" i="8"/>
  <c r="W254" i="12"/>
  <c r="AA254" i="12" s="1"/>
  <c r="X254" i="12"/>
  <c r="AB254" i="12" s="1"/>
  <c r="R119" i="16"/>
  <c r="J160" i="8"/>
  <c r="W65" i="15"/>
  <c r="AA65" i="15" s="1"/>
  <c r="X65" i="15"/>
  <c r="X94" i="15"/>
  <c r="AB94" i="15" s="1"/>
  <c r="W94" i="15"/>
  <c r="AA94" i="15" s="1"/>
  <c r="Q443" i="8"/>
  <c r="W402" i="12"/>
  <c r="AA402" i="12" s="1"/>
  <c r="X402" i="12"/>
  <c r="AB402" i="12" s="1"/>
  <c r="U390" i="12"/>
  <c r="Y390" i="12" s="1"/>
  <c r="V390" i="12"/>
  <c r="Z390" i="12" s="1"/>
  <c r="N431" i="8"/>
  <c r="D87" i="8"/>
  <c r="AL65" i="12"/>
  <c r="AN65" i="12" s="1"/>
  <c r="AK65" i="12"/>
  <c r="AM65" i="12" s="1"/>
  <c r="R20" i="3"/>
  <c r="AK383" i="12"/>
  <c r="AM383" i="12" s="1"/>
  <c r="AL383" i="12"/>
  <c r="AN383" i="12" s="1"/>
  <c r="R458" i="12"/>
  <c r="X50" i="12"/>
  <c r="AB50" i="12" s="1"/>
  <c r="W50" i="12"/>
  <c r="AA50" i="12" s="1"/>
  <c r="V68" i="15"/>
  <c r="Z68" i="15" s="1"/>
  <c r="U68" i="15"/>
  <c r="Y68" i="15" s="1"/>
  <c r="S169" i="12"/>
  <c r="AC169" i="12" s="1"/>
  <c r="T169" i="12"/>
  <c r="AD169" i="12" s="1"/>
  <c r="R50" i="3"/>
  <c r="U181" i="12"/>
  <c r="Y181" i="12" s="1"/>
  <c r="V181" i="12"/>
  <c r="Z181" i="12" s="1"/>
  <c r="F135" i="8"/>
  <c r="S94" i="16"/>
  <c r="AC94" i="16" s="1"/>
  <c r="T94" i="16"/>
  <c r="AD94" i="16" s="1"/>
  <c r="V322" i="12"/>
  <c r="U322" i="12"/>
  <c r="Y322" i="12" s="1"/>
  <c r="N363" i="8"/>
  <c r="U56" i="15"/>
  <c r="Y56" i="15" s="1"/>
  <c r="V56" i="15"/>
  <c r="Z56" i="15" s="1"/>
  <c r="W51" i="3"/>
  <c r="AA51" i="3" s="1"/>
  <c r="X51" i="3"/>
  <c r="AB51" i="3" s="1"/>
  <c r="AK30" i="13"/>
  <c r="AM30" i="13" s="1"/>
  <c r="AL30" i="13"/>
  <c r="AN30" i="13" s="1"/>
  <c r="AG215" i="16"/>
  <c r="AH215" i="16"/>
  <c r="AJ215" i="16" s="1"/>
  <c r="R256" i="8"/>
  <c r="S96" i="15"/>
  <c r="AC96" i="15" s="1"/>
  <c r="T96" i="15"/>
  <c r="AD96" i="15" s="1"/>
  <c r="R493" i="12"/>
  <c r="AG304" i="12"/>
  <c r="AI304" i="12" s="1"/>
  <c r="AH304" i="12"/>
  <c r="AJ304" i="12" s="1"/>
  <c r="H100" i="8"/>
  <c r="AH171" i="12"/>
  <c r="AJ171" i="12" s="1"/>
  <c r="AG171" i="12"/>
  <c r="F232" i="8"/>
  <c r="S191" i="16"/>
  <c r="AC191" i="16" s="1"/>
  <c r="T191" i="16"/>
  <c r="AD191" i="16" s="1"/>
  <c r="N406" i="8"/>
  <c r="V365" i="12"/>
  <c r="U365" i="12"/>
  <c r="Y365" i="12" s="1"/>
  <c r="X80" i="12"/>
  <c r="AB80" i="12" s="1"/>
  <c r="W80" i="12"/>
  <c r="AA80" i="12" s="1"/>
  <c r="R437" i="12"/>
  <c r="R313" i="12"/>
  <c r="S42" i="14"/>
  <c r="AC42" i="14" s="1"/>
  <c r="T42" i="14"/>
  <c r="AD42" i="14" s="1"/>
  <c r="C246" i="8"/>
  <c r="V19" i="3"/>
  <c r="Z19" i="3" s="1"/>
  <c r="U19" i="3"/>
  <c r="Y19" i="3" s="1"/>
  <c r="S30" i="16"/>
  <c r="AC30" i="16" s="1"/>
  <c r="T30" i="16"/>
  <c r="AD30" i="16" s="1"/>
  <c r="G71" i="8"/>
  <c r="F71" i="8"/>
  <c r="R11" i="13"/>
  <c r="R444" i="12"/>
  <c r="W62" i="15"/>
  <c r="AA62" i="15" s="1"/>
  <c r="X62" i="15"/>
  <c r="AB62" i="15" s="1"/>
  <c r="K177" i="8"/>
  <c r="T493" i="12"/>
  <c r="AD493" i="12" s="1"/>
  <c r="G534" i="8"/>
  <c r="S493" i="12"/>
  <c r="AC493" i="12" s="1"/>
  <c r="M229" i="8"/>
  <c r="R388" i="12"/>
  <c r="V27" i="13"/>
  <c r="Z27" i="13" s="1"/>
  <c r="U27" i="13"/>
  <c r="Y27" i="13" s="1"/>
  <c r="R128" i="16"/>
  <c r="J169" i="8"/>
  <c r="R47" i="16"/>
  <c r="J88" i="8"/>
  <c r="AL322" i="12"/>
  <c r="AN322" i="12" s="1"/>
  <c r="AK322" i="12"/>
  <c r="AM322" i="12" s="1"/>
  <c r="AL60" i="16"/>
  <c r="AN60" i="16" s="1"/>
  <c r="AK60" i="16"/>
  <c r="S101" i="8"/>
  <c r="P74" i="8"/>
  <c r="X270" i="12"/>
  <c r="AB270" i="12" s="1"/>
  <c r="W270" i="12"/>
  <c r="AA270" i="12" s="1"/>
  <c r="Q311" i="8"/>
  <c r="Q99" i="8"/>
  <c r="W58" i="12"/>
  <c r="AA58" i="12" s="1"/>
  <c r="X58" i="12"/>
  <c r="AB58" i="12" s="1"/>
  <c r="AH171" i="16"/>
  <c r="AJ171" i="16" s="1"/>
  <c r="AG171" i="16"/>
  <c r="AI171" i="16" s="1"/>
  <c r="R212" i="8"/>
  <c r="H187" i="8"/>
  <c r="Q301" i="8"/>
  <c r="W260" i="12"/>
  <c r="AA260" i="12" s="1"/>
  <c r="X260" i="12"/>
  <c r="AB260" i="12" s="1"/>
  <c r="K138" i="8"/>
  <c r="W148" i="12"/>
  <c r="AA148" i="12" s="1"/>
  <c r="X148" i="12"/>
  <c r="AB148" i="12" s="1"/>
  <c r="G94" i="8"/>
  <c r="S53" i="12"/>
  <c r="AC53" i="12" s="1"/>
  <c r="T53" i="12"/>
  <c r="AD53" i="12" s="1"/>
  <c r="AL210" i="12"/>
  <c r="AN210" i="12" s="1"/>
  <c r="AK210" i="12"/>
  <c r="U8" i="12"/>
  <c r="Y8" i="12" s="1"/>
  <c r="V8" i="12"/>
  <c r="Z8" i="12" s="1"/>
  <c r="E177" i="8"/>
  <c r="V255" i="12"/>
  <c r="Z255" i="12" s="1"/>
  <c r="U255" i="12"/>
  <c r="Y255" i="12" s="1"/>
  <c r="N296" i="8"/>
  <c r="T17" i="15"/>
  <c r="AD17" i="15" s="1"/>
  <c r="S17" i="15"/>
  <c r="AL42" i="12"/>
  <c r="AN42" i="12" s="1"/>
  <c r="AK42" i="12"/>
  <c r="AM42" i="12" s="1"/>
  <c r="R509" i="12"/>
  <c r="AH394" i="12"/>
  <c r="AJ394" i="12" s="1"/>
  <c r="AG394" i="12"/>
  <c r="AI394" i="12" s="1"/>
  <c r="T182" i="16"/>
  <c r="AD182" i="16" s="1"/>
  <c r="S182" i="16"/>
  <c r="AC182" i="16" s="1"/>
  <c r="F223" i="8"/>
  <c r="T16" i="15"/>
  <c r="AD16" i="15" s="1"/>
  <c r="S16" i="15"/>
  <c r="R100" i="12"/>
  <c r="X434" i="12"/>
  <c r="AB434" i="12" s="1"/>
  <c r="Q475" i="8"/>
  <c r="W434" i="12"/>
  <c r="AA434" i="12" s="1"/>
  <c r="AK368" i="12"/>
  <c r="AM368" i="12" s="1"/>
  <c r="AL368" i="12"/>
  <c r="AN368" i="12" s="1"/>
  <c r="W87" i="12"/>
  <c r="AA87" i="12" s="1"/>
  <c r="X87" i="12"/>
  <c r="Q128" i="8"/>
  <c r="M71" i="8"/>
  <c r="AK142" i="12"/>
  <c r="AM142" i="12" s="1"/>
  <c r="AL142" i="12"/>
  <c r="AN142" i="12" s="1"/>
  <c r="E188" i="8"/>
  <c r="Q467" i="8"/>
  <c r="X426" i="12"/>
  <c r="AB426" i="12" s="1"/>
  <c r="W426" i="12"/>
  <c r="AA426" i="12" s="1"/>
  <c r="AK99" i="12"/>
  <c r="AM99" i="12" s="1"/>
  <c r="AL99" i="12"/>
  <c r="AN99" i="12" s="1"/>
  <c r="AK22" i="15"/>
  <c r="AM22" i="15" s="1"/>
  <c r="AL22" i="15"/>
  <c r="AN22" i="15" s="1"/>
  <c r="AL428" i="12"/>
  <c r="AN428" i="12" s="1"/>
  <c r="AK428" i="12"/>
  <c r="T120" i="12"/>
  <c r="AD120" i="12" s="1"/>
  <c r="S120" i="12"/>
  <c r="AC120" i="12" s="1"/>
  <c r="AK24" i="14"/>
  <c r="AM24" i="14" s="1"/>
  <c r="AL24" i="14"/>
  <c r="AN24" i="14" s="1"/>
  <c r="E192" i="8"/>
  <c r="R60" i="15"/>
  <c r="H180" i="8"/>
  <c r="R52" i="3"/>
  <c r="T38" i="3"/>
  <c r="AD38" i="3" s="1"/>
  <c r="S38" i="3"/>
  <c r="AC38" i="3" s="1"/>
  <c r="M110" i="8"/>
  <c r="AL88" i="12"/>
  <c r="AN88" i="12" s="1"/>
  <c r="AK88" i="12"/>
  <c r="AM88" i="12" s="1"/>
  <c r="T36" i="15"/>
  <c r="AD36" i="15" s="1"/>
  <c r="S36" i="15"/>
  <c r="AC36" i="15" s="1"/>
  <c r="E213" i="8"/>
  <c r="Q129" i="8"/>
  <c r="X88" i="12"/>
  <c r="W88" i="12"/>
  <c r="AA88" i="12" s="1"/>
  <c r="AG114" i="16"/>
  <c r="AH114" i="16"/>
  <c r="AJ114" i="16" s="1"/>
  <c r="R155" i="8"/>
  <c r="W182" i="16"/>
  <c r="AA182" i="16" s="1"/>
  <c r="X182" i="16"/>
  <c r="AB182" i="16" s="1"/>
  <c r="O223" i="8"/>
  <c r="R68" i="16"/>
  <c r="J109" i="8"/>
  <c r="C184" i="8"/>
  <c r="AL219" i="12"/>
  <c r="AN219" i="12" s="1"/>
  <c r="AK219" i="12"/>
  <c r="W433" i="12"/>
  <c r="AA433" i="12" s="1"/>
  <c r="Q474" i="8"/>
  <c r="X433" i="12"/>
  <c r="AG510" i="12"/>
  <c r="AI510" i="12" s="1"/>
  <c r="AH510" i="12"/>
  <c r="AJ510" i="12" s="1"/>
  <c r="U194" i="12"/>
  <c r="Y194" i="12" s="1"/>
  <c r="V194" i="12"/>
  <c r="N235" i="8"/>
  <c r="AG430" i="12"/>
  <c r="AI430" i="12" s="1"/>
  <c r="AH430" i="12"/>
  <c r="AJ430" i="12" s="1"/>
  <c r="AG385" i="12"/>
  <c r="AH385" i="12"/>
  <c r="AJ385" i="12" s="1"/>
  <c r="W140" i="16"/>
  <c r="AA140" i="16" s="1"/>
  <c r="X140" i="16"/>
  <c r="AB140" i="16" s="1"/>
  <c r="O181" i="8"/>
  <c r="R422" i="12"/>
  <c r="V18" i="3"/>
  <c r="Z18" i="3" s="1"/>
  <c r="U18" i="3"/>
  <c r="Y18" i="3" s="1"/>
  <c r="X258" i="12"/>
  <c r="AB258" i="12" s="1"/>
  <c r="Q299" i="8"/>
  <c r="W258" i="12"/>
  <c r="AA258" i="12" s="1"/>
  <c r="AH217" i="16"/>
  <c r="AJ217" i="16" s="1"/>
  <c r="AG217" i="16"/>
  <c r="AI217" i="16" s="1"/>
  <c r="R258" i="8"/>
  <c r="S212" i="16"/>
  <c r="T212" i="16"/>
  <c r="AD212" i="16" s="1"/>
  <c r="F253" i="8"/>
  <c r="AK22" i="13"/>
  <c r="AM22" i="13" s="1"/>
  <c r="AL22" i="13"/>
  <c r="AN22" i="13" s="1"/>
  <c r="S233" i="12"/>
  <c r="AC233" i="12" s="1"/>
  <c r="G274" i="8"/>
  <c r="T233" i="12"/>
  <c r="AD233" i="12" s="1"/>
  <c r="K265" i="8"/>
  <c r="AK183" i="12"/>
  <c r="AM183" i="12" s="1"/>
  <c r="AL183" i="12"/>
  <c r="AN183" i="12" s="1"/>
  <c r="T84" i="3"/>
  <c r="AD84" i="3" s="1"/>
  <c r="S84" i="3"/>
  <c r="T48" i="12"/>
  <c r="AD48" i="12" s="1"/>
  <c r="S48" i="12"/>
  <c r="Q175" i="8"/>
  <c r="W134" i="12"/>
  <c r="AA134" i="12" s="1"/>
  <c r="X134" i="12"/>
  <c r="AK387" i="12"/>
  <c r="AM387" i="12" s="1"/>
  <c r="AL387" i="12"/>
  <c r="AN387" i="12" s="1"/>
  <c r="S23" i="3"/>
  <c r="T23" i="3"/>
  <c r="AD23" i="3" s="1"/>
  <c r="AK30" i="15"/>
  <c r="AM30" i="15" s="1"/>
  <c r="AL30" i="15"/>
  <c r="AN30" i="15" s="1"/>
  <c r="R168" i="8"/>
  <c r="AG127" i="16"/>
  <c r="AI127" i="16" s="1"/>
  <c r="AH127" i="16"/>
  <c r="AJ127" i="16" s="1"/>
  <c r="J142" i="8"/>
  <c r="R101" i="16"/>
  <c r="S88" i="3"/>
  <c r="AC88" i="3" s="1"/>
  <c r="T88" i="3"/>
  <c r="AD88" i="3" s="1"/>
  <c r="H118" i="8"/>
  <c r="R47" i="3"/>
  <c r="AL149" i="16"/>
  <c r="AN149" i="16" s="1"/>
  <c r="AK149" i="16"/>
  <c r="AM149" i="16" s="1"/>
  <c r="S190" i="8"/>
  <c r="J128" i="8"/>
  <c r="R87" i="16"/>
  <c r="I251" i="8"/>
  <c r="H188" i="8"/>
  <c r="U498" i="12"/>
  <c r="Y498" i="12" s="1"/>
  <c r="V498" i="12"/>
  <c r="N539" i="8"/>
  <c r="W187" i="12"/>
  <c r="AA187" i="12" s="1"/>
  <c r="X187" i="12"/>
  <c r="T129" i="12"/>
  <c r="AD129" i="12" s="1"/>
  <c r="S129" i="12"/>
  <c r="AC129" i="12" s="1"/>
  <c r="S201" i="16"/>
  <c r="AC201" i="16" s="1"/>
  <c r="T201" i="16"/>
  <c r="AD201" i="16" s="1"/>
  <c r="F242" i="8"/>
  <c r="K203" i="8"/>
  <c r="D238" i="8"/>
  <c r="AK155" i="12"/>
  <c r="AM155" i="12" s="1"/>
  <c r="AL155" i="12"/>
  <c r="AN155" i="12" s="1"/>
  <c r="AL68" i="12"/>
  <c r="AN68" i="12" s="1"/>
  <c r="AK68" i="12"/>
  <c r="AM68" i="12" s="1"/>
  <c r="R157" i="12"/>
  <c r="U299" i="12"/>
  <c r="Y299" i="12" s="1"/>
  <c r="N340" i="8"/>
  <c r="V299" i="12"/>
  <c r="Z299" i="12" s="1"/>
  <c r="T64" i="3"/>
  <c r="AD64" i="3" s="1"/>
  <c r="S64" i="3"/>
  <c r="AH186" i="12"/>
  <c r="AJ186" i="12" s="1"/>
  <c r="AG186" i="12"/>
  <c r="P127" i="8"/>
  <c r="F139" i="8"/>
  <c r="T98" i="16"/>
  <c r="AD98" i="16" s="1"/>
  <c r="S98" i="16"/>
  <c r="G442" i="8"/>
  <c r="T401" i="12"/>
  <c r="AD401" i="12" s="1"/>
  <c r="S401" i="12"/>
  <c r="AC401" i="12" s="1"/>
  <c r="R219" i="12"/>
  <c r="H241" i="8"/>
  <c r="R18" i="3"/>
  <c r="X58" i="15"/>
  <c r="AB58" i="15" s="1"/>
  <c r="W58" i="15"/>
  <c r="AA58" i="15" s="1"/>
  <c r="N546" i="8"/>
  <c r="V505" i="12"/>
  <c r="U505" i="12"/>
  <c r="Y505" i="12" s="1"/>
  <c r="R95" i="3"/>
  <c r="AL380" i="12"/>
  <c r="AN380" i="12" s="1"/>
  <c r="AK380" i="12"/>
  <c r="AM380" i="12" s="1"/>
  <c r="W187" i="16"/>
  <c r="AA187" i="16" s="1"/>
  <c r="X187" i="16"/>
  <c r="AB187" i="16" s="1"/>
  <c r="O228" i="8"/>
  <c r="V73" i="12"/>
  <c r="U73" i="12"/>
  <c r="Y73" i="12" s="1"/>
  <c r="AL365" i="12"/>
  <c r="AN365" i="12" s="1"/>
  <c r="AK365" i="12"/>
  <c r="AM365" i="12" s="1"/>
  <c r="R499" i="12"/>
  <c r="I133" i="8"/>
  <c r="X393" i="12"/>
  <c r="AB393" i="12" s="1"/>
  <c r="Q434" i="8"/>
  <c r="W393" i="12"/>
  <c r="AA393" i="12" s="1"/>
  <c r="AL411" i="12"/>
  <c r="AN411" i="12" s="1"/>
  <c r="AK411" i="12"/>
  <c r="AM411" i="12" s="1"/>
  <c r="AH12" i="13"/>
  <c r="AJ12" i="13" s="1"/>
  <c r="AG12" i="13"/>
  <c r="AI12" i="13" s="1"/>
  <c r="V92" i="15"/>
  <c r="Z92" i="15" s="1"/>
  <c r="U92" i="15"/>
  <c r="Y92" i="15" s="1"/>
  <c r="AH135" i="12"/>
  <c r="AJ135" i="12" s="1"/>
  <c r="AG135" i="12"/>
  <c r="AI135" i="12" s="1"/>
  <c r="V201" i="12"/>
  <c r="Z201" i="12" s="1"/>
  <c r="U201" i="12"/>
  <c r="Y201" i="12" s="1"/>
  <c r="U27" i="15"/>
  <c r="Y27" i="15" s="1"/>
  <c r="V27" i="15"/>
  <c r="Z27" i="15" s="1"/>
  <c r="S389" i="12"/>
  <c r="T389" i="12"/>
  <c r="AD389" i="12" s="1"/>
  <c r="G430" i="8"/>
  <c r="AK21" i="3"/>
  <c r="AM21" i="3" s="1"/>
  <c r="AL21" i="3"/>
  <c r="AN21" i="3" s="1"/>
  <c r="AG431" i="12"/>
  <c r="AI431" i="12" s="1"/>
  <c r="AH431" i="12"/>
  <c r="AJ431" i="12" s="1"/>
  <c r="Q409" i="8"/>
  <c r="X368" i="12"/>
  <c r="AB368" i="12" s="1"/>
  <c r="W368" i="12"/>
  <c r="AA368" i="12" s="1"/>
  <c r="T478" i="12"/>
  <c r="AD478" i="12" s="1"/>
  <c r="G519" i="8"/>
  <c r="S478" i="12"/>
  <c r="AL184" i="12"/>
  <c r="AN184" i="12" s="1"/>
  <c r="AK184" i="12"/>
  <c r="AM184" i="12" s="1"/>
  <c r="AG29" i="13"/>
  <c r="AI29" i="13" s="1"/>
  <c r="AH29" i="13"/>
  <c r="AJ29" i="13" s="1"/>
  <c r="AH221" i="16"/>
  <c r="AJ221" i="16" s="1"/>
  <c r="AG221" i="16"/>
  <c r="AI221" i="16" s="1"/>
  <c r="R262" i="8"/>
  <c r="U444" i="12"/>
  <c r="Y444" i="12" s="1"/>
  <c r="N485" i="8"/>
  <c r="V444" i="12"/>
  <c r="Z444" i="12" s="1"/>
  <c r="V205" i="16"/>
  <c r="Z205" i="16" s="1"/>
  <c r="U205" i="16"/>
  <c r="Y205" i="16" s="1"/>
  <c r="L246" i="8"/>
  <c r="R288" i="12"/>
  <c r="Q209" i="8"/>
  <c r="X168" i="12"/>
  <c r="AB168" i="12" s="1"/>
  <c r="W168" i="12"/>
  <c r="AA168" i="12" s="1"/>
  <c r="N355" i="8"/>
  <c r="U314" i="12"/>
  <c r="Y314" i="12" s="1"/>
  <c r="V314" i="12"/>
  <c r="Z314" i="12" s="1"/>
  <c r="S142" i="16"/>
  <c r="AC142" i="16" s="1"/>
  <c r="T142" i="16"/>
  <c r="AD142" i="16" s="1"/>
  <c r="F183" i="8"/>
  <c r="U340" i="12"/>
  <c r="Y340" i="12" s="1"/>
  <c r="V340" i="12"/>
  <c r="Z340" i="12" s="1"/>
  <c r="N381" i="8"/>
  <c r="T280" i="12"/>
  <c r="AD280" i="12" s="1"/>
  <c r="S280" i="12"/>
  <c r="AC280" i="12" s="1"/>
  <c r="G321" i="8"/>
  <c r="AK95" i="3"/>
  <c r="AM95" i="3" s="1"/>
  <c r="AL95" i="3"/>
  <c r="AN95" i="3" s="1"/>
  <c r="P144" i="8"/>
  <c r="T12" i="14"/>
  <c r="AD12" i="14" s="1"/>
  <c r="S12" i="14"/>
  <c r="AC12" i="14" s="1"/>
  <c r="I214" i="8"/>
  <c r="V327" i="12"/>
  <c r="Z327" i="12" s="1"/>
  <c r="N368" i="8"/>
  <c r="U327" i="12"/>
  <c r="Y327" i="12" s="1"/>
  <c r="AK494" i="12"/>
  <c r="AM494" i="12" s="1"/>
  <c r="AL494" i="12"/>
  <c r="AN494" i="12" s="1"/>
  <c r="R382" i="12"/>
  <c r="U28" i="3"/>
  <c r="Y28" i="3" s="1"/>
  <c r="V28" i="3"/>
  <c r="Z28" i="3" s="1"/>
  <c r="W96" i="3"/>
  <c r="AA96" i="3" s="1"/>
  <c r="X96" i="3"/>
  <c r="AB96" i="3" s="1"/>
  <c r="E247" i="8"/>
  <c r="S214" i="16"/>
  <c r="AC214" i="16" s="1"/>
  <c r="T214" i="16"/>
  <c r="AD214" i="16" s="1"/>
  <c r="F255" i="8"/>
  <c r="P158" i="8"/>
  <c r="V33" i="13"/>
  <c r="Z33" i="13" s="1"/>
  <c r="U33" i="13"/>
  <c r="Y33" i="13" s="1"/>
  <c r="AL199" i="12"/>
  <c r="AN199" i="12" s="1"/>
  <c r="AK199" i="12"/>
  <c r="AM199" i="12" s="1"/>
  <c r="K254" i="8"/>
  <c r="R286" i="12"/>
  <c r="T400" i="12"/>
  <c r="AD400" i="12" s="1"/>
  <c r="G441" i="8"/>
  <c r="S400" i="12"/>
  <c r="AC400" i="12" s="1"/>
  <c r="K197" i="8"/>
  <c r="Q238" i="8"/>
  <c r="W197" i="12"/>
  <c r="AA197" i="12" s="1"/>
  <c r="X197" i="12"/>
  <c r="AB197" i="12" s="1"/>
  <c r="AL433" i="12"/>
  <c r="AN433" i="12" s="1"/>
  <c r="AK433" i="12"/>
  <c r="AM433" i="12" s="1"/>
  <c r="X60" i="16"/>
  <c r="W60" i="16"/>
  <c r="AA60" i="16" s="1"/>
  <c r="O101" i="8"/>
  <c r="C164" i="8"/>
  <c r="U30" i="3"/>
  <c r="Y30" i="3" s="1"/>
  <c r="V30" i="3"/>
  <c r="Z30" i="3" s="1"/>
  <c r="AL487" i="12"/>
  <c r="AN487" i="12" s="1"/>
  <c r="AK487" i="12"/>
  <c r="AM487" i="12" s="1"/>
  <c r="C225" i="8"/>
  <c r="R297" i="12"/>
  <c r="AH237" i="12"/>
  <c r="AJ237" i="12" s="1"/>
  <c r="AG237" i="12"/>
  <c r="AI237" i="12" s="1"/>
  <c r="AH504" i="12"/>
  <c r="AJ504" i="12" s="1"/>
  <c r="AG504" i="12"/>
  <c r="AI504" i="12" s="1"/>
  <c r="R274" i="12"/>
  <c r="X104" i="3"/>
  <c r="AB104" i="3" s="1"/>
  <c r="W104" i="3"/>
  <c r="AA104" i="3" s="1"/>
  <c r="W99" i="15"/>
  <c r="AA99" i="15" s="1"/>
  <c r="X99" i="15"/>
  <c r="AB99" i="15" s="1"/>
  <c r="S125" i="16"/>
  <c r="F166" i="8"/>
  <c r="T125" i="16"/>
  <c r="AD125" i="16" s="1"/>
  <c r="AK94" i="12"/>
  <c r="AM94" i="12" s="1"/>
  <c r="AL94" i="12"/>
  <c r="AN94" i="12" s="1"/>
  <c r="J139" i="8"/>
  <c r="R98" i="16"/>
  <c r="G474" i="8"/>
  <c r="T433" i="12"/>
  <c r="AD433" i="12" s="1"/>
  <c r="S433" i="12"/>
  <c r="AC433" i="12" s="1"/>
  <c r="K135" i="8"/>
  <c r="AG494" i="12"/>
  <c r="AI494" i="12" s="1"/>
  <c r="AH494" i="12"/>
  <c r="AJ494" i="12" s="1"/>
  <c r="AG33" i="13"/>
  <c r="AI33" i="13" s="1"/>
  <c r="AH33" i="13"/>
  <c r="AJ33" i="13" s="1"/>
  <c r="V46" i="3"/>
  <c r="Z46" i="3" s="1"/>
  <c r="U46" i="3"/>
  <c r="Y46" i="3" s="1"/>
  <c r="J215" i="8"/>
  <c r="R174" i="16"/>
  <c r="V398" i="12"/>
  <c r="Z398" i="12" s="1"/>
  <c r="U398" i="12"/>
  <c r="Y398" i="12" s="1"/>
  <c r="N439" i="8"/>
  <c r="Q312" i="8"/>
  <c r="X271" i="12"/>
  <c r="W271" i="12"/>
  <c r="AA271" i="12" s="1"/>
  <c r="W14" i="3"/>
  <c r="AA14" i="3" s="1"/>
  <c r="X14" i="3"/>
  <c r="AB14" i="3" s="1"/>
  <c r="N100" i="8"/>
  <c r="U59" i="12"/>
  <c r="Y59" i="12" s="1"/>
  <c r="V59" i="12"/>
  <c r="Z59" i="12" s="1"/>
  <c r="R92" i="3"/>
  <c r="R74" i="15"/>
  <c r="K259" i="8"/>
  <c r="W450" i="12"/>
  <c r="AA450" i="12" s="1"/>
  <c r="X450" i="12"/>
  <c r="Q491" i="8"/>
  <c r="H204" i="8"/>
  <c r="X242" i="12"/>
  <c r="AB242" i="12" s="1"/>
  <c r="Q283" i="8"/>
  <c r="W242" i="12"/>
  <c r="AA242" i="12" s="1"/>
  <c r="R480" i="12"/>
  <c r="H137" i="8"/>
  <c r="R158" i="8"/>
  <c r="AH117" i="16"/>
  <c r="AJ117" i="16" s="1"/>
  <c r="AG117" i="16"/>
  <c r="AI117" i="16" s="1"/>
  <c r="R13" i="14"/>
  <c r="AH77" i="15"/>
  <c r="AJ77" i="15" s="1"/>
  <c r="AG77" i="15"/>
  <c r="AI77" i="15" s="1"/>
  <c r="L239" i="8"/>
  <c r="U198" i="16"/>
  <c r="Y198" i="16" s="1"/>
  <c r="V198" i="16"/>
  <c r="Z198" i="16" s="1"/>
  <c r="P179" i="8"/>
  <c r="S9" i="14"/>
  <c r="AC9" i="14" s="1"/>
  <c r="T9" i="14"/>
  <c r="AD9" i="14" s="1"/>
  <c r="F263" i="8"/>
  <c r="T222" i="16"/>
  <c r="AD222" i="16" s="1"/>
  <c r="S222" i="16"/>
  <c r="AK336" i="12"/>
  <c r="AL336" i="12"/>
  <c r="AN336" i="12" s="1"/>
  <c r="U8" i="14"/>
  <c r="Y8" i="14" s="1"/>
  <c r="V8" i="14"/>
  <c r="Z8" i="14" s="1"/>
  <c r="X53" i="12"/>
  <c r="Q94" i="8"/>
  <c r="W53" i="12"/>
  <c r="AA53" i="12" s="1"/>
  <c r="R502" i="12"/>
  <c r="AG206" i="12"/>
  <c r="AI206" i="12" s="1"/>
  <c r="AH206" i="12"/>
  <c r="AJ206" i="12" s="1"/>
  <c r="P247" i="8"/>
  <c r="R337" i="12"/>
  <c r="AL92" i="15"/>
  <c r="AN92" i="15" s="1"/>
  <c r="AK92" i="15"/>
  <c r="AM92" i="15" s="1"/>
  <c r="AG202" i="12"/>
  <c r="AI202" i="12" s="1"/>
  <c r="AH202" i="12"/>
  <c r="AJ202" i="12" s="1"/>
  <c r="O219" i="8"/>
  <c r="W178" i="16"/>
  <c r="AA178" i="16" s="1"/>
  <c r="X178" i="16"/>
  <c r="AB178" i="16" s="1"/>
  <c r="AL316" i="12"/>
  <c r="AN316" i="12" s="1"/>
  <c r="AK316" i="12"/>
  <c r="AM316" i="12" s="1"/>
  <c r="W369" i="12"/>
  <c r="AA369" i="12" s="1"/>
  <c r="X369" i="12"/>
  <c r="AB369" i="12" s="1"/>
  <c r="Q410" i="8"/>
  <c r="AH83" i="15"/>
  <c r="AJ83" i="15" s="1"/>
  <c r="AG83" i="15"/>
  <c r="AI83" i="15" s="1"/>
  <c r="H128" i="8"/>
  <c r="AG26" i="15"/>
  <c r="AH26" i="15"/>
  <c r="AJ26" i="15" s="1"/>
  <c r="N470" i="8"/>
  <c r="U429" i="12"/>
  <c r="Y429" i="12" s="1"/>
  <c r="V429" i="12"/>
  <c r="AK80" i="15"/>
  <c r="AM80" i="15" s="1"/>
  <c r="AL80" i="15"/>
  <c r="AN80" i="15" s="1"/>
  <c r="T56" i="3"/>
  <c r="AD56" i="3" s="1"/>
  <c r="S56" i="3"/>
  <c r="C163" i="8"/>
  <c r="AL151" i="12"/>
  <c r="AN151" i="12" s="1"/>
  <c r="AK151" i="12"/>
  <c r="AM151" i="12" s="1"/>
  <c r="D125" i="8"/>
  <c r="W11" i="13"/>
  <c r="AA11" i="13" s="1"/>
  <c r="X11" i="13"/>
  <c r="AG260" i="12"/>
  <c r="AI260" i="12" s="1"/>
  <c r="AH260" i="12"/>
  <c r="AJ260" i="12" s="1"/>
  <c r="E172" i="8"/>
  <c r="R36" i="16"/>
  <c r="T19" i="16"/>
  <c r="AD19" i="16" s="1"/>
  <c r="S19" i="16"/>
  <c r="S391" i="12"/>
  <c r="G432" i="8"/>
  <c r="T391" i="12"/>
  <c r="AD391" i="12" s="1"/>
  <c r="W36" i="16"/>
  <c r="AA36" i="16" s="1"/>
  <c r="X36" i="16"/>
  <c r="AB36" i="16" s="1"/>
  <c r="P176" i="8"/>
  <c r="H269" i="8"/>
  <c r="AH34" i="12"/>
  <c r="AJ34" i="12" s="1"/>
  <c r="AG34" i="12"/>
  <c r="AI34" i="12" s="1"/>
  <c r="R14" i="3"/>
  <c r="AH36" i="15"/>
  <c r="AJ36" i="15" s="1"/>
  <c r="AG36" i="15"/>
  <c r="R351" i="12"/>
  <c r="AK21" i="13"/>
  <c r="AM21" i="13" s="1"/>
  <c r="AL21" i="13"/>
  <c r="AN21" i="13" s="1"/>
  <c r="W429" i="12"/>
  <c r="AA429" i="12" s="1"/>
  <c r="X429" i="12"/>
  <c r="Q470" i="8"/>
  <c r="L103" i="8"/>
  <c r="U62" i="16"/>
  <c r="Y62" i="16" s="1"/>
  <c r="V62" i="16"/>
  <c r="Z62" i="16" s="1"/>
  <c r="V352" i="12"/>
  <c r="Z352" i="12" s="1"/>
  <c r="U352" i="12"/>
  <c r="Y352" i="12" s="1"/>
  <c r="N393" i="8"/>
  <c r="E148" i="8"/>
  <c r="AK278" i="12"/>
  <c r="AM278" i="12" s="1"/>
  <c r="AL278" i="12"/>
  <c r="AN278" i="12" s="1"/>
  <c r="V10" i="3"/>
  <c r="Z10" i="3" s="1"/>
  <c r="U10" i="3"/>
  <c r="R113" i="12"/>
  <c r="K184" i="8"/>
  <c r="AL49" i="12"/>
  <c r="AN49" i="12" s="1"/>
  <c r="AK49" i="12"/>
  <c r="AM49" i="12" s="1"/>
  <c r="W98" i="15"/>
  <c r="AA98" i="15" s="1"/>
  <c r="X98" i="15"/>
  <c r="AB98" i="15" s="1"/>
  <c r="R79" i="15"/>
  <c r="R25" i="15"/>
  <c r="I249" i="8"/>
  <c r="AH58" i="12"/>
  <c r="AJ58" i="12" s="1"/>
  <c r="AG58" i="12"/>
  <c r="AI58" i="12" s="1"/>
  <c r="R442" i="12"/>
  <c r="E246" i="8"/>
  <c r="E266" i="8"/>
  <c r="U226" i="16"/>
  <c r="Y226" i="16" s="1"/>
  <c r="V226" i="16"/>
  <c r="L267" i="8"/>
  <c r="R389" i="12"/>
  <c r="AL19" i="14"/>
  <c r="AN19" i="14" s="1"/>
  <c r="AK19" i="14"/>
  <c r="AM19" i="14" s="1"/>
  <c r="S510" i="12"/>
  <c r="AC510" i="12" s="1"/>
  <c r="T510" i="12"/>
  <c r="AD510" i="12" s="1"/>
  <c r="G551" i="8"/>
  <c r="S68" i="15"/>
  <c r="AC68" i="15" s="1"/>
  <c r="T68" i="15"/>
  <c r="AD68" i="15" s="1"/>
  <c r="L134" i="8"/>
  <c r="U93" i="16"/>
  <c r="Y93" i="16" s="1"/>
  <c r="V93" i="16"/>
  <c r="Z93" i="16" s="1"/>
  <c r="S24" i="13"/>
  <c r="T24" i="13"/>
  <c r="AD24" i="13" s="1"/>
  <c r="C211" i="8"/>
  <c r="U35" i="13"/>
  <c r="Y35" i="13" s="1"/>
  <c r="V35" i="13"/>
  <c r="Z35" i="13" s="1"/>
  <c r="S86" i="12"/>
  <c r="AC86" i="12" s="1"/>
  <c r="T86" i="12"/>
  <c r="AD86" i="12" s="1"/>
  <c r="AG100" i="12"/>
  <c r="AI100" i="12" s="1"/>
  <c r="AH100" i="12"/>
  <c r="AJ100" i="12" s="1"/>
  <c r="R218" i="16"/>
  <c r="J259" i="8"/>
  <c r="I193" i="8"/>
  <c r="U18" i="15"/>
  <c r="Y18" i="15" s="1"/>
  <c r="V18" i="15"/>
  <c r="X344" i="12"/>
  <c r="Q385" i="8"/>
  <c r="W344" i="12"/>
  <c r="AA344" i="12" s="1"/>
  <c r="AK120" i="12"/>
  <c r="AM120" i="12" s="1"/>
  <c r="AL120" i="12"/>
  <c r="AN120" i="12" s="1"/>
  <c r="R15" i="15"/>
  <c r="AG56" i="15"/>
  <c r="AI56" i="15" s="1"/>
  <c r="AH56" i="15"/>
  <c r="AJ56" i="15" s="1"/>
  <c r="P166" i="8"/>
  <c r="AH74" i="12"/>
  <c r="AJ74" i="12" s="1"/>
  <c r="AG74" i="12"/>
  <c r="AI74" i="12" s="1"/>
  <c r="AK56" i="12"/>
  <c r="AM56" i="12" s="1"/>
  <c r="AL56" i="12"/>
  <c r="AN56" i="12" s="1"/>
  <c r="R373" i="12"/>
  <c r="U87" i="12"/>
  <c r="Y87" i="12" s="1"/>
  <c r="V87" i="12"/>
  <c r="V319" i="12"/>
  <c r="Z319" i="12" s="1"/>
  <c r="U319" i="12"/>
  <c r="Y319" i="12" s="1"/>
  <c r="N360" i="8"/>
  <c r="AG7" i="3"/>
  <c r="AH7" i="3"/>
  <c r="AJ7" i="3" s="1"/>
  <c r="G333" i="8"/>
  <c r="T292" i="12"/>
  <c r="AD292" i="12" s="1"/>
  <c r="S292" i="12"/>
  <c r="AC292" i="12" s="1"/>
  <c r="X17" i="15"/>
  <c r="W17" i="15"/>
  <c r="AA17" i="15" s="1"/>
  <c r="AK45" i="14"/>
  <c r="AM45" i="14" s="1"/>
  <c r="AL45" i="14"/>
  <c r="AN45" i="14" s="1"/>
  <c r="C186" i="8"/>
  <c r="R102" i="3"/>
  <c r="S236" i="12"/>
  <c r="AC236" i="12" s="1"/>
  <c r="T236" i="12"/>
  <c r="AD236" i="12" s="1"/>
  <c r="G277" i="8"/>
  <c r="S426" i="12"/>
  <c r="AC426" i="12" s="1"/>
  <c r="G467" i="8"/>
  <c r="T426" i="12"/>
  <c r="AD426" i="12" s="1"/>
  <c r="S19" i="13"/>
  <c r="AC19" i="13" s="1"/>
  <c r="T19" i="13"/>
  <c r="AD19" i="13" s="1"/>
  <c r="M86" i="8"/>
  <c r="G495" i="8"/>
  <c r="T454" i="12"/>
  <c r="AD454" i="12" s="1"/>
  <c r="S454" i="12"/>
  <c r="AC454" i="12" s="1"/>
  <c r="R136" i="12"/>
  <c r="V155" i="16"/>
  <c r="Z155" i="16" s="1"/>
  <c r="U155" i="16"/>
  <c r="Y155" i="16" s="1"/>
  <c r="L196" i="8"/>
  <c r="AK92" i="3"/>
  <c r="AM92" i="3" s="1"/>
  <c r="AL92" i="3"/>
  <c r="AN92" i="3" s="1"/>
  <c r="I168" i="8"/>
  <c r="R124" i="16"/>
  <c r="J165" i="8"/>
  <c r="AL7" i="14"/>
  <c r="AN7" i="14" s="1"/>
  <c r="AK7" i="14"/>
  <c r="AM7" i="14" s="1"/>
  <c r="U97" i="15"/>
  <c r="Y97" i="15" s="1"/>
  <c r="V97" i="15"/>
  <c r="Z97" i="15" s="1"/>
  <c r="AK208" i="12"/>
  <c r="AM208" i="12" s="1"/>
  <c r="AL208" i="12"/>
  <c r="AN208" i="12" s="1"/>
  <c r="W132" i="12"/>
  <c r="AA132" i="12" s="1"/>
  <c r="X132" i="12"/>
  <c r="AB132" i="12" s="1"/>
  <c r="AK435" i="12"/>
  <c r="AM435" i="12" s="1"/>
  <c r="AL435" i="12"/>
  <c r="AN435" i="12" s="1"/>
  <c r="R46" i="3"/>
  <c r="D124" i="8"/>
  <c r="X117" i="16"/>
  <c r="W117" i="16"/>
  <c r="AA117" i="16" s="1"/>
  <c r="O158" i="8"/>
  <c r="C146" i="8"/>
  <c r="H158" i="8"/>
  <c r="S357" i="12"/>
  <c r="AC357" i="12" s="1"/>
  <c r="T357" i="12"/>
  <c r="AD357" i="12" s="1"/>
  <c r="G398" i="8"/>
  <c r="X101" i="12"/>
  <c r="AB101" i="12" s="1"/>
  <c r="Q142" i="8"/>
  <c r="W101" i="12"/>
  <c r="AA101" i="12" s="1"/>
  <c r="T93" i="3"/>
  <c r="AD93" i="3" s="1"/>
  <c r="S93" i="3"/>
  <c r="AC93" i="3" s="1"/>
  <c r="O231" i="8"/>
  <c r="W190" i="16"/>
  <c r="AA190" i="16" s="1"/>
  <c r="X190" i="16"/>
  <c r="AB190" i="16" s="1"/>
  <c r="AH203" i="12"/>
  <c r="AJ203" i="12" s="1"/>
  <c r="AG203" i="12"/>
  <c r="AI203" i="12" s="1"/>
  <c r="AK76" i="16"/>
  <c r="AM76" i="16" s="1"/>
  <c r="AL76" i="16"/>
  <c r="S117" i="8"/>
  <c r="Q453" i="8"/>
  <c r="W412" i="12"/>
  <c r="AA412" i="12" s="1"/>
  <c r="X412" i="12"/>
  <c r="AB412" i="12" s="1"/>
  <c r="M89" i="8"/>
  <c r="R28" i="12"/>
  <c r="G306" i="8"/>
  <c r="T265" i="12"/>
  <c r="AD265" i="12" s="1"/>
  <c r="S265" i="12"/>
  <c r="AC265" i="12" s="1"/>
  <c r="AL201" i="12"/>
  <c r="AN201" i="12" s="1"/>
  <c r="AK201" i="12"/>
  <c r="AM201" i="12" s="1"/>
  <c r="P92" i="8"/>
  <c r="D164" i="8"/>
  <c r="P230" i="8"/>
  <c r="R20" i="16"/>
  <c r="AL298" i="12"/>
  <c r="AN298" i="12" s="1"/>
  <c r="AK298" i="12"/>
  <c r="AM298" i="12" s="1"/>
  <c r="AG398" i="12"/>
  <c r="AI398" i="12" s="1"/>
  <c r="AH398" i="12"/>
  <c r="AJ398" i="12" s="1"/>
  <c r="R83" i="3"/>
  <c r="X63" i="12"/>
  <c r="AB63" i="12" s="1"/>
  <c r="W63" i="12"/>
  <c r="AA63" i="12" s="1"/>
  <c r="D159" i="8"/>
  <c r="X23" i="16"/>
  <c r="AB23" i="16" s="1"/>
  <c r="W23" i="16"/>
  <c r="AA23" i="16" s="1"/>
  <c r="AL69" i="15"/>
  <c r="AN69" i="15" s="1"/>
  <c r="AK69" i="15"/>
  <c r="AM69" i="15" s="1"/>
  <c r="N157" i="8"/>
  <c r="U116" i="12"/>
  <c r="Y116" i="12" s="1"/>
  <c r="V116" i="12"/>
  <c r="Z116" i="12" s="1"/>
  <c r="AL187" i="12"/>
  <c r="AN187" i="12" s="1"/>
  <c r="AK187" i="12"/>
  <c r="AM187" i="12" s="1"/>
  <c r="P235" i="8"/>
  <c r="O216" i="8"/>
  <c r="X175" i="16"/>
  <c r="AB175" i="16" s="1"/>
  <c r="W175" i="16"/>
  <c r="AA175" i="16" s="1"/>
  <c r="R179" i="12"/>
  <c r="V49" i="3"/>
  <c r="Z49" i="3" s="1"/>
  <c r="U49" i="3"/>
  <c r="Y49" i="3" s="1"/>
  <c r="AG243" i="12"/>
  <c r="AI243" i="12" s="1"/>
  <c r="AH243" i="12"/>
  <c r="AJ243" i="12" s="1"/>
  <c r="X472" i="12"/>
  <c r="W472" i="12"/>
  <c r="AA472" i="12" s="1"/>
  <c r="Q513" i="8"/>
  <c r="AG57" i="12"/>
  <c r="AI57" i="12" s="1"/>
  <c r="AH57" i="12"/>
  <c r="AJ57" i="12" s="1"/>
  <c r="C205" i="8"/>
  <c r="AL182" i="12"/>
  <c r="AN182" i="12" s="1"/>
  <c r="AK182" i="12"/>
  <c r="AM182" i="12" s="1"/>
  <c r="Q524" i="8"/>
  <c r="X483" i="12"/>
  <c r="AB483" i="12" s="1"/>
  <c r="W483" i="12"/>
  <c r="AA483" i="12" s="1"/>
  <c r="J255" i="8"/>
  <c r="R214" i="16"/>
  <c r="U43" i="14"/>
  <c r="Y43" i="14" s="1"/>
  <c r="V43" i="14"/>
  <c r="X189" i="12"/>
  <c r="AB189" i="12" s="1"/>
  <c r="W189" i="12"/>
  <c r="AA189" i="12" s="1"/>
  <c r="H199" i="8"/>
  <c r="R99" i="3"/>
  <c r="Q504" i="8"/>
  <c r="W463" i="12"/>
  <c r="AA463" i="12" s="1"/>
  <c r="X463" i="12"/>
  <c r="AB463" i="12" s="1"/>
  <c r="V339" i="12"/>
  <c r="N380" i="8"/>
  <c r="U339" i="12"/>
  <c r="Y339" i="12" s="1"/>
  <c r="W315" i="12"/>
  <c r="AA315" i="12" s="1"/>
  <c r="Q356" i="8"/>
  <c r="X315" i="12"/>
  <c r="G219" i="8"/>
  <c r="S178" i="12"/>
  <c r="AC178" i="12" s="1"/>
  <c r="T178" i="12"/>
  <c r="AD178" i="12" s="1"/>
  <c r="N192" i="8"/>
  <c r="V151" i="12"/>
  <c r="U151" i="12"/>
  <c r="Y151" i="12" s="1"/>
  <c r="R127" i="12"/>
  <c r="AK511" i="12"/>
  <c r="AM511" i="12" s="1"/>
  <c r="AL511" i="12"/>
  <c r="AN511" i="12" s="1"/>
  <c r="T299" i="12"/>
  <c r="AD299" i="12" s="1"/>
  <c r="G340" i="8"/>
  <c r="S299" i="12"/>
  <c r="AC299" i="12" s="1"/>
  <c r="D122" i="8"/>
  <c r="S51" i="3"/>
  <c r="AC51" i="3" s="1"/>
  <c r="T51" i="3"/>
  <c r="AD51" i="3" s="1"/>
  <c r="U77" i="15"/>
  <c r="Y77" i="15" s="1"/>
  <c r="V77" i="15"/>
  <c r="Z77" i="15" s="1"/>
  <c r="U220" i="12"/>
  <c r="Y220" i="12" s="1"/>
  <c r="N261" i="8"/>
  <c r="V220" i="12"/>
  <c r="U296" i="12"/>
  <c r="Y296" i="12" s="1"/>
  <c r="N337" i="8"/>
  <c r="V296" i="12"/>
  <c r="T89" i="12"/>
  <c r="AD89" i="12" s="1"/>
  <c r="S89" i="12"/>
  <c r="AC89" i="12" s="1"/>
  <c r="R471" i="12"/>
  <c r="N71" i="8"/>
  <c r="V30" i="16"/>
  <c r="Z30" i="16" s="1"/>
  <c r="U30" i="16"/>
  <c r="Y30" i="16" s="1"/>
  <c r="L71" i="8"/>
  <c r="AG98" i="15"/>
  <c r="AI98" i="15" s="1"/>
  <c r="AH98" i="15"/>
  <c r="AJ98" i="15" s="1"/>
  <c r="V269" i="12"/>
  <c r="Z269" i="12" s="1"/>
  <c r="U269" i="12"/>
  <c r="Y269" i="12" s="1"/>
  <c r="N310" i="8"/>
  <c r="R356" i="12"/>
  <c r="AL382" i="12"/>
  <c r="AN382" i="12" s="1"/>
  <c r="AK382" i="12"/>
  <c r="AM382" i="12" s="1"/>
  <c r="I169" i="8"/>
  <c r="G229" i="8"/>
  <c r="S188" i="12"/>
  <c r="AC188" i="12" s="1"/>
  <c r="T188" i="12"/>
  <c r="AD188" i="12" s="1"/>
  <c r="R379" i="12"/>
  <c r="W38" i="15"/>
  <c r="AA38" i="15" s="1"/>
  <c r="X38" i="15"/>
  <c r="AB38" i="15" s="1"/>
  <c r="V28" i="13"/>
  <c r="Z28" i="13" s="1"/>
  <c r="U28" i="13"/>
  <c r="Y28" i="13" s="1"/>
  <c r="T420" i="12"/>
  <c r="AD420" i="12" s="1"/>
  <c r="G461" i="8"/>
  <c r="S420" i="12"/>
  <c r="AC420" i="12" s="1"/>
  <c r="AK31" i="14"/>
  <c r="AM31" i="14" s="1"/>
  <c r="AL31" i="14"/>
  <c r="AN31" i="14" s="1"/>
  <c r="V121" i="16"/>
  <c r="Z121" i="16" s="1"/>
  <c r="U121" i="16"/>
  <c r="Y121" i="16" s="1"/>
  <c r="L162" i="8"/>
  <c r="U38" i="3"/>
  <c r="Y38" i="3" s="1"/>
  <c r="V38" i="3"/>
  <c r="Z38" i="3" s="1"/>
  <c r="H265" i="8"/>
  <c r="W163" i="12"/>
  <c r="AA163" i="12" s="1"/>
  <c r="X163" i="12"/>
  <c r="AG84" i="12"/>
  <c r="AI84" i="12" s="1"/>
  <c r="AH84" i="12"/>
  <c r="AJ84" i="12" s="1"/>
  <c r="R197" i="12"/>
  <c r="C240" i="8"/>
  <c r="K128" i="8"/>
  <c r="V264" i="12"/>
  <c r="N305" i="8"/>
  <c r="U264" i="12"/>
  <c r="Y264" i="12" s="1"/>
  <c r="V58" i="15"/>
  <c r="Z58" i="15" s="1"/>
  <c r="U58" i="15"/>
  <c r="Y58" i="15" s="1"/>
  <c r="R22" i="3"/>
  <c r="M267" i="8"/>
  <c r="I183" i="8"/>
  <c r="H190" i="8"/>
  <c r="H85" i="8"/>
  <c r="D105" i="8"/>
  <c r="S34" i="15"/>
  <c r="AC34" i="15" s="1"/>
  <c r="T34" i="15"/>
  <c r="AD34" i="15" s="1"/>
  <c r="S306" i="12"/>
  <c r="AC306" i="12" s="1"/>
  <c r="G347" i="8"/>
  <c r="T306" i="12"/>
  <c r="AD306" i="12" s="1"/>
  <c r="AG439" i="12"/>
  <c r="AI439" i="12" s="1"/>
  <c r="AH439" i="12"/>
  <c r="AJ439" i="12" s="1"/>
  <c r="F93" i="8"/>
  <c r="T52" i="16"/>
  <c r="AD52" i="16" s="1"/>
  <c r="S52" i="16"/>
  <c r="AL349" i="12"/>
  <c r="AN349" i="12" s="1"/>
  <c r="AK349" i="12"/>
  <c r="AM349" i="12" s="1"/>
  <c r="AK103" i="12"/>
  <c r="AM103" i="12" s="1"/>
  <c r="AL103" i="12"/>
  <c r="AN103" i="12" s="1"/>
  <c r="AK206" i="12"/>
  <c r="AM206" i="12" s="1"/>
  <c r="AL206" i="12"/>
  <c r="AN206" i="12" s="1"/>
  <c r="V71" i="16"/>
  <c r="Z71" i="16" s="1"/>
  <c r="U71" i="16"/>
  <c r="Y71" i="16" s="1"/>
  <c r="L112" i="8"/>
  <c r="T238" i="12"/>
  <c r="AD238" i="12" s="1"/>
  <c r="S238" i="12"/>
  <c r="AC238" i="12" s="1"/>
  <c r="G279" i="8"/>
  <c r="M204" i="8"/>
  <c r="R131" i="8"/>
  <c r="AG90" i="16"/>
  <c r="AH90" i="16"/>
  <c r="AJ90" i="16" s="1"/>
  <c r="T108" i="12"/>
  <c r="AD108" i="12" s="1"/>
  <c r="S108" i="12"/>
  <c r="AC108" i="12" s="1"/>
  <c r="AK45" i="3"/>
  <c r="AM45" i="3" s="1"/>
  <c r="AL45" i="3"/>
  <c r="AN45" i="3" s="1"/>
  <c r="E124" i="8"/>
  <c r="W109" i="16"/>
  <c r="AA109" i="16" s="1"/>
  <c r="X109" i="16"/>
  <c r="AB109" i="16" s="1"/>
  <c r="O150" i="8"/>
  <c r="S85" i="12"/>
  <c r="AC85" i="12" s="1"/>
  <c r="T85" i="12"/>
  <c r="AD85" i="12" s="1"/>
  <c r="L110" i="8"/>
  <c r="V69" i="16"/>
  <c r="Z69" i="16" s="1"/>
  <c r="U69" i="16"/>
  <c r="Y69" i="16" s="1"/>
  <c r="AK223" i="12"/>
  <c r="AM223" i="12" s="1"/>
  <c r="AL223" i="12"/>
  <c r="AN223" i="12" s="1"/>
  <c r="R324" i="12"/>
  <c r="R37" i="15"/>
  <c r="R120" i="12"/>
  <c r="V178" i="12"/>
  <c r="Z178" i="12" s="1"/>
  <c r="N219" i="8"/>
  <c r="U178" i="12"/>
  <c r="Y178" i="12" s="1"/>
  <c r="H154" i="8"/>
  <c r="W92" i="15"/>
  <c r="AA92" i="15" s="1"/>
  <c r="X92" i="15"/>
  <c r="AB92" i="15" s="1"/>
  <c r="AG28" i="13"/>
  <c r="AI28" i="13" s="1"/>
  <c r="AH28" i="13"/>
  <c r="AJ28" i="13" s="1"/>
  <c r="AL111" i="16"/>
  <c r="AN111" i="16" s="1"/>
  <c r="AK111" i="16"/>
  <c r="AM111" i="16" s="1"/>
  <c r="S152" i="8"/>
  <c r="Q285" i="8"/>
  <c r="X244" i="12"/>
  <c r="AB244" i="12" s="1"/>
  <c r="W244" i="12"/>
  <c r="AA244" i="12" s="1"/>
  <c r="W98" i="12"/>
  <c r="AA98" i="12" s="1"/>
  <c r="X98" i="12"/>
  <c r="AB98" i="12" s="1"/>
  <c r="Q139" i="8"/>
  <c r="U108" i="12"/>
  <c r="Y108" i="12" s="1"/>
  <c r="V108" i="12"/>
  <c r="G524" i="8"/>
  <c r="S483" i="12"/>
  <c r="AC483" i="12" s="1"/>
  <c r="T483" i="12"/>
  <c r="AD483" i="12" s="1"/>
  <c r="W118" i="12"/>
  <c r="AA118" i="12" s="1"/>
  <c r="X118" i="12"/>
  <c r="AB118" i="12" s="1"/>
  <c r="AK386" i="12"/>
  <c r="AM386" i="12" s="1"/>
  <c r="AL386" i="12"/>
  <c r="AN386" i="12" s="1"/>
  <c r="AG75" i="16"/>
  <c r="AI75" i="16" s="1"/>
  <c r="AH75" i="16"/>
  <c r="AJ75" i="16" s="1"/>
  <c r="R116" i="8"/>
  <c r="G287" i="8"/>
  <c r="T246" i="12"/>
  <c r="AD246" i="12" s="1"/>
  <c r="S246" i="12"/>
  <c r="AC246" i="12" s="1"/>
  <c r="AL31" i="15"/>
  <c r="AN31" i="15" s="1"/>
  <c r="AK31" i="15"/>
  <c r="AM31" i="15" s="1"/>
  <c r="C173" i="8"/>
  <c r="I203" i="8"/>
  <c r="T123" i="12"/>
  <c r="AD123" i="12" s="1"/>
  <c r="G164" i="8"/>
  <c r="S123" i="12"/>
  <c r="O151" i="8"/>
  <c r="W110" i="16"/>
  <c r="AA110" i="16" s="1"/>
  <c r="X110" i="16"/>
  <c r="AB110" i="16" s="1"/>
  <c r="G505" i="8"/>
  <c r="T464" i="12"/>
  <c r="AD464" i="12" s="1"/>
  <c r="S464" i="12"/>
  <c r="AC464" i="12" s="1"/>
  <c r="T111" i="12"/>
  <c r="AD111" i="12" s="1"/>
  <c r="S111" i="12"/>
  <c r="AC111" i="12" s="1"/>
  <c r="N501" i="8"/>
  <c r="V460" i="12"/>
  <c r="Z460" i="12" s="1"/>
  <c r="U460" i="12"/>
  <c r="Y460" i="12" s="1"/>
  <c r="C232" i="8"/>
  <c r="D253" i="8"/>
  <c r="T422" i="12"/>
  <c r="AD422" i="12" s="1"/>
  <c r="S422" i="12"/>
  <c r="AC422" i="12" s="1"/>
  <c r="G463" i="8"/>
  <c r="U93" i="3"/>
  <c r="Y93" i="3" s="1"/>
  <c r="V93" i="3"/>
  <c r="Z93" i="3" s="1"/>
  <c r="J190" i="8"/>
  <c r="R149" i="16"/>
  <c r="C207" i="8"/>
  <c r="V83" i="3"/>
  <c r="Z83" i="3" s="1"/>
  <c r="U83" i="3"/>
  <c r="Y83" i="3" s="1"/>
  <c r="F153" i="8"/>
  <c r="S112" i="16"/>
  <c r="T112" i="16"/>
  <c r="AD112" i="16" s="1"/>
  <c r="P262" i="8"/>
  <c r="U87" i="3"/>
  <c r="V87" i="3"/>
  <c r="Z87" i="3" s="1"/>
  <c r="U33" i="3"/>
  <c r="Y33" i="3" s="1"/>
  <c r="V33" i="3"/>
  <c r="Z33" i="3" s="1"/>
  <c r="AK38" i="14"/>
  <c r="AM38" i="14" s="1"/>
  <c r="AL38" i="14"/>
  <c r="AN38" i="14" s="1"/>
  <c r="N366" i="8"/>
  <c r="V325" i="12"/>
  <c r="Z325" i="12" s="1"/>
  <c r="U325" i="12"/>
  <c r="Y325" i="12" s="1"/>
  <c r="S305" i="12"/>
  <c r="AC305" i="12" s="1"/>
  <c r="T305" i="12"/>
  <c r="AD305" i="12" s="1"/>
  <c r="G346" i="8"/>
  <c r="AK46" i="15"/>
  <c r="AM46" i="15" s="1"/>
  <c r="AL46" i="15"/>
  <c r="AN46" i="15" s="1"/>
  <c r="AG71" i="15"/>
  <c r="AI71" i="15" s="1"/>
  <c r="AH71" i="15"/>
  <c r="AJ71" i="15" s="1"/>
  <c r="R26" i="14"/>
  <c r="U393" i="12"/>
  <c r="Y393" i="12" s="1"/>
  <c r="V393" i="12"/>
  <c r="Z393" i="12" s="1"/>
  <c r="N434" i="8"/>
  <c r="V164" i="12"/>
  <c r="Z164" i="12" s="1"/>
  <c r="U164" i="12"/>
  <c r="Y164" i="12" s="1"/>
  <c r="N205" i="8"/>
  <c r="W262" i="12"/>
  <c r="AA262" i="12" s="1"/>
  <c r="X262" i="12"/>
  <c r="Q303" i="8"/>
  <c r="W15" i="15"/>
  <c r="AA15" i="15" s="1"/>
  <c r="X15" i="15"/>
  <c r="AB15" i="15" s="1"/>
  <c r="I231" i="8"/>
  <c r="AH397" i="12"/>
  <c r="AJ397" i="12" s="1"/>
  <c r="AG397" i="12"/>
  <c r="Q359" i="8"/>
  <c r="W318" i="12"/>
  <c r="AA318" i="12" s="1"/>
  <c r="X318" i="12"/>
  <c r="V32" i="13"/>
  <c r="Z32" i="13" s="1"/>
  <c r="U32" i="13"/>
  <c r="Y32" i="13" s="1"/>
  <c r="AL20" i="13"/>
  <c r="AN20" i="13" s="1"/>
  <c r="AK20" i="13"/>
  <c r="AM20" i="13" s="1"/>
  <c r="R47" i="15"/>
  <c r="R387" i="12"/>
  <c r="X191" i="16"/>
  <c r="AB191" i="16" s="1"/>
  <c r="W191" i="16"/>
  <c r="AA191" i="16" s="1"/>
  <c r="O232" i="8"/>
  <c r="C197" i="8"/>
  <c r="X34" i="14"/>
  <c r="AB34" i="14" s="1"/>
  <c r="W34" i="14"/>
  <c r="AA34" i="14" s="1"/>
  <c r="S269" i="12"/>
  <c r="AC269" i="12" s="1"/>
  <c r="G310" i="8"/>
  <c r="T269" i="12"/>
  <c r="AD269" i="12" s="1"/>
  <c r="P163" i="8"/>
  <c r="T264" i="12"/>
  <c r="AD264" i="12" s="1"/>
  <c r="S264" i="12"/>
  <c r="AC264" i="12" s="1"/>
  <c r="G305" i="8"/>
  <c r="V27" i="14"/>
  <c r="Z27" i="14" s="1"/>
  <c r="U27" i="14"/>
  <c r="Y27" i="14" s="1"/>
  <c r="R92" i="12"/>
  <c r="R260" i="12"/>
  <c r="W310" i="12"/>
  <c r="AA310" i="12" s="1"/>
  <c r="Q351" i="8"/>
  <c r="X310" i="12"/>
  <c r="AL11" i="12"/>
  <c r="AN11" i="12" s="1"/>
  <c r="AK11" i="12"/>
  <c r="AM11" i="12" s="1"/>
  <c r="W306" i="12"/>
  <c r="AA306" i="12" s="1"/>
  <c r="Q347" i="8"/>
  <c r="X306" i="12"/>
  <c r="AB306" i="12" s="1"/>
  <c r="AL19" i="13"/>
  <c r="AN19" i="13" s="1"/>
  <c r="AK19" i="13"/>
  <c r="AM19" i="13" s="1"/>
  <c r="W17" i="13"/>
  <c r="AA17" i="13" s="1"/>
  <c r="X17" i="13"/>
  <c r="AB17" i="13" s="1"/>
  <c r="V32" i="14"/>
  <c r="U32" i="14"/>
  <c r="Y32" i="14" s="1"/>
  <c r="T163" i="12"/>
  <c r="AD163" i="12" s="1"/>
  <c r="S163" i="12"/>
  <c r="AC163" i="12" s="1"/>
  <c r="G217" i="8"/>
  <c r="T176" i="12"/>
  <c r="AD176" i="12" s="1"/>
  <c r="S176" i="12"/>
  <c r="AC176" i="12" s="1"/>
  <c r="V53" i="3"/>
  <c r="Z53" i="3" s="1"/>
  <c r="U53" i="3"/>
  <c r="Y53" i="3" s="1"/>
  <c r="AK21" i="12"/>
  <c r="AM21" i="12" s="1"/>
  <c r="AL21" i="12"/>
  <c r="AN21" i="12" s="1"/>
  <c r="V218" i="12"/>
  <c r="Z218" i="12" s="1"/>
  <c r="U218" i="12"/>
  <c r="Y218" i="12" s="1"/>
  <c r="D249" i="8"/>
  <c r="AK421" i="12"/>
  <c r="AM421" i="12" s="1"/>
  <c r="AL421" i="12"/>
  <c r="AN421" i="12" s="1"/>
  <c r="R148" i="8"/>
  <c r="AH107" i="16"/>
  <c r="AJ107" i="16" s="1"/>
  <c r="AG107" i="16"/>
  <c r="X66" i="3"/>
  <c r="W66" i="3"/>
  <c r="AA66" i="3" s="1"/>
  <c r="R200" i="8"/>
  <c r="AG159" i="16"/>
  <c r="AI159" i="16" s="1"/>
  <c r="AH159" i="16"/>
  <c r="AJ159" i="16" s="1"/>
  <c r="AH487" i="12"/>
  <c r="AJ487" i="12" s="1"/>
  <c r="AG487" i="12"/>
  <c r="AI487" i="12" s="1"/>
  <c r="AK78" i="15"/>
  <c r="AM78" i="15" s="1"/>
  <c r="AL78" i="15"/>
  <c r="AN78" i="15" s="1"/>
  <c r="S103" i="12"/>
  <c r="AC103" i="12" s="1"/>
  <c r="T103" i="12"/>
  <c r="AD103" i="12" s="1"/>
  <c r="P162" i="8"/>
  <c r="J229" i="8"/>
  <c r="R188" i="16"/>
  <c r="S94" i="8"/>
  <c r="AK53" i="16"/>
  <c r="AM53" i="16" s="1"/>
  <c r="AL53" i="16"/>
  <c r="AN53" i="16" s="1"/>
  <c r="AH423" i="12"/>
  <c r="AJ423" i="12" s="1"/>
  <c r="AG423" i="12"/>
  <c r="AI423" i="12" s="1"/>
  <c r="H157" i="8"/>
  <c r="R383" i="12"/>
  <c r="AL355" i="12"/>
  <c r="AN355" i="12" s="1"/>
  <c r="AK355" i="12"/>
  <c r="AM355" i="12" s="1"/>
  <c r="AH124" i="12"/>
  <c r="AJ124" i="12" s="1"/>
  <c r="AG124" i="12"/>
  <c r="AI124" i="12" s="1"/>
  <c r="K154" i="8"/>
  <c r="X78" i="12"/>
  <c r="AB78" i="12" s="1"/>
  <c r="Q119" i="8"/>
  <c r="W78" i="12"/>
  <c r="AA78" i="12" s="1"/>
  <c r="W25" i="15"/>
  <c r="AA25" i="15" s="1"/>
  <c r="X25" i="15"/>
  <c r="AB25" i="15" s="1"/>
  <c r="U129" i="16"/>
  <c r="Y129" i="16" s="1"/>
  <c r="V129" i="16"/>
  <c r="L170" i="8"/>
  <c r="S95" i="3"/>
  <c r="T95" i="3"/>
  <c r="AD95" i="3" s="1"/>
  <c r="U212" i="12"/>
  <c r="Y212" i="12" s="1"/>
  <c r="V212" i="12"/>
  <c r="Z212" i="12" s="1"/>
  <c r="V32" i="12"/>
  <c r="U32" i="12"/>
  <c r="Y32" i="12" s="1"/>
  <c r="M187" i="8"/>
  <c r="S450" i="12"/>
  <c r="AC450" i="12" s="1"/>
  <c r="T450" i="12"/>
  <c r="AD450" i="12" s="1"/>
  <c r="G491" i="8"/>
  <c r="W409" i="12"/>
  <c r="AA409" i="12" s="1"/>
  <c r="Q450" i="8"/>
  <c r="X409" i="12"/>
  <c r="AB409" i="12" s="1"/>
  <c r="AK104" i="15"/>
  <c r="AM104" i="15" s="1"/>
  <c r="AL104" i="15"/>
  <c r="AN104" i="15" s="1"/>
  <c r="V189" i="12"/>
  <c r="Z189" i="12" s="1"/>
  <c r="U189" i="12"/>
  <c r="Y189" i="12" s="1"/>
  <c r="H109" i="8"/>
  <c r="AL420" i="12"/>
  <c r="AN420" i="12" s="1"/>
  <c r="AK420" i="12"/>
  <c r="AM420" i="12" s="1"/>
  <c r="O261" i="8"/>
  <c r="X220" i="16"/>
  <c r="W220" i="16"/>
  <c r="AA220" i="16" s="1"/>
  <c r="Q106" i="8"/>
  <c r="W65" i="12"/>
  <c r="AA65" i="12" s="1"/>
  <c r="X65" i="12"/>
  <c r="AB65" i="12" s="1"/>
  <c r="AL441" i="12"/>
  <c r="AN441" i="12" s="1"/>
  <c r="AK441" i="12"/>
  <c r="AM441" i="12" s="1"/>
  <c r="AL473" i="12"/>
  <c r="AN473" i="12" s="1"/>
  <c r="AK473" i="12"/>
  <c r="AM473" i="12" s="1"/>
  <c r="V291" i="12"/>
  <c r="Z291" i="12" s="1"/>
  <c r="U291" i="12"/>
  <c r="Y291" i="12" s="1"/>
  <c r="N332" i="8"/>
  <c r="R30" i="13"/>
  <c r="J219" i="8"/>
  <c r="R178" i="16"/>
  <c r="AG308" i="12"/>
  <c r="AH308" i="12"/>
  <c r="AJ308" i="12" s="1"/>
  <c r="X24" i="14"/>
  <c r="W24" i="14"/>
  <c r="AA24" i="14" s="1"/>
  <c r="AK10" i="12"/>
  <c r="AM10" i="12" s="1"/>
  <c r="AL10" i="12"/>
  <c r="AN10" i="12" s="1"/>
  <c r="I158" i="8"/>
  <c r="X54" i="15"/>
  <c r="AB54" i="15" s="1"/>
  <c r="W54" i="15"/>
  <c r="AA54" i="15" s="1"/>
  <c r="J260" i="8"/>
  <c r="R219" i="16"/>
  <c r="AL381" i="12"/>
  <c r="AN381" i="12" s="1"/>
  <c r="AK381" i="12"/>
  <c r="AM381" i="12" s="1"/>
  <c r="L179" i="8"/>
  <c r="U138" i="16"/>
  <c r="Y138" i="16" s="1"/>
  <c r="V138" i="16"/>
  <c r="Z138" i="16" s="1"/>
  <c r="AK356" i="12"/>
  <c r="AM356" i="12" s="1"/>
  <c r="AL356" i="12"/>
  <c r="AN356" i="12" s="1"/>
  <c r="AG23" i="12"/>
  <c r="AI23" i="12" s="1"/>
  <c r="AH23" i="12"/>
  <c r="AJ23" i="12" s="1"/>
  <c r="AH188" i="16"/>
  <c r="AJ188" i="16" s="1"/>
  <c r="AG188" i="16"/>
  <c r="R229" i="8"/>
  <c r="I134" i="8"/>
  <c r="N445" i="8"/>
  <c r="V404" i="12"/>
  <c r="Z404" i="12" s="1"/>
  <c r="U404" i="12"/>
  <c r="Y404" i="12" s="1"/>
  <c r="R12" i="3"/>
  <c r="Q514" i="8"/>
  <c r="W473" i="12"/>
  <c r="AA473" i="12" s="1"/>
  <c r="X473" i="12"/>
  <c r="AG85" i="12"/>
  <c r="AI85" i="12" s="1"/>
  <c r="AH85" i="12"/>
  <c r="AJ85" i="12" s="1"/>
  <c r="AL102" i="15"/>
  <c r="AN102" i="15" s="1"/>
  <c r="AK102" i="15"/>
  <c r="AM102" i="15" s="1"/>
  <c r="X113" i="12"/>
  <c r="Q154" i="8"/>
  <c r="W113" i="12"/>
  <c r="AA113" i="12" s="1"/>
  <c r="E111" i="8"/>
  <c r="R18" i="14"/>
  <c r="R98" i="12"/>
  <c r="AL367" i="12"/>
  <c r="AN367" i="12" s="1"/>
  <c r="AK367" i="12"/>
  <c r="AM367" i="12" s="1"/>
  <c r="K85" i="8"/>
  <c r="N468" i="8"/>
  <c r="U427" i="12"/>
  <c r="Y427" i="12" s="1"/>
  <c r="V427" i="12"/>
  <c r="AG269" i="12"/>
  <c r="AH269" i="12"/>
  <c r="AJ269" i="12" s="1"/>
  <c r="U39" i="16"/>
  <c r="Y39" i="16" s="1"/>
  <c r="V39" i="16"/>
  <c r="AH286" i="12"/>
  <c r="AJ286" i="12" s="1"/>
  <c r="AG286" i="12"/>
  <c r="AI286" i="12" s="1"/>
  <c r="AH92" i="12"/>
  <c r="AJ92" i="12" s="1"/>
  <c r="AG92" i="12"/>
  <c r="AI92" i="12" s="1"/>
  <c r="AH219" i="16"/>
  <c r="AJ219" i="16" s="1"/>
  <c r="AG219" i="16"/>
  <c r="R260" i="8"/>
  <c r="V33" i="16"/>
  <c r="Z33" i="16" s="1"/>
  <c r="N74" i="8"/>
  <c r="U33" i="16"/>
  <c r="Y33" i="16" s="1"/>
  <c r="L74" i="8"/>
  <c r="G330" i="8"/>
  <c r="T289" i="12"/>
  <c r="AD289" i="12" s="1"/>
  <c r="S289" i="12"/>
  <c r="AC289" i="12" s="1"/>
  <c r="Q247" i="8"/>
  <c r="X206" i="12"/>
  <c r="AB206" i="12" s="1"/>
  <c r="W206" i="12"/>
  <c r="AA206" i="12" s="1"/>
  <c r="O160" i="8"/>
  <c r="W119" i="16"/>
  <c r="AA119" i="16" s="1"/>
  <c r="X119" i="16"/>
  <c r="AB119" i="16" s="1"/>
  <c r="X391" i="12"/>
  <c r="AB391" i="12" s="1"/>
  <c r="W391" i="12"/>
  <c r="AA391" i="12" s="1"/>
  <c r="Q432" i="8"/>
  <c r="R298" i="12"/>
  <c r="X40" i="16"/>
  <c r="AB40" i="16" s="1"/>
  <c r="W40" i="16"/>
  <c r="AA40" i="16" s="1"/>
  <c r="U123" i="16"/>
  <c r="Y123" i="16" s="1"/>
  <c r="V123" i="16"/>
  <c r="L164" i="8"/>
  <c r="W128" i="16"/>
  <c r="AA128" i="16" s="1"/>
  <c r="X128" i="16"/>
  <c r="O169" i="8"/>
  <c r="C203" i="8"/>
  <c r="Q348" i="8"/>
  <c r="W307" i="12"/>
  <c r="AA307" i="12" s="1"/>
  <c r="X307" i="12"/>
  <c r="AB307" i="12" s="1"/>
  <c r="T114" i="12"/>
  <c r="AD114" i="12" s="1"/>
  <c r="S114" i="12"/>
  <c r="AC114" i="12" s="1"/>
  <c r="V482" i="12"/>
  <c r="U482" i="12"/>
  <c r="Y482" i="12" s="1"/>
  <c r="N523" i="8"/>
  <c r="AK364" i="12"/>
  <c r="AM364" i="12" s="1"/>
  <c r="AL364" i="12"/>
  <c r="X74" i="3"/>
  <c r="AB74" i="3" s="1"/>
  <c r="W74" i="3"/>
  <c r="AA74" i="3" s="1"/>
  <c r="L224" i="8"/>
  <c r="V183" i="16"/>
  <c r="Z183" i="16" s="1"/>
  <c r="U183" i="16"/>
  <c r="Y183" i="16" s="1"/>
  <c r="X102" i="3"/>
  <c r="AB102" i="3" s="1"/>
  <c r="W102" i="3"/>
  <c r="AA102" i="3" s="1"/>
  <c r="R9" i="15"/>
  <c r="R25" i="13"/>
  <c r="S67" i="15"/>
  <c r="AC67" i="15" s="1"/>
  <c r="T67" i="15"/>
  <c r="AD67" i="15" s="1"/>
  <c r="R393" i="12"/>
  <c r="R91" i="15"/>
  <c r="Q141" i="8"/>
  <c r="X100" i="12"/>
  <c r="W100" i="12"/>
  <c r="AA100" i="12" s="1"/>
  <c r="W338" i="12"/>
  <c r="AA338" i="12" s="1"/>
  <c r="Q379" i="8"/>
  <c r="X338" i="12"/>
  <c r="V41" i="3"/>
  <c r="Z41" i="3" s="1"/>
  <c r="U41" i="3"/>
  <c r="Y41" i="3" s="1"/>
  <c r="X392" i="12"/>
  <c r="AB392" i="12" s="1"/>
  <c r="W392" i="12"/>
  <c r="AA392" i="12" s="1"/>
  <c r="Q433" i="8"/>
  <c r="U85" i="3"/>
  <c r="Y85" i="3" s="1"/>
  <c r="V85" i="3"/>
  <c r="Z85" i="3" s="1"/>
  <c r="AL46" i="3"/>
  <c r="AN46" i="3" s="1"/>
  <c r="AK46" i="3"/>
  <c r="AM46" i="3" s="1"/>
  <c r="T43" i="15"/>
  <c r="AD43" i="15" s="1"/>
  <c r="S43" i="15"/>
  <c r="AG52" i="15"/>
  <c r="AI52" i="15" s="1"/>
  <c r="AH52" i="15"/>
  <c r="AJ52" i="15" s="1"/>
  <c r="E183" i="8"/>
  <c r="AL27" i="13"/>
  <c r="AN27" i="13" s="1"/>
  <c r="AK27" i="13"/>
  <c r="AK498" i="12"/>
  <c r="AM498" i="12" s="1"/>
  <c r="AL498" i="12"/>
  <c r="AN498" i="12" s="1"/>
  <c r="R344" i="12"/>
  <c r="AK455" i="12"/>
  <c r="AM455" i="12" s="1"/>
  <c r="AL455" i="12"/>
  <c r="AN455" i="12" s="1"/>
  <c r="K236" i="8"/>
  <c r="R35" i="13"/>
  <c r="H117" i="8"/>
  <c r="T66" i="3"/>
  <c r="AD66" i="3" s="1"/>
  <c r="S66" i="3"/>
  <c r="AL203" i="16"/>
  <c r="AN203" i="16" s="1"/>
  <c r="AK203" i="16"/>
  <c r="AM203" i="16" s="1"/>
  <c r="S244" i="8"/>
  <c r="R220" i="16"/>
  <c r="J261" i="8"/>
  <c r="R42" i="15"/>
  <c r="S253" i="12"/>
  <c r="AC253" i="12" s="1"/>
  <c r="G294" i="8"/>
  <c r="T253" i="12"/>
  <c r="AD253" i="12" s="1"/>
  <c r="V48" i="12"/>
  <c r="U48" i="12"/>
  <c r="Y48" i="12" s="1"/>
  <c r="T13" i="13"/>
  <c r="AD13" i="13" s="1"/>
  <c r="S13" i="13"/>
  <c r="AC13" i="13" s="1"/>
  <c r="AK58" i="3"/>
  <c r="AM58" i="3" s="1"/>
  <c r="AL58" i="3"/>
  <c r="AN58" i="3" s="1"/>
  <c r="AG53" i="12"/>
  <c r="AI53" i="12" s="1"/>
  <c r="AH53" i="12"/>
  <c r="AJ53" i="12" s="1"/>
  <c r="AL377" i="12"/>
  <c r="AN377" i="12" s="1"/>
  <c r="AK377" i="12"/>
  <c r="AM377" i="12" s="1"/>
  <c r="R449" i="12"/>
  <c r="W30" i="3"/>
  <c r="AA30" i="3" s="1"/>
  <c r="X30" i="3"/>
  <c r="AB30" i="3" s="1"/>
  <c r="N187" i="8"/>
  <c r="U146" i="12"/>
  <c r="Y146" i="12" s="1"/>
  <c r="V146" i="12"/>
  <c r="R102" i="12"/>
  <c r="V261" i="12"/>
  <c r="Z261" i="12" s="1"/>
  <c r="N302" i="8"/>
  <c r="U261" i="12"/>
  <c r="Y261" i="12" s="1"/>
  <c r="S129" i="8"/>
  <c r="AK88" i="16"/>
  <c r="AM88" i="16" s="1"/>
  <c r="AL88" i="16"/>
  <c r="AN88" i="16" s="1"/>
  <c r="L175" i="8"/>
  <c r="V134" i="16"/>
  <c r="U134" i="16"/>
  <c r="Y134" i="16" s="1"/>
  <c r="W44" i="14"/>
  <c r="AA44" i="14" s="1"/>
  <c r="X44" i="14"/>
  <c r="R107" i="16"/>
  <c r="J148" i="8"/>
  <c r="AH296" i="12"/>
  <c r="AJ296" i="12" s="1"/>
  <c r="AG296" i="12"/>
  <c r="T170" i="12"/>
  <c r="AD170" i="12" s="1"/>
  <c r="S170" i="12"/>
  <c r="AC170" i="12" s="1"/>
  <c r="U51" i="12"/>
  <c r="Y51" i="12" s="1"/>
  <c r="V51" i="12"/>
  <c r="Z51" i="12" s="1"/>
  <c r="V93" i="12"/>
  <c r="U93" i="12"/>
  <c r="Y93" i="12" s="1"/>
  <c r="N134" i="8"/>
  <c r="S195" i="16"/>
  <c r="T195" i="16"/>
  <c r="AD195" i="16" s="1"/>
  <c r="F236" i="8"/>
  <c r="E173" i="8"/>
  <c r="D91" i="8"/>
  <c r="S40" i="3"/>
  <c r="T40" i="3"/>
  <c r="AD40" i="3" s="1"/>
  <c r="O207" i="8"/>
  <c r="W166" i="16"/>
  <c r="AA166" i="16" s="1"/>
  <c r="X166" i="16"/>
  <c r="AB166" i="16" s="1"/>
  <c r="S330" i="12"/>
  <c r="G371" i="8"/>
  <c r="T330" i="12"/>
  <c r="AD330" i="12" s="1"/>
  <c r="M264" i="8"/>
  <c r="W335" i="12"/>
  <c r="AA335" i="12" s="1"/>
  <c r="Q376" i="8"/>
  <c r="X335" i="12"/>
  <c r="R280" i="12"/>
  <c r="U295" i="12"/>
  <c r="Y295" i="12" s="1"/>
  <c r="V295" i="12"/>
  <c r="Z295" i="12" s="1"/>
  <c r="N336" i="8"/>
  <c r="H182" i="8"/>
  <c r="N454" i="8"/>
  <c r="V413" i="12"/>
  <c r="Z413" i="12" s="1"/>
  <c r="U413" i="12"/>
  <c r="Y413" i="12" s="1"/>
  <c r="R448" i="12"/>
  <c r="T34" i="13"/>
  <c r="AD34" i="13" s="1"/>
  <c r="S34" i="13"/>
  <c r="AC34" i="13" s="1"/>
  <c r="C125" i="8"/>
  <c r="R227" i="8"/>
  <c r="AH186" i="16"/>
  <c r="AJ186" i="16" s="1"/>
  <c r="AG186" i="16"/>
  <c r="R474" i="12"/>
  <c r="R411" i="12"/>
  <c r="R231" i="12"/>
  <c r="Q231" i="12" s="1"/>
  <c r="AE231" i="12" s="1"/>
  <c r="AL54" i="12"/>
  <c r="AN54" i="12" s="1"/>
  <c r="AK54" i="12"/>
  <c r="AM54" i="12" s="1"/>
  <c r="AG99" i="15"/>
  <c r="AH99" i="15"/>
  <c r="AJ99" i="15" s="1"/>
  <c r="AH412" i="12"/>
  <c r="AJ412" i="12" s="1"/>
  <c r="AG412" i="12"/>
  <c r="AI412" i="12" s="1"/>
  <c r="K142" i="8"/>
  <c r="S38" i="12"/>
  <c r="AC38" i="12" s="1"/>
  <c r="T38" i="12"/>
  <c r="AD38" i="12" s="1"/>
  <c r="AH7" i="13"/>
  <c r="AJ7" i="13" s="1"/>
  <c r="AG7" i="13"/>
  <c r="V186" i="12"/>
  <c r="N227" i="8"/>
  <c r="U186" i="12"/>
  <c r="Y186" i="12" s="1"/>
  <c r="Q224" i="8"/>
  <c r="X183" i="12"/>
  <c r="W183" i="12"/>
  <c r="AA183" i="12" s="1"/>
  <c r="V162" i="12"/>
  <c r="Z162" i="12" s="1"/>
  <c r="U162" i="12"/>
  <c r="Y162" i="12" s="1"/>
  <c r="W375" i="12"/>
  <c r="AA375" i="12" s="1"/>
  <c r="Q416" i="8"/>
  <c r="X375" i="12"/>
  <c r="AB375" i="12" s="1"/>
  <c r="AG415" i="12"/>
  <c r="AI415" i="12" s="1"/>
  <c r="AH415" i="12"/>
  <c r="AJ415" i="12" s="1"/>
  <c r="S377" i="12"/>
  <c r="AC377" i="12" s="1"/>
  <c r="G418" i="8"/>
  <c r="T377" i="12"/>
  <c r="AD377" i="12" s="1"/>
  <c r="U138" i="12"/>
  <c r="Y138" i="12" s="1"/>
  <c r="N179" i="8"/>
  <c r="V138" i="12"/>
  <c r="Z138" i="12" s="1"/>
  <c r="S427" i="12"/>
  <c r="AC427" i="12" s="1"/>
  <c r="T427" i="12"/>
  <c r="AD427" i="12" s="1"/>
  <c r="G468" i="8"/>
  <c r="K194" i="8"/>
  <c r="AL312" i="12"/>
  <c r="AN312" i="12" s="1"/>
  <c r="AK312" i="12"/>
  <c r="AM312" i="12" s="1"/>
  <c r="G93" i="8"/>
  <c r="S52" i="12"/>
  <c r="AC52" i="12" s="1"/>
  <c r="T52" i="12"/>
  <c r="AD52" i="12" s="1"/>
  <c r="AG102" i="16"/>
  <c r="AI102" i="16" s="1"/>
  <c r="AH102" i="16"/>
  <c r="AJ102" i="16" s="1"/>
  <c r="R143" i="8"/>
  <c r="E225" i="8"/>
  <c r="S87" i="8"/>
  <c r="AK46" i="16"/>
  <c r="AM46" i="16" s="1"/>
  <c r="AL46" i="16"/>
  <c r="AK40" i="16"/>
  <c r="AL40" i="16"/>
  <c r="AN40" i="16" s="1"/>
  <c r="AL206" i="16"/>
  <c r="AN206" i="16" s="1"/>
  <c r="AK206" i="16"/>
  <c r="AM206" i="16" s="1"/>
  <c r="S247" i="8"/>
  <c r="W57" i="3"/>
  <c r="AA57" i="3" s="1"/>
  <c r="X57" i="3"/>
  <c r="AB57" i="3" s="1"/>
  <c r="AK83" i="3"/>
  <c r="AM83" i="3" s="1"/>
  <c r="AL83" i="3"/>
  <c r="AN83" i="3" s="1"/>
  <c r="S414" i="12"/>
  <c r="AC414" i="12" s="1"/>
  <c r="T414" i="12"/>
  <c r="AD414" i="12" s="1"/>
  <c r="G455" i="8"/>
  <c r="T44" i="12"/>
  <c r="AD44" i="12" s="1"/>
  <c r="S44" i="12"/>
  <c r="AC44" i="12" s="1"/>
  <c r="S133" i="8"/>
  <c r="AL92" i="16"/>
  <c r="AN92" i="16" s="1"/>
  <c r="AK92" i="16"/>
  <c r="AM92" i="16" s="1"/>
  <c r="R455" i="12"/>
  <c r="W66" i="12"/>
  <c r="AA66" i="12" s="1"/>
  <c r="X66" i="12"/>
  <c r="V251" i="12"/>
  <c r="Z251" i="12" s="1"/>
  <c r="U251" i="12"/>
  <c r="Y251" i="12" s="1"/>
  <c r="N292" i="8"/>
  <c r="O97" i="8"/>
  <c r="X56" i="16"/>
  <c r="W56" i="16"/>
  <c r="AA56" i="16" s="1"/>
  <c r="R285" i="12"/>
  <c r="U380" i="12"/>
  <c r="Y380" i="12" s="1"/>
  <c r="N421" i="8"/>
  <c r="V380" i="12"/>
  <c r="Z380" i="12" s="1"/>
  <c r="R438" i="12"/>
  <c r="AH15" i="15"/>
  <c r="AJ15" i="15" s="1"/>
  <c r="AG15" i="15"/>
  <c r="AI15" i="15" s="1"/>
  <c r="AH217" i="12"/>
  <c r="AJ217" i="12" s="1"/>
  <c r="AG217" i="12"/>
  <c r="AI217" i="12" s="1"/>
  <c r="M111" i="8"/>
  <c r="H248" i="8"/>
  <c r="R67" i="15"/>
  <c r="AG14" i="14"/>
  <c r="AH14" i="14"/>
  <c r="AJ14" i="14" s="1"/>
  <c r="I221" i="8"/>
  <c r="W20" i="14"/>
  <c r="AA20" i="14" s="1"/>
  <c r="X20" i="14"/>
  <c r="V91" i="15"/>
  <c r="Z91" i="15" s="1"/>
  <c r="U91" i="15"/>
  <c r="Y91" i="15" s="1"/>
  <c r="U90" i="3"/>
  <c r="Y90" i="3" s="1"/>
  <c r="V90" i="3"/>
  <c r="Z90" i="3" s="1"/>
  <c r="W326" i="12"/>
  <c r="AA326" i="12" s="1"/>
  <c r="X326" i="12"/>
  <c r="AB326" i="12" s="1"/>
  <c r="Q367" i="8"/>
  <c r="I131" i="8"/>
  <c r="I144" i="8"/>
  <c r="P234" i="8"/>
  <c r="AG87" i="15"/>
  <c r="AH87" i="15"/>
  <c r="AJ87" i="15" s="1"/>
  <c r="X217" i="16"/>
  <c r="AB217" i="16" s="1"/>
  <c r="W217" i="16"/>
  <c r="AA217" i="16" s="1"/>
  <c r="O258" i="8"/>
  <c r="T56" i="16"/>
  <c r="AD56" i="16" s="1"/>
  <c r="S56" i="16"/>
  <c r="F97" i="8"/>
  <c r="Q143" i="8"/>
  <c r="X102" i="12"/>
  <c r="AB102" i="12" s="1"/>
  <c r="W102" i="12"/>
  <c r="AA102" i="12" s="1"/>
  <c r="G539" i="8"/>
  <c r="S498" i="12"/>
  <c r="AC498" i="12" s="1"/>
  <c r="T498" i="12"/>
  <c r="AD498" i="12" s="1"/>
  <c r="AG121" i="12"/>
  <c r="AI121" i="12" s="1"/>
  <c r="AH121" i="12"/>
  <c r="AJ121" i="12" s="1"/>
  <c r="C160" i="8"/>
  <c r="R21" i="12"/>
  <c r="R251" i="8"/>
  <c r="AG210" i="16"/>
  <c r="AH210" i="16"/>
  <c r="AJ210" i="16" s="1"/>
  <c r="R43" i="3"/>
  <c r="R81" i="3"/>
  <c r="AK212" i="12"/>
  <c r="AM212" i="12" s="1"/>
  <c r="AL212" i="12"/>
  <c r="AN212" i="12" s="1"/>
  <c r="AG52" i="12"/>
  <c r="AI52" i="12" s="1"/>
  <c r="AH52" i="12"/>
  <c r="AJ52" i="12" s="1"/>
  <c r="R403" i="12"/>
  <c r="V119" i="16"/>
  <c r="Z119" i="16" s="1"/>
  <c r="U119" i="16"/>
  <c r="Y119" i="16" s="1"/>
  <c r="L160" i="8"/>
  <c r="V82" i="3"/>
  <c r="U82" i="3"/>
  <c r="Y82" i="3" s="1"/>
  <c r="R413" i="12"/>
  <c r="S214" i="8"/>
  <c r="AK173" i="16"/>
  <c r="AM173" i="16" s="1"/>
  <c r="AL173" i="16"/>
  <c r="AN173" i="16" s="1"/>
  <c r="G374" i="8"/>
  <c r="T333" i="12"/>
  <c r="AD333" i="12" s="1"/>
  <c r="S333" i="12"/>
  <c r="K216" i="8"/>
  <c r="E237" i="8"/>
  <c r="R244" i="12"/>
  <c r="K219" i="8"/>
  <c r="T484" i="12"/>
  <c r="AD484" i="12" s="1"/>
  <c r="G525" i="8"/>
  <c r="S484" i="12"/>
  <c r="AC484" i="12" s="1"/>
  <c r="L114" i="8"/>
  <c r="V73" i="16"/>
  <c r="Z73" i="16" s="1"/>
  <c r="U73" i="16"/>
  <c r="Y73" i="16" s="1"/>
  <c r="T33" i="13"/>
  <c r="AD33" i="13" s="1"/>
  <c r="S33" i="13"/>
  <c r="AC33" i="13" s="1"/>
  <c r="E193" i="8"/>
  <c r="R95" i="15"/>
  <c r="W26" i="3"/>
  <c r="AA26" i="3" s="1"/>
  <c r="X26" i="3"/>
  <c r="U263" i="12"/>
  <c r="Y263" i="12" s="1"/>
  <c r="N304" i="8"/>
  <c r="V263" i="12"/>
  <c r="M136" i="8"/>
  <c r="U197" i="12"/>
  <c r="Y197" i="12" s="1"/>
  <c r="V197" i="12"/>
  <c r="Z197" i="12" s="1"/>
  <c r="R21" i="13"/>
  <c r="AK358" i="12"/>
  <c r="AM358" i="12" s="1"/>
  <c r="AL358" i="12"/>
  <c r="AN358" i="12" s="1"/>
  <c r="P93" i="8"/>
  <c r="AH336" i="12"/>
  <c r="AJ336" i="12" s="1"/>
  <c r="AG336" i="12"/>
  <c r="AI336" i="12" s="1"/>
  <c r="AL321" i="12"/>
  <c r="AN321" i="12" s="1"/>
  <c r="AK321" i="12"/>
  <c r="AM321" i="12" s="1"/>
  <c r="N402" i="8"/>
  <c r="U361" i="12"/>
  <c r="Y361" i="12" s="1"/>
  <c r="V361" i="12"/>
  <c r="Z361" i="12" s="1"/>
  <c r="R309" i="12"/>
  <c r="R241" i="8"/>
  <c r="AG200" i="16"/>
  <c r="AI200" i="16" s="1"/>
  <c r="AH200" i="16"/>
  <c r="AJ200" i="16" s="1"/>
  <c r="AH362" i="12"/>
  <c r="AJ362" i="12" s="1"/>
  <c r="AG362" i="12"/>
  <c r="R94" i="8"/>
  <c r="AH53" i="16"/>
  <c r="AJ53" i="16" s="1"/>
  <c r="AG53" i="16"/>
  <c r="AI53" i="16" s="1"/>
  <c r="D184" i="8"/>
  <c r="V30" i="14"/>
  <c r="Z30" i="14" s="1"/>
  <c r="U30" i="14"/>
  <c r="Y30" i="14" s="1"/>
  <c r="V106" i="12"/>
  <c r="Z106" i="12" s="1"/>
  <c r="U106" i="12"/>
  <c r="Y106" i="12" s="1"/>
  <c r="N147" i="8"/>
  <c r="R296" i="12"/>
  <c r="P193" i="8"/>
  <c r="AG353" i="12"/>
  <c r="AI353" i="12" s="1"/>
  <c r="AH353" i="12"/>
  <c r="AJ353" i="12" s="1"/>
  <c r="R40" i="14"/>
  <c r="S207" i="12"/>
  <c r="AC207" i="12" s="1"/>
  <c r="T207" i="12"/>
  <c r="AD207" i="12" s="1"/>
  <c r="W18" i="14"/>
  <c r="AA18" i="14" s="1"/>
  <c r="X18" i="14"/>
  <c r="AB18" i="14" s="1"/>
  <c r="W157" i="12"/>
  <c r="AA157" i="12" s="1"/>
  <c r="Q198" i="8"/>
  <c r="X157" i="12"/>
  <c r="W85" i="15"/>
  <c r="AA85" i="15" s="1"/>
  <c r="X85" i="15"/>
  <c r="AB85" i="15" s="1"/>
  <c r="S37" i="14"/>
  <c r="T37" i="14"/>
  <c r="AD37" i="14" s="1"/>
  <c r="T465" i="12"/>
  <c r="AD465" i="12" s="1"/>
  <c r="G506" i="8"/>
  <c r="S465" i="12"/>
  <c r="AC465" i="12" s="1"/>
  <c r="AG402" i="12"/>
  <c r="AI402" i="12" s="1"/>
  <c r="AH402" i="12"/>
  <c r="AJ402" i="12" s="1"/>
  <c r="R31" i="3"/>
  <c r="C200" i="8"/>
  <c r="S279" i="12"/>
  <c r="G320" i="8"/>
  <c r="T279" i="12"/>
  <c r="AD279" i="12" s="1"/>
  <c r="R98" i="3"/>
  <c r="G292" i="8"/>
  <c r="T251" i="12"/>
  <c r="AD251" i="12" s="1"/>
  <c r="S251" i="12"/>
  <c r="AC251" i="12" s="1"/>
  <c r="AL40" i="3"/>
  <c r="AN40" i="3" s="1"/>
  <c r="AK40" i="3"/>
  <c r="AM40" i="3" s="1"/>
  <c r="AL461" i="12"/>
  <c r="AN461" i="12" s="1"/>
  <c r="AK461" i="12"/>
  <c r="AM461" i="12" s="1"/>
  <c r="Q383" i="8"/>
  <c r="X342" i="12"/>
  <c r="W342" i="12"/>
  <c r="AA342" i="12" s="1"/>
  <c r="AG432" i="12"/>
  <c r="AH432" i="12"/>
  <c r="AJ432" i="12" s="1"/>
  <c r="R30" i="16"/>
  <c r="J71" i="8"/>
  <c r="G475" i="8"/>
  <c r="T434" i="12"/>
  <c r="AD434" i="12" s="1"/>
  <c r="S434" i="12"/>
  <c r="AC434" i="12" s="1"/>
  <c r="AK26" i="16"/>
  <c r="AM26" i="16" s="1"/>
  <c r="AL26" i="16"/>
  <c r="AN26" i="16" s="1"/>
  <c r="M109" i="8"/>
  <c r="W126" i="12"/>
  <c r="AA126" i="12" s="1"/>
  <c r="X126" i="12"/>
  <c r="AB126" i="12" s="1"/>
  <c r="R44" i="3"/>
  <c r="P220" i="8"/>
  <c r="U94" i="12"/>
  <c r="Y94" i="12" s="1"/>
  <c r="N135" i="8"/>
  <c r="V94" i="12"/>
  <c r="Z94" i="12" s="1"/>
  <c r="AG136" i="12"/>
  <c r="AI136" i="12" s="1"/>
  <c r="AH136" i="12"/>
  <c r="AJ136" i="12" s="1"/>
  <c r="U414" i="12"/>
  <c r="Y414" i="12" s="1"/>
  <c r="N455" i="8"/>
  <c r="V414" i="12"/>
  <c r="R91" i="12"/>
  <c r="K181" i="8"/>
  <c r="AK388" i="12"/>
  <c r="AM388" i="12" s="1"/>
  <c r="AL388" i="12"/>
  <c r="AN388" i="12" s="1"/>
  <c r="R155" i="16"/>
  <c r="J196" i="8"/>
  <c r="U145" i="16"/>
  <c r="Y145" i="16" s="1"/>
  <c r="V145" i="16"/>
  <c r="Z145" i="16" s="1"/>
  <c r="L186" i="8"/>
  <c r="U332" i="12"/>
  <c r="Y332" i="12" s="1"/>
  <c r="V332" i="12"/>
  <c r="Z332" i="12" s="1"/>
  <c r="N373" i="8"/>
  <c r="AL402" i="12"/>
  <c r="AN402" i="12" s="1"/>
  <c r="AK402" i="12"/>
  <c r="AM402" i="12" s="1"/>
  <c r="AH14" i="13"/>
  <c r="AJ14" i="13" s="1"/>
  <c r="AG14" i="13"/>
  <c r="AI14" i="13" s="1"/>
  <c r="K104" i="8"/>
  <c r="U493" i="12"/>
  <c r="Y493" i="12" s="1"/>
  <c r="V493" i="12"/>
  <c r="N534" i="8"/>
  <c r="R61" i="15"/>
  <c r="H146" i="8"/>
  <c r="V163" i="12"/>
  <c r="U163" i="12"/>
  <c r="Y163" i="12" s="1"/>
  <c r="N204" i="8"/>
  <c r="V96" i="3"/>
  <c r="Z96" i="3" s="1"/>
  <c r="U96" i="3"/>
  <c r="Y96" i="3" s="1"/>
  <c r="AK21" i="16"/>
  <c r="AM21" i="16" s="1"/>
  <c r="AL21" i="16"/>
  <c r="AN21" i="16" s="1"/>
  <c r="V36" i="13"/>
  <c r="U36" i="13"/>
  <c r="Y36" i="13" s="1"/>
  <c r="AK69" i="16"/>
  <c r="AM69" i="16" s="1"/>
  <c r="AL69" i="16"/>
  <c r="AN69" i="16" s="1"/>
  <c r="S110" i="8"/>
  <c r="AG292" i="12"/>
  <c r="AH292" i="12"/>
  <c r="AJ292" i="12" s="1"/>
  <c r="U99" i="16"/>
  <c r="Y99" i="16" s="1"/>
  <c r="V99" i="16"/>
  <c r="Z99" i="16" s="1"/>
  <c r="L140" i="8"/>
  <c r="AG284" i="12"/>
  <c r="AI284" i="12" s="1"/>
  <c r="AH284" i="12"/>
  <c r="AJ284" i="12" s="1"/>
  <c r="AK63" i="12"/>
  <c r="AM63" i="12" s="1"/>
  <c r="AL63" i="12"/>
  <c r="AN63" i="12" s="1"/>
  <c r="T338" i="12"/>
  <c r="AD338" i="12" s="1"/>
  <c r="G379" i="8"/>
  <c r="S338" i="12"/>
  <c r="AC338" i="12" s="1"/>
  <c r="V89" i="15"/>
  <c r="Z89" i="15" s="1"/>
  <c r="U89" i="15"/>
  <c r="Y89" i="15" s="1"/>
  <c r="T29" i="15"/>
  <c r="AD29" i="15" s="1"/>
  <c r="S29" i="15"/>
  <c r="AC29" i="15" s="1"/>
  <c r="S38" i="16"/>
  <c r="AC38" i="16" s="1"/>
  <c r="T38" i="16"/>
  <c r="AD38" i="16" s="1"/>
  <c r="AG508" i="12"/>
  <c r="AI508" i="12" s="1"/>
  <c r="AH508" i="12"/>
  <c r="AJ508" i="12" s="1"/>
  <c r="W485" i="12"/>
  <c r="AA485" i="12" s="1"/>
  <c r="Q526" i="8"/>
  <c r="X485" i="12"/>
  <c r="W116" i="12"/>
  <c r="AA116" i="12" s="1"/>
  <c r="Q157" i="8"/>
  <c r="X116" i="12"/>
  <c r="AB116" i="12" s="1"/>
  <c r="T407" i="12"/>
  <c r="AD407" i="12" s="1"/>
  <c r="S407" i="12"/>
  <c r="AC407" i="12" s="1"/>
  <c r="G448" i="8"/>
  <c r="AL96" i="16"/>
  <c r="AN96" i="16" s="1"/>
  <c r="AK96" i="16"/>
  <c r="AM96" i="16" s="1"/>
  <c r="S137" i="8"/>
  <c r="AH8" i="12"/>
  <c r="AJ8" i="12" s="1"/>
  <c r="AG8" i="12"/>
  <c r="AI8" i="12" s="1"/>
  <c r="S39" i="16"/>
  <c r="T39" i="16"/>
  <c r="AD39" i="16" s="1"/>
  <c r="I95" i="8"/>
  <c r="U214" i="16"/>
  <c r="Y214" i="16" s="1"/>
  <c r="V214" i="16"/>
  <c r="Z214" i="16" s="1"/>
  <c r="L255" i="8"/>
  <c r="O110" i="8"/>
  <c r="W69" i="16"/>
  <c r="AA69" i="16" s="1"/>
  <c r="X69" i="16"/>
  <c r="X44" i="3"/>
  <c r="AB44" i="3" s="1"/>
  <c r="W44" i="3"/>
  <c r="AA44" i="3" s="1"/>
  <c r="AL476" i="12"/>
  <c r="AN476" i="12" s="1"/>
  <c r="AK476" i="12"/>
  <c r="AM476" i="12" s="1"/>
  <c r="S197" i="8"/>
  <c r="AK156" i="16"/>
  <c r="AL156" i="16"/>
  <c r="AN156" i="16" s="1"/>
  <c r="R327" i="12"/>
  <c r="AK129" i="16"/>
  <c r="AM129" i="16" s="1"/>
  <c r="AL129" i="16"/>
  <c r="AN129" i="16" s="1"/>
  <c r="S170" i="8"/>
  <c r="AG147" i="12"/>
  <c r="AI147" i="12" s="1"/>
  <c r="AH147" i="12"/>
  <c r="AJ147" i="12" s="1"/>
  <c r="AK35" i="12"/>
  <c r="AM35" i="12" s="1"/>
  <c r="AL35" i="12"/>
  <c r="AN35" i="12" s="1"/>
  <c r="AK453" i="12"/>
  <c r="AM453" i="12" s="1"/>
  <c r="AL453" i="12"/>
  <c r="AN453" i="12" s="1"/>
  <c r="AK144" i="12"/>
  <c r="AM144" i="12" s="1"/>
  <c r="AL144" i="12"/>
  <c r="AN144" i="12" s="1"/>
  <c r="V420" i="12"/>
  <c r="Z420" i="12" s="1"/>
  <c r="N461" i="8"/>
  <c r="U420" i="12"/>
  <c r="Y420" i="12" s="1"/>
  <c r="D213" i="8"/>
  <c r="AK82" i="15"/>
  <c r="AL82" i="15"/>
  <c r="AN82" i="15" s="1"/>
  <c r="S114" i="8"/>
  <c r="AK73" i="16"/>
  <c r="AM73" i="16" s="1"/>
  <c r="AL73" i="16"/>
  <c r="AN73" i="16" s="1"/>
  <c r="R177" i="16"/>
  <c r="J218" i="8"/>
  <c r="L190" i="8"/>
  <c r="V149" i="16"/>
  <c r="U149" i="16"/>
  <c r="Y149" i="16" s="1"/>
  <c r="AK66" i="12"/>
  <c r="AM66" i="12" s="1"/>
  <c r="AL66" i="12"/>
  <c r="AN66" i="12" s="1"/>
  <c r="K183" i="8"/>
  <c r="D207" i="8"/>
  <c r="K141" i="8"/>
  <c r="R348" i="12"/>
  <c r="R341" i="12"/>
  <c r="AK501" i="12"/>
  <c r="AM501" i="12" s="1"/>
  <c r="AL501" i="12"/>
  <c r="AN501" i="12" s="1"/>
  <c r="W28" i="16"/>
  <c r="AA28" i="16" s="1"/>
  <c r="X28" i="16"/>
  <c r="AB28" i="16" s="1"/>
  <c r="Q69" i="8"/>
  <c r="O69" i="8"/>
  <c r="J149" i="8"/>
  <c r="R108" i="16"/>
  <c r="AG165" i="12"/>
  <c r="AI165" i="12" s="1"/>
  <c r="AH165" i="12"/>
  <c r="AJ165" i="12" s="1"/>
  <c r="AK74" i="12"/>
  <c r="AM74" i="12" s="1"/>
  <c r="AL74" i="12"/>
  <c r="AN74" i="12" s="1"/>
  <c r="AK13" i="12"/>
  <c r="AM13" i="12" s="1"/>
  <c r="AL13" i="12"/>
  <c r="AN13" i="12" s="1"/>
  <c r="K192" i="8"/>
  <c r="W158" i="12"/>
  <c r="AA158" i="12" s="1"/>
  <c r="Q199" i="8"/>
  <c r="X158" i="12"/>
  <c r="AB158" i="12" s="1"/>
  <c r="P110" i="8"/>
  <c r="W219" i="16"/>
  <c r="AA219" i="16" s="1"/>
  <c r="X219" i="16"/>
  <c r="AB219" i="16" s="1"/>
  <c r="O260" i="8"/>
  <c r="AG180" i="12"/>
  <c r="AI180" i="12" s="1"/>
  <c r="AH180" i="12"/>
  <c r="AJ180" i="12" s="1"/>
  <c r="AH36" i="12"/>
  <c r="AJ36" i="12" s="1"/>
  <c r="AG36" i="12"/>
  <c r="AL12" i="13"/>
  <c r="AN12" i="13" s="1"/>
  <c r="AK12" i="13"/>
  <c r="AM12" i="13" s="1"/>
  <c r="D186" i="8"/>
  <c r="AH204" i="12"/>
  <c r="AJ204" i="12" s="1"/>
  <c r="AG204" i="12"/>
  <c r="G205" i="8"/>
  <c r="S164" i="12"/>
  <c r="AC164" i="12" s="1"/>
  <c r="T164" i="12"/>
  <c r="AD164" i="12" s="1"/>
  <c r="U141" i="16"/>
  <c r="Y141" i="16" s="1"/>
  <c r="V141" i="16"/>
  <c r="L182" i="8"/>
  <c r="AH416" i="12"/>
  <c r="AJ416" i="12" s="1"/>
  <c r="AG416" i="12"/>
  <c r="AH221" i="12"/>
  <c r="AJ221" i="12" s="1"/>
  <c r="AG221" i="12"/>
  <c r="AI221" i="12" s="1"/>
  <c r="J172" i="8"/>
  <c r="R131" i="16"/>
  <c r="S196" i="16"/>
  <c r="T196" i="16"/>
  <c r="AD196" i="16" s="1"/>
  <c r="F237" i="8"/>
  <c r="R89" i="15"/>
  <c r="AL82" i="3"/>
  <c r="AN82" i="3" s="1"/>
  <c r="AK82" i="3"/>
  <c r="AM82" i="3" s="1"/>
  <c r="U179" i="12"/>
  <c r="Y179" i="12" s="1"/>
  <c r="V179" i="12"/>
  <c r="R167" i="12"/>
  <c r="S104" i="8"/>
  <c r="AK63" i="16"/>
  <c r="AM63" i="16" s="1"/>
  <c r="AL63" i="16"/>
  <c r="AN63" i="16" s="1"/>
  <c r="AG357" i="12"/>
  <c r="AI357" i="12" s="1"/>
  <c r="AH357" i="12"/>
  <c r="AJ357" i="12" s="1"/>
  <c r="AL308" i="12"/>
  <c r="AN308" i="12" s="1"/>
  <c r="AK308" i="12"/>
  <c r="AM308" i="12" s="1"/>
  <c r="R319" i="12"/>
  <c r="L118" i="8"/>
  <c r="V77" i="16"/>
  <c r="U77" i="16"/>
  <c r="Y77" i="16" s="1"/>
  <c r="R425" i="12"/>
  <c r="X95" i="16"/>
  <c r="AB95" i="16" s="1"/>
  <c r="O136" i="8"/>
  <c r="W95" i="16"/>
  <c r="AA95" i="16" s="1"/>
  <c r="U11" i="3"/>
  <c r="Y11" i="3" s="1"/>
  <c r="V11" i="3"/>
  <c r="Z11" i="3" s="1"/>
  <c r="W38" i="14"/>
  <c r="AA38" i="14" s="1"/>
  <c r="X38" i="14"/>
  <c r="AH476" i="12"/>
  <c r="AJ476" i="12" s="1"/>
  <c r="AG476" i="12"/>
  <c r="AI476" i="12" s="1"/>
  <c r="S394" i="12"/>
  <c r="AC394" i="12" s="1"/>
  <c r="T394" i="12"/>
  <c r="AD394" i="12" s="1"/>
  <c r="G435" i="8"/>
  <c r="AK68" i="15"/>
  <c r="AM68" i="15" s="1"/>
  <c r="AL68" i="15"/>
  <c r="AN68" i="15" s="1"/>
  <c r="AK190" i="16"/>
  <c r="AM190" i="16" s="1"/>
  <c r="AL190" i="16"/>
  <c r="AN190" i="16" s="1"/>
  <c r="S231" i="8"/>
  <c r="AL389" i="12"/>
  <c r="AN389" i="12" s="1"/>
  <c r="AK389" i="12"/>
  <c r="AM389" i="12" s="1"/>
  <c r="AK332" i="12"/>
  <c r="AM332" i="12" s="1"/>
  <c r="AL332" i="12"/>
  <c r="AN332" i="12" s="1"/>
  <c r="P122" i="8"/>
  <c r="R511" i="12"/>
  <c r="X215" i="12"/>
  <c r="W215" i="12"/>
  <c r="AA215" i="12" s="1"/>
  <c r="S55" i="15"/>
  <c r="T55" i="15"/>
  <c r="AD55" i="15" s="1"/>
  <c r="AL457" i="12"/>
  <c r="AN457" i="12" s="1"/>
  <c r="AK457" i="12"/>
  <c r="AM457" i="12" s="1"/>
  <c r="X437" i="12"/>
  <c r="AB437" i="12" s="1"/>
  <c r="Q478" i="8"/>
  <c r="W437" i="12"/>
  <c r="AA437" i="12" s="1"/>
  <c r="AG249" i="12"/>
  <c r="AH249" i="12"/>
  <c r="AJ249" i="12" s="1"/>
  <c r="AL57" i="12"/>
  <c r="AN57" i="12" s="1"/>
  <c r="AK57" i="12"/>
  <c r="AM57" i="12" s="1"/>
  <c r="V110" i="12"/>
  <c r="U110" i="12"/>
  <c r="Y110" i="12" s="1"/>
  <c r="T76" i="15"/>
  <c r="AD76" i="15" s="1"/>
  <c r="S76" i="15"/>
  <c r="AC76" i="15" s="1"/>
  <c r="T33" i="12"/>
  <c r="AD33" i="12" s="1"/>
  <c r="S33" i="12"/>
  <c r="AC33" i="12" s="1"/>
  <c r="I156" i="8"/>
  <c r="X418" i="12"/>
  <c r="AB418" i="12" s="1"/>
  <c r="W418" i="12"/>
  <c r="AA418" i="12" s="1"/>
  <c r="Q459" i="8"/>
  <c r="AG279" i="12"/>
  <c r="AI279" i="12" s="1"/>
  <c r="AH279" i="12"/>
  <c r="AJ279" i="12" s="1"/>
  <c r="S209" i="8"/>
  <c r="AL168" i="16"/>
  <c r="AN168" i="16" s="1"/>
  <c r="AK168" i="16"/>
  <c r="AM168" i="16" s="1"/>
  <c r="G356" i="8"/>
  <c r="T315" i="12"/>
  <c r="AD315" i="12" s="1"/>
  <c r="S315" i="12"/>
  <c r="AC315" i="12" s="1"/>
  <c r="R97" i="12"/>
  <c r="S199" i="16"/>
  <c r="AC199" i="16" s="1"/>
  <c r="T199" i="16"/>
  <c r="AD199" i="16" s="1"/>
  <c r="F240" i="8"/>
  <c r="S98" i="8"/>
  <c r="AK57" i="16"/>
  <c r="AM57" i="16" s="1"/>
  <c r="AL57" i="16"/>
  <c r="AN57" i="16" s="1"/>
  <c r="AL338" i="12"/>
  <c r="AN338" i="12" s="1"/>
  <c r="AK338" i="12"/>
  <c r="AM338" i="12" s="1"/>
  <c r="V202" i="12"/>
  <c r="U202" i="12"/>
  <c r="Y202" i="12" s="1"/>
  <c r="N243" i="8"/>
  <c r="AH55" i="16"/>
  <c r="AJ55" i="16" s="1"/>
  <c r="AG55" i="16"/>
  <c r="R96" i="8"/>
  <c r="V137" i="12"/>
  <c r="U137" i="12"/>
  <c r="Y137" i="12" s="1"/>
  <c r="AH411" i="12"/>
  <c r="AJ411" i="12" s="1"/>
  <c r="AG411" i="12"/>
  <c r="AI411" i="12" s="1"/>
  <c r="K232" i="8"/>
  <c r="S65" i="15"/>
  <c r="AC65" i="15" s="1"/>
  <c r="T65" i="15"/>
  <c r="AD65" i="15" s="1"/>
  <c r="G289" i="8"/>
  <c r="S248" i="12"/>
  <c r="AC248" i="12" s="1"/>
  <c r="T248" i="12"/>
  <c r="AD248" i="12" s="1"/>
  <c r="X465" i="12"/>
  <c r="AB465" i="12" s="1"/>
  <c r="W465" i="12"/>
  <c r="AA465" i="12" s="1"/>
  <c r="Q506" i="8"/>
  <c r="AK23" i="16"/>
  <c r="AM23" i="16" s="1"/>
  <c r="AL23" i="16"/>
  <c r="AN23" i="16" s="1"/>
  <c r="X8" i="14"/>
  <c r="AB8" i="14" s="1"/>
  <c r="W8" i="14"/>
  <c r="AA8" i="14" s="1"/>
  <c r="W404" i="12"/>
  <c r="AA404" i="12" s="1"/>
  <c r="Q445" i="8"/>
  <c r="X404" i="12"/>
  <c r="AB404" i="12" s="1"/>
  <c r="L146" i="8"/>
  <c r="U105" i="16"/>
  <c r="Y105" i="16" s="1"/>
  <c r="V105" i="16"/>
  <c r="R441" i="12"/>
  <c r="U418" i="12"/>
  <c r="Y418" i="12" s="1"/>
  <c r="V418" i="12"/>
  <c r="Z418" i="12" s="1"/>
  <c r="N459" i="8"/>
  <c r="X44" i="16"/>
  <c r="W44" i="16"/>
  <c r="AA44" i="16" s="1"/>
  <c r="O85" i="8"/>
  <c r="R235" i="12"/>
  <c r="AL451" i="12"/>
  <c r="AN451" i="12" s="1"/>
  <c r="AK451" i="12"/>
  <c r="AM451" i="12" s="1"/>
  <c r="R86" i="15"/>
  <c r="AL65" i="3"/>
  <c r="AN65" i="3" s="1"/>
  <c r="AK65" i="3"/>
  <c r="AM65" i="3" s="1"/>
  <c r="X348" i="12"/>
  <c r="W348" i="12"/>
  <c r="AA348" i="12" s="1"/>
  <c r="Q389" i="8"/>
  <c r="AG161" i="12"/>
  <c r="AH161" i="12"/>
  <c r="AJ161" i="12" s="1"/>
  <c r="AG21" i="13"/>
  <c r="AI21" i="13" s="1"/>
  <c r="AH21" i="13"/>
  <c r="AJ21" i="13" s="1"/>
  <c r="K196" i="8"/>
  <c r="X462" i="12"/>
  <c r="AB462" i="12" s="1"/>
  <c r="Q503" i="8"/>
  <c r="W462" i="12"/>
  <c r="AA462" i="12" s="1"/>
  <c r="G196" i="8"/>
  <c r="S155" i="12"/>
  <c r="T155" i="12"/>
  <c r="AD155" i="12" s="1"/>
  <c r="U81" i="12"/>
  <c r="Y81" i="12" s="1"/>
  <c r="V81" i="12"/>
  <c r="S146" i="12"/>
  <c r="AC146" i="12" s="1"/>
  <c r="T146" i="12"/>
  <c r="AD146" i="12" s="1"/>
  <c r="C93" i="8"/>
  <c r="R504" i="12"/>
  <c r="K240" i="8"/>
  <c r="AG329" i="12"/>
  <c r="AI329" i="12" s="1"/>
  <c r="AH329" i="12"/>
  <c r="AJ329" i="12" s="1"/>
  <c r="R19" i="16"/>
  <c r="X41" i="14"/>
  <c r="AB41" i="14" s="1"/>
  <c r="W41" i="14"/>
  <c r="AA41" i="14" s="1"/>
  <c r="AG34" i="13"/>
  <c r="AI34" i="13" s="1"/>
  <c r="AH34" i="13"/>
  <c r="AJ34" i="13" s="1"/>
  <c r="AH317" i="12"/>
  <c r="AJ317" i="12" s="1"/>
  <c r="AG317" i="12"/>
  <c r="N401" i="8"/>
  <c r="V360" i="12"/>
  <c r="Z360" i="12" s="1"/>
  <c r="U360" i="12"/>
  <c r="Y360" i="12" s="1"/>
  <c r="R162" i="12"/>
  <c r="R137" i="8"/>
  <c r="AG96" i="16"/>
  <c r="AH96" i="16"/>
  <c r="AJ96" i="16" s="1"/>
  <c r="AL36" i="3"/>
  <c r="AN36" i="3" s="1"/>
  <c r="AK36" i="3"/>
  <c r="AM36" i="3" s="1"/>
  <c r="E267" i="8"/>
  <c r="AH54" i="12"/>
  <c r="AJ54" i="12" s="1"/>
  <c r="AG54" i="12"/>
  <c r="AI54" i="12" s="1"/>
  <c r="X41" i="15"/>
  <c r="W41" i="15"/>
  <c r="AA41" i="15" s="1"/>
  <c r="F137" i="8"/>
  <c r="S96" i="16"/>
  <c r="AC96" i="16" s="1"/>
  <c r="T96" i="16"/>
  <c r="AD96" i="16" s="1"/>
  <c r="C87" i="8"/>
  <c r="U31" i="14"/>
  <c r="Y31" i="14" s="1"/>
  <c r="V31" i="14"/>
  <c r="K122" i="8"/>
  <c r="U344" i="12"/>
  <c r="Y344" i="12" s="1"/>
  <c r="V344" i="12"/>
  <c r="N385" i="8"/>
  <c r="AK213" i="16"/>
  <c r="AM213" i="16" s="1"/>
  <c r="AL213" i="16"/>
  <c r="AN213" i="16" s="1"/>
  <c r="S254" i="8"/>
  <c r="AG154" i="12"/>
  <c r="AI154" i="12" s="1"/>
  <c r="AH154" i="12"/>
  <c r="AJ154" i="12" s="1"/>
  <c r="AG31" i="12"/>
  <c r="AI31" i="12" s="1"/>
  <c r="AH31" i="12"/>
  <c r="AJ31" i="12" s="1"/>
  <c r="E224" i="8"/>
  <c r="X320" i="12"/>
  <c r="W320" i="12"/>
  <c r="AA320" i="12" s="1"/>
  <c r="Q361" i="8"/>
  <c r="C252" i="8"/>
  <c r="G281" i="8"/>
  <c r="S240" i="12"/>
  <c r="T240" i="12"/>
  <c r="AD240" i="12" s="1"/>
  <c r="T106" i="12"/>
  <c r="AD106" i="12" s="1"/>
  <c r="S106" i="12"/>
  <c r="AC106" i="12" s="1"/>
  <c r="G147" i="8"/>
  <c r="X16" i="13"/>
  <c r="AB16" i="13" s="1"/>
  <c r="W16" i="13"/>
  <c r="AA16" i="13" s="1"/>
  <c r="AK50" i="12"/>
  <c r="AM50" i="12" s="1"/>
  <c r="AL50" i="12"/>
  <c r="AN50" i="12" s="1"/>
  <c r="AH140" i="12"/>
  <c r="AJ140" i="12" s="1"/>
  <c r="AG140" i="12"/>
  <c r="AI140" i="12" s="1"/>
  <c r="K243" i="8"/>
  <c r="T159" i="12"/>
  <c r="AD159" i="12" s="1"/>
  <c r="S159" i="12"/>
  <c r="AC159" i="12" s="1"/>
  <c r="G200" i="8"/>
  <c r="AG134" i="16"/>
  <c r="AI134" i="16" s="1"/>
  <c r="AH134" i="16"/>
  <c r="AJ134" i="16" s="1"/>
  <c r="R175" i="8"/>
  <c r="AK134" i="12"/>
  <c r="AM134" i="12" s="1"/>
  <c r="AL134" i="12"/>
  <c r="AN134" i="12" s="1"/>
  <c r="AK9" i="12"/>
  <c r="AM9" i="12" s="1"/>
  <c r="AL9" i="12"/>
  <c r="AN9" i="12" s="1"/>
  <c r="K124" i="8"/>
  <c r="S382" i="12"/>
  <c r="AC382" i="12" s="1"/>
  <c r="G423" i="8"/>
  <c r="T382" i="12"/>
  <c r="AD382" i="12" s="1"/>
  <c r="AL191" i="16"/>
  <c r="AN191" i="16" s="1"/>
  <c r="AK191" i="16"/>
  <c r="AM191" i="16" s="1"/>
  <c r="S232" i="8"/>
  <c r="S124" i="16"/>
  <c r="AC124" i="16" s="1"/>
  <c r="T124" i="16"/>
  <c r="AD124" i="16" s="1"/>
  <c r="F165" i="8"/>
  <c r="V476" i="12"/>
  <c r="N517" i="8"/>
  <c r="U476" i="12"/>
  <c r="Y476" i="12" s="1"/>
  <c r="AL174" i="16"/>
  <c r="AN174" i="16" s="1"/>
  <c r="AK174" i="16"/>
  <c r="AM174" i="16" s="1"/>
  <c r="S215" i="8"/>
  <c r="N499" i="8"/>
  <c r="U458" i="12"/>
  <c r="Y458" i="12" s="1"/>
  <c r="V458" i="12"/>
  <c r="Z458" i="12" s="1"/>
  <c r="AK7" i="15"/>
  <c r="AM7" i="15" s="1"/>
  <c r="AL7" i="15"/>
  <c r="AN7" i="15" s="1"/>
  <c r="C182" i="8"/>
  <c r="X40" i="15"/>
  <c r="W40" i="15"/>
  <c r="AA40" i="15" s="1"/>
  <c r="AK268" i="12"/>
  <c r="AM268" i="12" s="1"/>
  <c r="AL268" i="12"/>
  <c r="AN268" i="12" s="1"/>
  <c r="V33" i="12"/>
  <c r="Z33" i="12" s="1"/>
  <c r="U33" i="12"/>
  <c r="Y33" i="12" s="1"/>
  <c r="AG313" i="12"/>
  <c r="AI313" i="12" s="1"/>
  <c r="AH313" i="12"/>
  <c r="AJ313" i="12" s="1"/>
  <c r="R103" i="3"/>
  <c r="R80" i="15"/>
  <c r="I153" i="8"/>
  <c r="V23" i="3"/>
  <c r="Z23" i="3" s="1"/>
  <c r="U23" i="3"/>
  <c r="Y23" i="3" s="1"/>
  <c r="U47" i="16"/>
  <c r="Y47" i="16" s="1"/>
  <c r="V47" i="16"/>
  <c r="L88" i="8"/>
  <c r="AH478" i="12"/>
  <c r="AJ478" i="12" s="1"/>
  <c r="AG478" i="12"/>
  <c r="AI478" i="12" s="1"/>
  <c r="N313" i="8"/>
  <c r="U272" i="12"/>
  <c r="Y272" i="12" s="1"/>
  <c r="V272" i="12"/>
  <c r="R243" i="8"/>
  <c r="AH202" i="16"/>
  <c r="AJ202" i="16" s="1"/>
  <c r="AG202" i="16"/>
  <c r="AI202" i="16" s="1"/>
  <c r="AK114" i="12"/>
  <c r="AM114" i="12" s="1"/>
  <c r="AL114" i="12"/>
  <c r="AN114" i="12" s="1"/>
  <c r="U195" i="12"/>
  <c r="Y195" i="12" s="1"/>
  <c r="V195" i="12"/>
  <c r="AH92" i="15"/>
  <c r="AJ92" i="15" s="1"/>
  <c r="AG92" i="15"/>
  <c r="N537" i="8"/>
  <c r="U496" i="12"/>
  <c r="Y496" i="12" s="1"/>
  <c r="V496" i="12"/>
  <c r="X202" i="16"/>
  <c r="W202" i="16"/>
  <c r="AA202" i="16" s="1"/>
  <c r="O243" i="8"/>
  <c r="T13" i="3"/>
  <c r="AD13" i="3" s="1"/>
  <c r="S13" i="3"/>
  <c r="AC13" i="3" s="1"/>
  <c r="N419" i="8"/>
  <c r="U378" i="12"/>
  <c r="Y378" i="12" s="1"/>
  <c r="V378" i="12"/>
  <c r="Z378" i="12" s="1"/>
  <c r="K212" i="8"/>
  <c r="T458" i="12"/>
  <c r="AD458" i="12" s="1"/>
  <c r="S458" i="12"/>
  <c r="AC458" i="12" s="1"/>
  <c r="G499" i="8"/>
  <c r="AK398" i="12"/>
  <c r="AM398" i="12" s="1"/>
  <c r="AL398" i="12"/>
  <c r="AN398" i="12" s="1"/>
  <c r="R488" i="12"/>
  <c r="AH162" i="16"/>
  <c r="AJ162" i="16" s="1"/>
  <c r="AG162" i="16"/>
  <c r="R203" i="8"/>
  <c r="X494" i="12"/>
  <c r="Q535" i="8"/>
  <c r="W494" i="12"/>
  <c r="AA494" i="12" s="1"/>
  <c r="R31" i="15"/>
  <c r="M157" i="8"/>
  <c r="U504" i="12"/>
  <c r="Y504" i="12" s="1"/>
  <c r="V504" i="12"/>
  <c r="Z504" i="12" s="1"/>
  <c r="N545" i="8"/>
  <c r="AH26" i="12"/>
  <c r="AJ26" i="12" s="1"/>
  <c r="AG26" i="12"/>
  <c r="AI26" i="12" s="1"/>
  <c r="AG351" i="12"/>
  <c r="AI351" i="12" s="1"/>
  <c r="AH351" i="12"/>
  <c r="AJ351" i="12" s="1"/>
  <c r="R497" i="12"/>
  <c r="J174" i="8"/>
  <c r="R133" i="16"/>
  <c r="J111" i="8"/>
  <c r="R70" i="16"/>
  <c r="AG406" i="12"/>
  <c r="AI406" i="12" s="1"/>
  <c r="AH406" i="12"/>
  <c r="AJ406" i="12" s="1"/>
  <c r="T497" i="12"/>
  <c r="AD497" i="12" s="1"/>
  <c r="G538" i="8"/>
  <c r="S497" i="12"/>
  <c r="U199" i="12"/>
  <c r="Y199" i="12" s="1"/>
  <c r="V199" i="12"/>
  <c r="Z199" i="12" s="1"/>
  <c r="G262" i="8"/>
  <c r="F262" i="8"/>
  <c r="T221" i="16"/>
  <c r="AD221" i="16" s="1"/>
  <c r="S221" i="16"/>
  <c r="AC221" i="16" s="1"/>
  <c r="N420" i="8"/>
  <c r="V379" i="12"/>
  <c r="U379" i="12"/>
  <c r="Y379" i="12" s="1"/>
  <c r="S80" i="12"/>
  <c r="AC80" i="12" s="1"/>
  <c r="G121" i="8"/>
  <c r="T80" i="12"/>
  <c r="AD80" i="12" s="1"/>
  <c r="N544" i="8"/>
  <c r="U503" i="12"/>
  <c r="Y503" i="12" s="1"/>
  <c r="V503" i="12"/>
  <c r="X454" i="12"/>
  <c r="AB454" i="12" s="1"/>
  <c r="W454" i="12"/>
  <c r="AA454" i="12" s="1"/>
  <c r="Q495" i="8"/>
  <c r="F176" i="8"/>
  <c r="T135" i="16"/>
  <c r="AD135" i="16" s="1"/>
  <c r="S135" i="16"/>
  <c r="V70" i="12"/>
  <c r="U70" i="12"/>
  <c r="Y70" i="12" s="1"/>
  <c r="E143" i="8"/>
  <c r="R469" i="12"/>
  <c r="W87" i="3"/>
  <c r="AA87" i="3" s="1"/>
  <c r="X87" i="3"/>
  <c r="O165" i="8"/>
  <c r="X124" i="16"/>
  <c r="W124" i="16"/>
  <c r="AA124" i="16" s="1"/>
  <c r="AL177" i="12"/>
  <c r="AN177" i="12" s="1"/>
  <c r="AK177" i="12"/>
  <c r="AL42" i="3"/>
  <c r="AN42" i="3" s="1"/>
  <c r="AK42" i="3"/>
  <c r="AM42" i="3" s="1"/>
  <c r="S115" i="16"/>
  <c r="AC115" i="16" s="1"/>
  <c r="T115" i="16"/>
  <c r="AD115" i="16" s="1"/>
  <c r="F156" i="8"/>
  <c r="X506" i="12"/>
  <c r="AB506" i="12" s="1"/>
  <c r="Q547" i="8"/>
  <c r="W506" i="12"/>
  <c r="AA506" i="12" s="1"/>
  <c r="K190" i="8"/>
  <c r="AH436" i="12"/>
  <c r="AJ436" i="12" s="1"/>
  <c r="AG436" i="12"/>
  <c r="AI436" i="12" s="1"/>
  <c r="V273" i="12"/>
  <c r="Z273" i="12" s="1"/>
  <c r="N314" i="8"/>
  <c r="U273" i="12"/>
  <c r="Y273" i="12" s="1"/>
  <c r="L223" i="8"/>
  <c r="V182" i="16"/>
  <c r="Z182" i="16" s="1"/>
  <c r="U182" i="16"/>
  <c r="Y182" i="16" s="1"/>
  <c r="X45" i="3"/>
  <c r="AB45" i="3" s="1"/>
  <c r="W45" i="3"/>
  <c r="AA45" i="3" s="1"/>
  <c r="T509" i="12"/>
  <c r="AD509" i="12" s="1"/>
  <c r="S509" i="12"/>
  <c r="AC509" i="12" s="1"/>
  <c r="G550" i="8"/>
  <c r="R114" i="12"/>
  <c r="AH491" i="12"/>
  <c r="AJ491" i="12" s="1"/>
  <c r="AG491" i="12"/>
  <c r="AI491" i="12" s="1"/>
  <c r="O191" i="8"/>
  <c r="W150" i="16"/>
  <c r="AA150" i="16" s="1"/>
  <c r="X150" i="16"/>
  <c r="AB150" i="16" s="1"/>
  <c r="AL288" i="12"/>
  <c r="AN288" i="12" s="1"/>
  <c r="AK288" i="12"/>
  <c r="T301" i="12"/>
  <c r="AD301" i="12" s="1"/>
  <c r="G342" i="8"/>
  <c r="S301" i="12"/>
  <c r="AC301" i="12" s="1"/>
  <c r="R147" i="16"/>
  <c r="J188" i="8"/>
  <c r="V96" i="15"/>
  <c r="Z96" i="15" s="1"/>
  <c r="U96" i="15"/>
  <c r="Y96" i="15" s="1"/>
  <c r="W83" i="15"/>
  <c r="AA83" i="15" s="1"/>
  <c r="X83" i="15"/>
  <c r="AB83" i="15" s="1"/>
  <c r="AH174" i="12"/>
  <c r="AJ174" i="12" s="1"/>
  <c r="AG174" i="12"/>
  <c r="AI174" i="12" s="1"/>
  <c r="U317" i="12"/>
  <c r="Y317" i="12" s="1"/>
  <c r="V317" i="12"/>
  <c r="N358" i="8"/>
  <c r="R201" i="16"/>
  <c r="J242" i="8"/>
  <c r="AK72" i="12"/>
  <c r="AM72" i="12" s="1"/>
  <c r="AL72" i="12"/>
  <c r="AN72" i="12" s="1"/>
  <c r="R209" i="12"/>
  <c r="AK70" i="15"/>
  <c r="AM70" i="15" s="1"/>
  <c r="AL70" i="15"/>
  <c r="AN70" i="15" s="1"/>
  <c r="R325" i="12"/>
  <c r="U25" i="16"/>
  <c r="Y25" i="16" s="1"/>
  <c r="N66" i="8"/>
  <c r="V25" i="16"/>
  <c r="Z25" i="16" s="1"/>
  <c r="L66" i="8"/>
  <c r="E209" i="8"/>
  <c r="R180" i="8"/>
  <c r="AH139" i="16"/>
  <c r="AJ139" i="16" s="1"/>
  <c r="AG139" i="16"/>
  <c r="AI139" i="16" s="1"/>
  <c r="T102" i="15"/>
  <c r="AD102" i="15" s="1"/>
  <c r="S102" i="15"/>
  <c r="AC102" i="15" s="1"/>
  <c r="P199" i="8"/>
  <c r="AH208" i="12"/>
  <c r="AJ208" i="12" s="1"/>
  <c r="AG208" i="12"/>
  <c r="AI208" i="12" s="1"/>
  <c r="R328" i="12"/>
  <c r="X88" i="3"/>
  <c r="AB88" i="3" s="1"/>
  <c r="W88" i="3"/>
  <c r="AA88" i="3" s="1"/>
  <c r="W32" i="16"/>
  <c r="AA32" i="16" s="1"/>
  <c r="X32" i="16"/>
  <c r="AL214" i="16"/>
  <c r="AN214" i="16" s="1"/>
  <c r="AK214" i="16"/>
  <c r="AM214" i="16" s="1"/>
  <c r="S255" i="8"/>
  <c r="T210" i="12"/>
  <c r="AD210" i="12" s="1"/>
  <c r="G251" i="8"/>
  <c r="S210" i="12"/>
  <c r="AK122" i="12"/>
  <c r="AM122" i="12" s="1"/>
  <c r="AL122" i="12"/>
  <c r="AN122" i="12" s="1"/>
  <c r="AH472" i="12"/>
  <c r="AJ472" i="12" s="1"/>
  <c r="AG472" i="12"/>
  <c r="AI472" i="12" s="1"/>
  <c r="W351" i="12"/>
  <c r="AA351" i="12" s="1"/>
  <c r="X351" i="12"/>
  <c r="Q392" i="8"/>
  <c r="AL112" i="12"/>
  <c r="AN112" i="12" s="1"/>
  <c r="AK112" i="12"/>
  <c r="AM112" i="12" s="1"/>
  <c r="I219" i="8"/>
  <c r="V157" i="16"/>
  <c r="Z157" i="16" s="1"/>
  <c r="U157" i="16"/>
  <c r="Y157" i="16" s="1"/>
  <c r="L198" i="8"/>
  <c r="S59" i="12"/>
  <c r="AC59" i="12" s="1"/>
  <c r="T59" i="12"/>
  <c r="AD59" i="12" s="1"/>
  <c r="AL101" i="12"/>
  <c r="AN101" i="12" s="1"/>
  <c r="AK101" i="12"/>
  <c r="AM101" i="12" s="1"/>
  <c r="AH89" i="16"/>
  <c r="AJ89" i="16" s="1"/>
  <c r="AG89" i="16"/>
  <c r="AI89" i="16" s="1"/>
  <c r="R130" i="8"/>
  <c r="AL258" i="12"/>
  <c r="AN258" i="12" s="1"/>
  <c r="AK258" i="12"/>
  <c r="AM258" i="12" s="1"/>
  <c r="I237" i="8"/>
  <c r="AG213" i="12"/>
  <c r="AI213" i="12" s="1"/>
  <c r="AH213" i="12"/>
  <c r="AJ213" i="12" s="1"/>
  <c r="AK51" i="15"/>
  <c r="AM51" i="15" s="1"/>
  <c r="AL51" i="15"/>
  <c r="AN51" i="15" s="1"/>
  <c r="U302" i="12"/>
  <c r="Y302" i="12" s="1"/>
  <c r="N343" i="8"/>
  <c r="V302" i="12"/>
  <c r="Z302" i="12" s="1"/>
  <c r="S31" i="3"/>
  <c r="AC31" i="3" s="1"/>
  <c r="T31" i="3"/>
  <c r="AD31" i="3" s="1"/>
  <c r="AG342" i="12"/>
  <c r="AH342" i="12"/>
  <c r="AJ342" i="12" s="1"/>
  <c r="R15" i="13"/>
  <c r="G407" i="8"/>
  <c r="S366" i="12"/>
  <c r="AC366" i="12" s="1"/>
  <c r="T366" i="12"/>
  <c r="AD366" i="12" s="1"/>
  <c r="S249" i="8"/>
  <c r="AL208" i="16"/>
  <c r="AN208" i="16" s="1"/>
  <c r="AK208" i="16"/>
  <c r="AM208" i="16" s="1"/>
  <c r="N351" i="8"/>
  <c r="V310" i="12"/>
  <c r="U310" i="12"/>
  <c r="Y310" i="12" s="1"/>
  <c r="S95" i="16"/>
  <c r="AC95" i="16" s="1"/>
  <c r="T95" i="16"/>
  <c r="AD95" i="16" s="1"/>
  <c r="F136" i="8"/>
  <c r="U7" i="15"/>
  <c r="Y7" i="15" s="1"/>
  <c r="V7" i="15"/>
  <c r="AK7" i="12"/>
  <c r="AM7" i="12" s="1"/>
  <c r="AL7" i="12"/>
  <c r="AN7" i="12" s="1"/>
  <c r="U175" i="12"/>
  <c r="Y175" i="12" s="1"/>
  <c r="V175" i="12"/>
  <c r="N216" i="8"/>
  <c r="X398" i="12"/>
  <c r="AB398" i="12" s="1"/>
  <c r="W398" i="12"/>
  <c r="AA398" i="12" s="1"/>
  <c r="Q439" i="8"/>
  <c r="E257" i="8"/>
  <c r="D205" i="8"/>
  <c r="AG13" i="13"/>
  <c r="AH13" i="13"/>
  <c r="AJ13" i="13" s="1"/>
  <c r="S63" i="15"/>
  <c r="AC63" i="15" s="1"/>
  <c r="T63" i="15"/>
  <c r="AD63" i="15" s="1"/>
  <c r="V222" i="12"/>
  <c r="Z222" i="12" s="1"/>
  <c r="U222" i="12"/>
  <c r="Y222" i="12" s="1"/>
  <c r="R128" i="12"/>
  <c r="X11" i="3"/>
  <c r="AB11" i="3" s="1"/>
  <c r="W11" i="3"/>
  <c r="AA11" i="3" s="1"/>
  <c r="U74" i="3"/>
  <c r="Y74" i="3" s="1"/>
  <c r="V74" i="3"/>
  <c r="Z74" i="3" s="1"/>
  <c r="X159" i="12"/>
  <c r="W159" i="12"/>
  <c r="AA159" i="12" s="1"/>
  <c r="K180" i="8"/>
  <c r="I240" i="8"/>
  <c r="AG31" i="13"/>
  <c r="AH31" i="13"/>
  <c r="AJ31" i="13" s="1"/>
  <c r="S83" i="15"/>
  <c r="AC83" i="15" s="1"/>
  <c r="T83" i="15"/>
  <c r="AD83" i="15" s="1"/>
  <c r="AL19" i="16"/>
  <c r="AN19" i="16" s="1"/>
  <c r="AK19" i="16"/>
  <c r="AM19" i="16" s="1"/>
  <c r="AL36" i="16"/>
  <c r="AN36" i="16" s="1"/>
  <c r="AK36" i="16"/>
  <c r="AM36" i="16" s="1"/>
  <c r="X22" i="15"/>
  <c r="AB22" i="15" s="1"/>
  <c r="W22" i="15"/>
  <c r="AA22" i="15" s="1"/>
  <c r="U176" i="16"/>
  <c r="Y176" i="16" s="1"/>
  <c r="V176" i="16"/>
  <c r="Z176" i="16" s="1"/>
  <c r="L217" i="8"/>
  <c r="U44" i="14"/>
  <c r="Y44" i="14" s="1"/>
  <c r="V44" i="14"/>
  <c r="Z44" i="14" s="1"/>
  <c r="T358" i="12"/>
  <c r="AD358" i="12" s="1"/>
  <c r="G399" i="8"/>
  <c r="S358" i="12"/>
  <c r="AC358" i="12" s="1"/>
  <c r="M148" i="8"/>
  <c r="V456" i="12"/>
  <c r="Z456" i="12" s="1"/>
  <c r="U456" i="12"/>
  <c r="Y456" i="12" s="1"/>
  <c r="N497" i="8"/>
  <c r="R250" i="12"/>
  <c r="T221" i="12"/>
  <c r="AD221" i="12" s="1"/>
  <c r="S221" i="12"/>
  <c r="AC221" i="12" s="1"/>
  <c r="V20" i="3"/>
  <c r="Z20" i="3" s="1"/>
  <c r="U20" i="3"/>
  <c r="Y20" i="3" s="1"/>
  <c r="X301" i="12"/>
  <c r="Q342" i="8"/>
  <c r="W301" i="12"/>
  <c r="AA301" i="12" s="1"/>
  <c r="H262" i="8"/>
  <c r="R104" i="12"/>
  <c r="AG255" i="12"/>
  <c r="AI255" i="12" s="1"/>
  <c r="AH255" i="12"/>
  <c r="AJ255" i="12" s="1"/>
  <c r="T95" i="15"/>
  <c r="AD95" i="15" s="1"/>
  <c r="S95" i="15"/>
  <c r="AC95" i="15" s="1"/>
  <c r="R252" i="8"/>
  <c r="AG211" i="16"/>
  <c r="AI211" i="16" s="1"/>
  <c r="AH211" i="16"/>
  <c r="AJ211" i="16" s="1"/>
  <c r="AK456" i="12"/>
  <c r="AM456" i="12" s="1"/>
  <c r="AL456" i="12"/>
  <c r="AN456" i="12" s="1"/>
  <c r="G366" i="8"/>
  <c r="S325" i="12"/>
  <c r="AC325" i="12" s="1"/>
  <c r="T325" i="12"/>
  <c r="AD325" i="12" s="1"/>
  <c r="U66" i="3"/>
  <c r="Y66" i="3" s="1"/>
  <c r="V66" i="3"/>
  <c r="Z66" i="3" s="1"/>
  <c r="U106" i="3"/>
  <c r="V106" i="3"/>
  <c r="Z106" i="3" s="1"/>
  <c r="AL144" i="16"/>
  <c r="AN144" i="16" s="1"/>
  <c r="AK144" i="16"/>
  <c r="AM144" i="16" s="1"/>
  <c r="S185" i="8"/>
  <c r="L95" i="8"/>
  <c r="U54" i="16"/>
  <c r="Y54" i="16" s="1"/>
  <c r="V54" i="16"/>
  <c r="S15" i="3"/>
  <c r="T15" i="3"/>
  <c r="AD15" i="3" s="1"/>
  <c r="AH393" i="12"/>
  <c r="AJ393" i="12" s="1"/>
  <c r="AG393" i="12"/>
  <c r="AG32" i="14"/>
  <c r="AH32" i="14"/>
  <c r="AJ32" i="14" s="1"/>
  <c r="J96" i="8"/>
  <c r="R55" i="16"/>
  <c r="I226" i="8"/>
  <c r="R456" i="12"/>
  <c r="T12" i="12"/>
  <c r="AD12" i="12" s="1"/>
  <c r="S12" i="12"/>
  <c r="AC12" i="12" s="1"/>
  <c r="AH19" i="13"/>
  <c r="AJ19" i="13" s="1"/>
  <c r="AG19" i="13"/>
  <c r="J213" i="8"/>
  <c r="R172" i="16"/>
  <c r="I188" i="8"/>
  <c r="J234" i="8"/>
  <c r="R193" i="16"/>
  <c r="E254" i="8"/>
  <c r="S36" i="12"/>
  <c r="AC36" i="12" s="1"/>
  <c r="T36" i="12"/>
  <c r="AD36" i="12" s="1"/>
  <c r="W164" i="12"/>
  <c r="AA164" i="12" s="1"/>
  <c r="X164" i="12"/>
  <c r="AB164" i="12" s="1"/>
  <c r="Q205" i="8"/>
  <c r="R440" i="12"/>
  <c r="Q529" i="8"/>
  <c r="X488" i="12"/>
  <c r="AB488" i="12" s="1"/>
  <c r="W488" i="12"/>
  <c r="AA488" i="12" s="1"/>
  <c r="X16" i="14"/>
  <c r="AB16" i="14" s="1"/>
  <c r="W16" i="14"/>
  <c r="AA16" i="14" s="1"/>
  <c r="R75" i="15"/>
  <c r="I154" i="8"/>
  <c r="R10" i="12"/>
  <c r="V87" i="16"/>
  <c r="U87" i="16"/>
  <c r="Y87" i="16" s="1"/>
  <c r="L128" i="8"/>
  <c r="W144" i="12"/>
  <c r="AA144" i="12" s="1"/>
  <c r="Q185" i="8"/>
  <c r="X144" i="12"/>
  <c r="P212" i="8"/>
  <c r="S51" i="15"/>
  <c r="T51" i="15"/>
  <c r="AD51" i="15" s="1"/>
  <c r="U169" i="12"/>
  <c r="Y169" i="12" s="1"/>
  <c r="V169" i="12"/>
  <c r="Z169" i="12" s="1"/>
  <c r="G479" i="8"/>
  <c r="T438" i="12"/>
  <c r="AD438" i="12" s="1"/>
  <c r="S438" i="12"/>
  <c r="AC438" i="12" s="1"/>
  <c r="AH455" i="12"/>
  <c r="AJ455" i="12" s="1"/>
  <c r="AG455" i="12"/>
  <c r="AI455" i="12" s="1"/>
  <c r="R159" i="12"/>
  <c r="AH318" i="12"/>
  <c r="AJ318" i="12" s="1"/>
  <c r="AG318" i="12"/>
  <c r="AI318" i="12" s="1"/>
  <c r="W114" i="16"/>
  <c r="AA114" i="16" s="1"/>
  <c r="X114" i="16"/>
  <c r="O155" i="8"/>
  <c r="AK69" i="3"/>
  <c r="AM69" i="3" s="1"/>
  <c r="AL69" i="3"/>
  <c r="AN69" i="3" s="1"/>
  <c r="R508" i="12"/>
  <c r="AH9" i="12"/>
  <c r="AJ9" i="12" s="1"/>
  <c r="AG9" i="12"/>
  <c r="AI9" i="12" s="1"/>
  <c r="R307" i="12"/>
  <c r="R55" i="15"/>
  <c r="AH44" i="15"/>
  <c r="AJ44" i="15" s="1"/>
  <c r="AG44" i="15"/>
  <c r="K108" i="8"/>
  <c r="AL273" i="12"/>
  <c r="AN273" i="12" s="1"/>
  <c r="AK273" i="12"/>
  <c r="AM273" i="12" s="1"/>
  <c r="AK317" i="12"/>
  <c r="AM317" i="12" s="1"/>
  <c r="AL317" i="12"/>
  <c r="AN317" i="12" s="1"/>
  <c r="S224" i="8"/>
  <c r="AK183" i="16"/>
  <c r="AM183" i="16" s="1"/>
  <c r="AL183" i="16"/>
  <c r="AN183" i="16" s="1"/>
  <c r="AG81" i="12"/>
  <c r="AI81" i="12" s="1"/>
  <c r="AH81" i="12"/>
  <c r="AJ81" i="12" s="1"/>
  <c r="R22" i="12"/>
  <c r="P95" i="8"/>
  <c r="V32" i="16"/>
  <c r="U32" i="16"/>
  <c r="Y32" i="16" s="1"/>
  <c r="M140" i="8"/>
  <c r="P240" i="8"/>
  <c r="M183" i="8"/>
  <c r="S505" i="12"/>
  <c r="AC505" i="12" s="1"/>
  <c r="G546" i="8"/>
  <c r="T505" i="12"/>
  <c r="AD505" i="12" s="1"/>
  <c r="D148" i="8"/>
  <c r="D245" i="8"/>
  <c r="S85" i="15"/>
  <c r="T85" i="15"/>
  <c r="AD85" i="15" s="1"/>
  <c r="AG262" i="12"/>
  <c r="AI262" i="12" s="1"/>
  <c r="AH262" i="12"/>
  <c r="AJ262" i="12" s="1"/>
  <c r="P111" i="8"/>
  <c r="C94" i="8"/>
  <c r="R220" i="12"/>
  <c r="AK220" i="12"/>
  <c r="AM220" i="12" s="1"/>
  <c r="AL220" i="12"/>
  <c r="AN220" i="12" s="1"/>
  <c r="E205" i="8"/>
  <c r="U40" i="12"/>
  <c r="Y40" i="12" s="1"/>
  <c r="V40" i="12"/>
  <c r="D108" i="8"/>
  <c r="P190" i="8"/>
  <c r="AG259" i="12"/>
  <c r="AI259" i="12" s="1"/>
  <c r="AH259" i="12"/>
  <c r="AJ259" i="12" s="1"/>
  <c r="I164" i="8"/>
  <c r="E231" i="8"/>
  <c r="AL59" i="15"/>
  <c r="AN59" i="15" s="1"/>
  <c r="AK59" i="15"/>
  <c r="AM59" i="15" s="1"/>
  <c r="W27" i="13"/>
  <c r="AA27" i="13" s="1"/>
  <c r="X27" i="13"/>
  <c r="AB27" i="13" s="1"/>
  <c r="T258" i="12"/>
  <c r="AD258" i="12" s="1"/>
  <c r="G299" i="8"/>
  <c r="S258" i="12"/>
  <c r="AC258" i="12" s="1"/>
  <c r="W296" i="12"/>
  <c r="AA296" i="12" s="1"/>
  <c r="Q337" i="8"/>
  <c r="X296" i="12"/>
  <c r="R208" i="8"/>
  <c r="AH167" i="16"/>
  <c r="AJ167" i="16" s="1"/>
  <c r="AG167" i="16"/>
  <c r="AI167" i="16" s="1"/>
  <c r="R71" i="12"/>
  <c r="AK117" i="12"/>
  <c r="AM117" i="12" s="1"/>
  <c r="AL117" i="12"/>
  <c r="AN117" i="12" s="1"/>
  <c r="AG265" i="12"/>
  <c r="AH265" i="12"/>
  <c r="AJ265" i="12" s="1"/>
  <c r="G404" i="8"/>
  <c r="T363" i="12"/>
  <c r="AD363" i="12" s="1"/>
  <c r="S363" i="12"/>
  <c r="AC363" i="12" s="1"/>
  <c r="R245" i="8"/>
  <c r="AG204" i="16"/>
  <c r="AI204" i="16" s="1"/>
  <c r="AH204" i="16"/>
  <c r="AJ204" i="16" s="1"/>
  <c r="H197" i="8"/>
  <c r="U29" i="13"/>
  <c r="Y29" i="13" s="1"/>
  <c r="V29" i="13"/>
  <c r="Z29" i="13" s="1"/>
  <c r="AG315" i="12"/>
  <c r="AH315" i="12"/>
  <c r="AJ315" i="12" s="1"/>
  <c r="I261" i="8"/>
  <c r="M66" i="8"/>
  <c r="U75" i="15"/>
  <c r="Y75" i="15" s="1"/>
  <c r="V75" i="15"/>
  <c r="AG29" i="15"/>
  <c r="AI29" i="15" s="1"/>
  <c r="AH29" i="15"/>
  <c r="AJ29" i="15" s="1"/>
  <c r="N436" i="8"/>
  <c r="U395" i="12"/>
  <c r="Y395" i="12" s="1"/>
  <c r="V395" i="12"/>
  <c r="Z395" i="12" s="1"/>
  <c r="V47" i="3"/>
  <c r="Z47" i="3" s="1"/>
  <c r="U47" i="3"/>
  <c r="Y47" i="3" s="1"/>
  <c r="R56" i="3"/>
  <c r="AL37" i="12"/>
  <c r="AN37" i="12" s="1"/>
  <c r="AK37" i="12"/>
  <c r="AM37" i="12" s="1"/>
  <c r="E263" i="8"/>
  <c r="AH68" i="15"/>
  <c r="AJ68" i="15" s="1"/>
  <c r="AG68" i="15"/>
  <c r="AI68" i="15" s="1"/>
  <c r="AL167" i="16"/>
  <c r="AN167" i="16" s="1"/>
  <c r="AK167" i="16"/>
  <c r="AM167" i="16" s="1"/>
  <c r="S208" i="8"/>
  <c r="X95" i="12"/>
  <c r="Q136" i="8"/>
  <c r="W95" i="12"/>
  <c r="AA95" i="12" s="1"/>
  <c r="W43" i="12"/>
  <c r="AA43" i="12" s="1"/>
  <c r="X43" i="12"/>
  <c r="AB43" i="12" s="1"/>
  <c r="AG391" i="12"/>
  <c r="AI391" i="12" s="1"/>
  <c r="AH391" i="12"/>
  <c r="AJ391" i="12" s="1"/>
  <c r="E166" i="8"/>
  <c r="K176" i="8"/>
  <c r="X53" i="15"/>
  <c r="AB53" i="15" s="1"/>
  <c r="W53" i="15"/>
  <c r="AA53" i="15" s="1"/>
  <c r="X182" i="12"/>
  <c r="AB182" i="12" s="1"/>
  <c r="Q223" i="8"/>
  <c r="W182" i="12"/>
  <c r="AA182" i="12" s="1"/>
  <c r="E112" i="8"/>
  <c r="W223" i="12"/>
  <c r="AA223" i="12" s="1"/>
  <c r="Q264" i="8"/>
  <c r="X223" i="12"/>
  <c r="AG280" i="12"/>
  <c r="AH280" i="12"/>
  <c r="AJ280" i="12" s="1"/>
  <c r="AL24" i="15"/>
  <c r="AN24" i="15" s="1"/>
  <c r="AK24" i="15"/>
  <c r="R343" i="12"/>
  <c r="S82" i="3"/>
  <c r="T82" i="3"/>
  <c r="AD82" i="3" s="1"/>
  <c r="R32" i="3"/>
  <c r="R164" i="12"/>
  <c r="I143" i="8"/>
  <c r="U425" i="12"/>
  <c r="Y425" i="12" s="1"/>
  <c r="V425" i="12"/>
  <c r="N466" i="8"/>
  <c r="K231" i="8"/>
  <c r="AG65" i="15"/>
  <c r="AH65" i="15"/>
  <c r="AJ65" i="15" s="1"/>
  <c r="R340" i="12"/>
  <c r="G517" i="8"/>
  <c r="T476" i="12"/>
  <c r="AD476" i="12" s="1"/>
  <c r="S476" i="12"/>
  <c r="S60" i="15"/>
  <c r="AC60" i="15" s="1"/>
  <c r="T60" i="15"/>
  <c r="AD60" i="15" s="1"/>
  <c r="R160" i="8"/>
  <c r="AH119" i="16"/>
  <c r="AJ119" i="16" s="1"/>
  <c r="AG119" i="16"/>
  <c r="AI119" i="16" s="1"/>
  <c r="V254" i="12"/>
  <c r="Z254" i="12" s="1"/>
  <c r="U254" i="12"/>
  <c r="Y254" i="12" s="1"/>
  <c r="N295" i="8"/>
  <c r="F98" i="8"/>
  <c r="T57" i="16"/>
  <c r="AD57" i="16" s="1"/>
  <c r="S57" i="16"/>
  <c r="AC57" i="16" s="1"/>
  <c r="R23" i="12"/>
  <c r="W12" i="15"/>
  <c r="X12" i="15"/>
  <c r="AB12" i="15" s="1"/>
  <c r="AG484" i="12"/>
  <c r="AI484" i="12" s="1"/>
  <c r="AH484" i="12"/>
  <c r="AJ484" i="12" s="1"/>
  <c r="C187" i="8"/>
  <c r="D185" i="8"/>
  <c r="AG441" i="12"/>
  <c r="AI441" i="12" s="1"/>
  <c r="AH441" i="12"/>
  <c r="AJ441" i="12" s="1"/>
  <c r="L268" i="8"/>
  <c r="V227" i="16"/>
  <c r="U227" i="16"/>
  <c r="Y227" i="16" s="1"/>
  <c r="AH419" i="12"/>
  <c r="AJ419" i="12" s="1"/>
  <c r="AG419" i="12"/>
  <c r="AH483" i="12"/>
  <c r="AJ483" i="12" s="1"/>
  <c r="AG483" i="12"/>
  <c r="AI483" i="12" s="1"/>
  <c r="AL209" i="12"/>
  <c r="AN209" i="12" s="1"/>
  <c r="AK209" i="12"/>
  <c r="R264" i="12"/>
  <c r="T152" i="12"/>
  <c r="AD152" i="12" s="1"/>
  <c r="S152" i="12"/>
  <c r="AC152" i="12" s="1"/>
  <c r="W382" i="12"/>
  <c r="AA382" i="12" s="1"/>
  <c r="Q423" i="8"/>
  <c r="X382" i="12"/>
  <c r="P148" i="8"/>
  <c r="F180" i="8"/>
  <c r="S139" i="16"/>
  <c r="AC139" i="16" s="1"/>
  <c r="T139" i="16"/>
  <c r="AD139" i="16" s="1"/>
  <c r="W71" i="16"/>
  <c r="AA71" i="16" s="1"/>
  <c r="X71" i="16"/>
  <c r="AB71" i="16" s="1"/>
  <c r="O112" i="8"/>
  <c r="K235" i="8"/>
  <c r="G388" i="8"/>
  <c r="S347" i="12"/>
  <c r="T347" i="12"/>
  <c r="AD347" i="12" s="1"/>
  <c r="AK424" i="12"/>
  <c r="AM424" i="12" s="1"/>
  <c r="AL424" i="12"/>
  <c r="AN424" i="12" s="1"/>
  <c r="I117" i="8"/>
  <c r="R434" i="12"/>
  <c r="M240" i="8"/>
  <c r="AK362" i="12"/>
  <c r="AM362" i="12" s="1"/>
  <c r="AL362" i="12"/>
  <c r="AN362" i="12" s="1"/>
  <c r="AG242" i="12"/>
  <c r="AI242" i="12" s="1"/>
  <c r="AH242" i="12"/>
  <c r="AJ242" i="12" s="1"/>
  <c r="AG345" i="12"/>
  <c r="AI345" i="12" s="1"/>
  <c r="AH345" i="12"/>
  <c r="AJ345" i="12" s="1"/>
  <c r="AL459" i="12"/>
  <c r="AN459" i="12" s="1"/>
  <c r="AK459" i="12"/>
  <c r="V9" i="13"/>
  <c r="U9" i="13"/>
  <c r="Y9" i="13" s="1"/>
  <c r="AL177" i="16"/>
  <c r="AN177" i="16" s="1"/>
  <c r="AK177" i="16"/>
  <c r="AM177" i="16" s="1"/>
  <c r="S218" i="8"/>
  <c r="AG210" i="12"/>
  <c r="AI210" i="12" s="1"/>
  <c r="AH210" i="12"/>
  <c r="AJ210" i="12" s="1"/>
  <c r="AL474" i="12"/>
  <c r="AN474" i="12" s="1"/>
  <c r="AK474" i="12"/>
  <c r="AM474" i="12" s="1"/>
  <c r="AH80" i="12"/>
  <c r="AJ80" i="12" s="1"/>
  <c r="AG80" i="12"/>
  <c r="O108" i="8"/>
  <c r="X67" i="16"/>
  <c r="AB67" i="16" s="1"/>
  <c r="W67" i="16"/>
  <c r="AA67" i="16" s="1"/>
  <c r="U20" i="14"/>
  <c r="Y20" i="14" s="1"/>
  <c r="V20" i="14"/>
  <c r="AK8" i="12"/>
  <c r="AL8" i="12"/>
  <c r="AN8" i="12" s="1"/>
  <c r="W39" i="15"/>
  <c r="AA39" i="15" s="1"/>
  <c r="X39" i="15"/>
  <c r="AB39" i="15" s="1"/>
  <c r="AL32" i="13"/>
  <c r="AN32" i="13" s="1"/>
  <c r="AK32" i="13"/>
  <c r="AM32" i="13" s="1"/>
  <c r="AL353" i="12"/>
  <c r="AN353" i="12" s="1"/>
  <c r="AK353" i="12"/>
  <c r="AM353" i="12" s="1"/>
  <c r="U98" i="15"/>
  <c r="Y98" i="15" s="1"/>
  <c r="V98" i="15"/>
  <c r="U99" i="3"/>
  <c r="Y99" i="3" s="1"/>
  <c r="V99" i="3"/>
  <c r="Z99" i="3" s="1"/>
  <c r="D248" i="8"/>
  <c r="AK42" i="15"/>
  <c r="AM42" i="15" s="1"/>
  <c r="AL42" i="15"/>
  <c r="AN42" i="15" s="1"/>
  <c r="J237" i="8"/>
  <c r="R196" i="16"/>
  <c r="AH123" i="12"/>
  <c r="AJ123" i="12" s="1"/>
  <c r="AG123" i="12"/>
  <c r="AI123" i="12" s="1"/>
  <c r="S70" i="15"/>
  <c r="AC70" i="15" s="1"/>
  <c r="T70" i="15"/>
  <c r="AD70" i="15" s="1"/>
  <c r="R479" i="12"/>
  <c r="R55" i="12"/>
  <c r="R42" i="3"/>
  <c r="R482" i="12"/>
  <c r="R111" i="12"/>
  <c r="R194" i="16"/>
  <c r="J235" i="8"/>
  <c r="W26" i="15"/>
  <c r="AA26" i="15" s="1"/>
  <c r="X26" i="15"/>
  <c r="AK105" i="15"/>
  <c r="AM105" i="15" s="1"/>
  <c r="AL105" i="15"/>
  <c r="AN105" i="15" s="1"/>
  <c r="AH208" i="16"/>
  <c r="AJ208" i="16" s="1"/>
  <c r="AG208" i="16"/>
  <c r="AI208" i="16" s="1"/>
  <c r="R249" i="8"/>
  <c r="I111" i="8"/>
  <c r="S482" i="12"/>
  <c r="AC482" i="12" s="1"/>
  <c r="T482" i="12"/>
  <c r="AD482" i="12" s="1"/>
  <c r="G523" i="8"/>
  <c r="U10" i="13"/>
  <c r="Y10" i="13" s="1"/>
  <c r="V10" i="13"/>
  <c r="Z10" i="13" s="1"/>
  <c r="H145" i="8"/>
  <c r="N550" i="8"/>
  <c r="U509" i="12"/>
  <c r="Y509" i="12" s="1"/>
  <c r="V509" i="12"/>
  <c r="Z509" i="12" s="1"/>
  <c r="U16" i="15"/>
  <c r="Y16" i="15" s="1"/>
  <c r="V16" i="15"/>
  <c r="Z16" i="15" s="1"/>
  <c r="M247" i="8"/>
  <c r="X275" i="12"/>
  <c r="W275" i="12"/>
  <c r="AA275" i="12" s="1"/>
  <c r="Q316" i="8"/>
  <c r="AL478" i="12"/>
  <c r="AN478" i="12" s="1"/>
  <c r="AK478" i="12"/>
  <c r="AM478" i="12" s="1"/>
  <c r="I138" i="8"/>
  <c r="M152" i="8"/>
  <c r="AL482" i="12"/>
  <c r="AN482" i="12" s="1"/>
  <c r="AK482" i="12"/>
  <c r="AM482" i="12" s="1"/>
  <c r="H186" i="8"/>
  <c r="N85" i="8"/>
  <c r="U44" i="12"/>
  <c r="Y44" i="12" s="1"/>
  <c r="V44" i="12"/>
  <c r="Z44" i="12" s="1"/>
  <c r="T381" i="12"/>
  <c r="AD381" i="12" s="1"/>
  <c r="S381" i="12"/>
  <c r="AC381" i="12" s="1"/>
  <c r="G422" i="8"/>
  <c r="V307" i="12"/>
  <c r="Z307" i="12" s="1"/>
  <c r="N348" i="8"/>
  <c r="U307" i="12"/>
  <c r="Y307" i="12" s="1"/>
  <c r="AG266" i="12"/>
  <c r="AH266" i="12"/>
  <c r="AJ266" i="12" s="1"/>
  <c r="S215" i="12"/>
  <c r="AC215" i="12" s="1"/>
  <c r="T215" i="12"/>
  <c r="AD215" i="12" s="1"/>
  <c r="D119" i="8"/>
  <c r="R399" i="12"/>
  <c r="AK88" i="15"/>
  <c r="AM88" i="15" s="1"/>
  <c r="AL88" i="15"/>
  <c r="AN88" i="15" s="1"/>
  <c r="AH169" i="12"/>
  <c r="AJ169" i="12" s="1"/>
  <c r="AG169" i="12"/>
  <c r="AI169" i="12" s="1"/>
  <c r="R45" i="12"/>
  <c r="P153" i="8"/>
  <c r="C206" i="8"/>
  <c r="X74" i="15"/>
  <c r="AB74" i="15" s="1"/>
  <c r="W74" i="15"/>
  <c r="AA74" i="15" s="1"/>
  <c r="H86" i="8"/>
  <c r="AL29" i="14"/>
  <c r="AN29" i="14" s="1"/>
  <c r="AK29" i="14"/>
  <c r="AM29" i="14" s="1"/>
  <c r="AK55" i="16"/>
  <c r="AM55" i="16" s="1"/>
  <c r="AL55" i="16"/>
  <c r="AN55" i="16" s="1"/>
  <c r="S96" i="8"/>
  <c r="X117" i="12"/>
  <c r="W117" i="12"/>
  <c r="AA117" i="12" s="1"/>
  <c r="Q158" i="8"/>
  <c r="H264" i="8"/>
  <c r="U24" i="3"/>
  <c r="Y24" i="3" s="1"/>
  <c r="V24" i="3"/>
  <c r="Z24" i="3" s="1"/>
  <c r="S375" i="12"/>
  <c r="AC375" i="12" s="1"/>
  <c r="G416" i="8"/>
  <c r="T375" i="12"/>
  <c r="AD375" i="12" s="1"/>
  <c r="S15" i="13"/>
  <c r="AC15" i="13" s="1"/>
  <c r="T15" i="13"/>
  <c r="AD15" i="13" s="1"/>
  <c r="T7" i="14"/>
  <c r="AD7" i="14" s="1"/>
  <c r="S7" i="14"/>
  <c r="AC7" i="14" s="1"/>
  <c r="O164" i="8"/>
  <c r="X123" i="16"/>
  <c r="W123" i="16"/>
  <c r="AA123" i="16" s="1"/>
  <c r="F175" i="8"/>
  <c r="S134" i="16"/>
  <c r="T134" i="16"/>
  <c r="AD134" i="16" s="1"/>
  <c r="W108" i="12"/>
  <c r="AA108" i="12" s="1"/>
  <c r="X108" i="12"/>
  <c r="M100" i="8"/>
  <c r="AH108" i="12"/>
  <c r="AJ108" i="12" s="1"/>
  <c r="AG108" i="12"/>
  <c r="AI108" i="12" s="1"/>
  <c r="W194" i="16"/>
  <c r="AA194" i="16" s="1"/>
  <c r="X194" i="16"/>
  <c r="AB194" i="16" s="1"/>
  <c r="O235" i="8"/>
  <c r="I239" i="8"/>
  <c r="U101" i="15"/>
  <c r="Y101" i="15" s="1"/>
  <c r="V101" i="15"/>
  <c r="Z101" i="15" s="1"/>
  <c r="S295" i="12"/>
  <c r="AC295" i="12" s="1"/>
  <c r="G336" i="8"/>
  <c r="T295" i="12"/>
  <c r="AD295" i="12" s="1"/>
  <c r="X13" i="15"/>
  <c r="AB13" i="15" s="1"/>
  <c r="W13" i="15"/>
  <c r="AA13" i="15" s="1"/>
  <c r="I175" i="8"/>
  <c r="U126" i="12"/>
  <c r="Y126" i="12" s="1"/>
  <c r="V126" i="12"/>
  <c r="Z126" i="12" s="1"/>
  <c r="M132" i="8"/>
  <c r="R27" i="12"/>
  <c r="W207" i="12"/>
  <c r="AA207" i="12" s="1"/>
  <c r="Q248" i="8"/>
  <c r="X207" i="12"/>
  <c r="S21" i="16"/>
  <c r="T21" i="16"/>
  <c r="AD21" i="16" s="1"/>
  <c r="AH111" i="16"/>
  <c r="AJ111" i="16" s="1"/>
  <c r="AG111" i="16"/>
  <c r="AI111" i="16" s="1"/>
  <c r="R152" i="8"/>
  <c r="AG354" i="12"/>
  <c r="AH354" i="12"/>
  <c r="AJ354" i="12" s="1"/>
  <c r="U359" i="12"/>
  <c r="Y359" i="12" s="1"/>
  <c r="N400" i="8"/>
  <c r="V359" i="12"/>
  <c r="Z359" i="12" s="1"/>
  <c r="V100" i="3"/>
  <c r="Z100" i="3" s="1"/>
  <c r="U100" i="3"/>
  <c r="Y100" i="3" s="1"/>
  <c r="M243" i="8"/>
  <c r="AH61" i="12"/>
  <c r="AJ61" i="12" s="1"/>
  <c r="AG61" i="12"/>
  <c r="AI61" i="12" s="1"/>
  <c r="R203" i="12"/>
  <c r="T69" i="3"/>
  <c r="AD69" i="3" s="1"/>
  <c r="S69" i="3"/>
  <c r="T275" i="12"/>
  <c r="AD275" i="12" s="1"/>
  <c r="G316" i="8"/>
  <c r="S275" i="12"/>
  <c r="AC275" i="12" s="1"/>
  <c r="V63" i="3"/>
  <c r="Z63" i="3" s="1"/>
  <c r="U63" i="3"/>
  <c r="Y63" i="3" s="1"/>
  <c r="K257" i="8"/>
  <c r="AK33" i="3"/>
  <c r="AM33" i="3" s="1"/>
  <c r="AL33" i="3"/>
  <c r="AN33" i="3" s="1"/>
  <c r="AK412" i="12"/>
  <c r="AM412" i="12" s="1"/>
  <c r="AL412" i="12"/>
  <c r="AN412" i="12" s="1"/>
  <c r="R416" i="12"/>
  <c r="E175" i="8"/>
  <c r="AK244" i="12"/>
  <c r="AM244" i="12" s="1"/>
  <c r="AL244" i="12"/>
  <c r="AN244" i="12" s="1"/>
  <c r="R292" i="12"/>
  <c r="X459" i="12"/>
  <c r="AB459" i="12" s="1"/>
  <c r="Q500" i="8"/>
  <c r="W459" i="12"/>
  <c r="AA459" i="12" s="1"/>
  <c r="N193" i="8"/>
  <c r="U152" i="12"/>
  <c r="Y152" i="12" s="1"/>
  <c r="V152" i="12"/>
  <c r="R254" i="12"/>
  <c r="R233" i="8"/>
  <c r="AH192" i="16"/>
  <c r="AJ192" i="16" s="1"/>
  <c r="AG192" i="16"/>
  <c r="AI192" i="16" s="1"/>
  <c r="T24" i="14"/>
  <c r="AD24" i="14" s="1"/>
  <c r="S24" i="14"/>
  <c r="AC24" i="14" s="1"/>
  <c r="R29" i="15"/>
  <c r="J198" i="8"/>
  <c r="R157" i="16"/>
  <c r="Q157" i="16" s="1"/>
  <c r="AE157" i="16" s="1"/>
  <c r="W302" i="12"/>
  <c r="AA302" i="12" s="1"/>
  <c r="Q343" i="8"/>
  <c r="X302" i="12"/>
  <c r="AB302" i="12" s="1"/>
  <c r="S127" i="8"/>
  <c r="AL86" i="16"/>
  <c r="AN86" i="16" s="1"/>
  <c r="AK86" i="16"/>
  <c r="AM86" i="16" s="1"/>
  <c r="S25" i="14"/>
  <c r="AC25" i="14" s="1"/>
  <c r="T25" i="14"/>
  <c r="AD25" i="14" s="1"/>
  <c r="T144" i="12"/>
  <c r="AD144" i="12" s="1"/>
  <c r="S144" i="12"/>
  <c r="AC144" i="12" s="1"/>
  <c r="Q533" i="8"/>
  <c r="W492" i="12"/>
  <c r="AA492" i="12" s="1"/>
  <c r="X492" i="12"/>
  <c r="AB492" i="12" s="1"/>
  <c r="R107" i="15"/>
  <c r="AK70" i="12"/>
  <c r="AM70" i="12" s="1"/>
  <c r="AL70" i="12"/>
  <c r="AN70" i="12" s="1"/>
  <c r="AL118" i="12"/>
  <c r="AN118" i="12" s="1"/>
  <c r="AK118" i="12"/>
  <c r="AM118" i="12" s="1"/>
  <c r="D183" i="8"/>
  <c r="J114" i="8"/>
  <c r="R73" i="16"/>
  <c r="S224" i="12"/>
  <c r="T224" i="12"/>
  <c r="AD224" i="12" s="1"/>
  <c r="G265" i="8"/>
  <c r="AL18" i="3"/>
  <c r="AN18" i="3" s="1"/>
  <c r="AK18" i="3"/>
  <c r="AM18" i="3" s="1"/>
  <c r="R291" i="12"/>
  <c r="AG370" i="12"/>
  <c r="AH370" i="12"/>
  <c r="AJ370" i="12" s="1"/>
  <c r="T103" i="15"/>
  <c r="AD103" i="15" s="1"/>
  <c r="S103" i="15"/>
  <c r="AC103" i="15" s="1"/>
  <c r="R192" i="8"/>
  <c r="AH151" i="16"/>
  <c r="AJ151" i="16" s="1"/>
  <c r="AG151" i="16"/>
  <c r="AK152" i="12"/>
  <c r="AM152" i="12" s="1"/>
  <c r="AL152" i="12"/>
  <c r="AN152" i="12" s="1"/>
  <c r="R101" i="15"/>
  <c r="I139" i="8"/>
  <c r="X25" i="3"/>
  <c r="AB25" i="3" s="1"/>
  <c r="W25" i="3"/>
  <c r="AA25" i="3" s="1"/>
  <c r="AH213" i="16"/>
  <c r="AJ213" i="16" s="1"/>
  <c r="AG213" i="16"/>
  <c r="AI213" i="16" s="1"/>
  <c r="R254" i="8"/>
  <c r="S298" i="12"/>
  <c r="AC298" i="12" s="1"/>
  <c r="G339" i="8"/>
  <c r="T298" i="12"/>
  <c r="AD298" i="12" s="1"/>
  <c r="C124" i="8"/>
  <c r="AH15" i="14"/>
  <c r="AJ15" i="14" s="1"/>
  <c r="AG15" i="14"/>
  <c r="AI15" i="14" s="1"/>
  <c r="W58" i="3"/>
  <c r="AA58" i="3" s="1"/>
  <c r="X58" i="3"/>
  <c r="AB58" i="3" s="1"/>
  <c r="T52" i="15"/>
  <c r="AD52" i="15" s="1"/>
  <c r="S52" i="15"/>
  <c r="AC52" i="15" s="1"/>
  <c r="D100" i="8"/>
  <c r="E199" i="8"/>
  <c r="T148" i="12"/>
  <c r="AD148" i="12" s="1"/>
  <c r="S148" i="12"/>
  <c r="AC148" i="12" s="1"/>
  <c r="H246" i="8"/>
  <c r="P204" i="8"/>
  <c r="R161" i="12"/>
  <c r="R40" i="12"/>
  <c r="R359" i="12"/>
  <c r="T393" i="12"/>
  <c r="AD393" i="12" s="1"/>
  <c r="S393" i="12"/>
  <c r="AC393" i="12" s="1"/>
  <c r="G434" i="8"/>
  <c r="V61" i="15"/>
  <c r="Z61" i="15" s="1"/>
  <c r="U61" i="15"/>
  <c r="Y61" i="15" s="1"/>
  <c r="V300" i="12"/>
  <c r="Z300" i="12" s="1"/>
  <c r="U300" i="12"/>
  <c r="Y300" i="12" s="1"/>
  <c r="N341" i="8"/>
  <c r="T182" i="12"/>
  <c r="AD182" i="12" s="1"/>
  <c r="G223" i="8"/>
  <c r="S182" i="12"/>
  <c r="AG500" i="12"/>
  <c r="AI500" i="12" s="1"/>
  <c r="AH500" i="12"/>
  <c r="AJ500" i="12" s="1"/>
  <c r="V102" i="12"/>
  <c r="Z102" i="12" s="1"/>
  <c r="U102" i="12"/>
  <c r="Y102" i="12" s="1"/>
  <c r="AH156" i="16"/>
  <c r="AJ156" i="16" s="1"/>
  <c r="AG156" i="16"/>
  <c r="AI156" i="16" s="1"/>
  <c r="R197" i="8"/>
  <c r="O115" i="8"/>
  <c r="X74" i="16"/>
  <c r="W74" i="16"/>
  <c r="AA74" i="16" s="1"/>
  <c r="U349" i="12"/>
  <c r="Y349" i="12" s="1"/>
  <c r="V349" i="12"/>
  <c r="N390" i="8"/>
  <c r="M88" i="8"/>
  <c r="AH511" i="12"/>
  <c r="AJ511" i="12" s="1"/>
  <c r="AG511" i="12"/>
  <c r="AI511" i="12" s="1"/>
  <c r="X128" i="12"/>
  <c r="Q169" i="8"/>
  <c r="W128" i="12"/>
  <c r="AA128" i="12" s="1"/>
  <c r="AH322" i="12"/>
  <c r="AJ322" i="12" s="1"/>
  <c r="AG322" i="12"/>
  <c r="AI322" i="12" s="1"/>
  <c r="C199" i="8"/>
  <c r="R143" i="16"/>
  <c r="J184" i="8"/>
  <c r="G424" i="8"/>
  <c r="S383" i="12"/>
  <c r="T383" i="12"/>
  <c r="AD383" i="12" s="1"/>
  <c r="V92" i="12"/>
  <c r="Z92" i="12" s="1"/>
  <c r="U92" i="12"/>
  <c r="Y92" i="12" s="1"/>
  <c r="AK307" i="12"/>
  <c r="AM307" i="12" s="1"/>
  <c r="AL307" i="12"/>
  <c r="AN307" i="12" s="1"/>
  <c r="X240" i="12"/>
  <c r="AB240" i="12" s="1"/>
  <c r="Q281" i="8"/>
  <c r="W240" i="12"/>
  <c r="AA240" i="12" s="1"/>
  <c r="F170" i="8"/>
  <c r="S129" i="16"/>
  <c r="AC129" i="16" s="1"/>
  <c r="T129" i="16"/>
  <c r="AD129" i="16" s="1"/>
  <c r="U159" i="16"/>
  <c r="Y159" i="16" s="1"/>
  <c r="V159" i="16"/>
  <c r="L200" i="8"/>
  <c r="AK500" i="12"/>
  <c r="AL500" i="12"/>
  <c r="AN500" i="12" s="1"/>
  <c r="AH301" i="12"/>
  <c r="AJ301" i="12" s="1"/>
  <c r="AG301" i="12"/>
  <c r="AI301" i="12" s="1"/>
  <c r="AH49" i="12"/>
  <c r="AJ49" i="12" s="1"/>
  <c r="AG49" i="12"/>
  <c r="AI49" i="12" s="1"/>
  <c r="R146" i="16"/>
  <c r="J187" i="8"/>
  <c r="R128" i="8"/>
  <c r="AH87" i="16"/>
  <c r="AJ87" i="16" s="1"/>
  <c r="AG87" i="16"/>
  <c r="AI87" i="16" s="1"/>
  <c r="R121" i="12"/>
  <c r="AL47" i="12"/>
  <c r="AN47" i="12" s="1"/>
  <c r="AK47" i="12"/>
  <c r="AM47" i="12" s="1"/>
  <c r="R332" i="12"/>
  <c r="V88" i="15"/>
  <c r="Z88" i="15" s="1"/>
  <c r="U88" i="15"/>
  <c r="Y88" i="15" s="1"/>
  <c r="AH77" i="12"/>
  <c r="AJ77" i="12" s="1"/>
  <c r="AG77" i="12"/>
  <c r="AI77" i="12" s="1"/>
  <c r="H168" i="8"/>
  <c r="P151" i="8"/>
  <c r="R210" i="12"/>
  <c r="N415" i="8"/>
  <c r="U374" i="12"/>
  <c r="Y374" i="12" s="1"/>
  <c r="V374" i="12"/>
  <c r="U71" i="3"/>
  <c r="Y71" i="3" s="1"/>
  <c r="V71" i="3"/>
  <c r="Z71" i="3" s="1"/>
  <c r="W246" i="12"/>
  <c r="AA246" i="12" s="1"/>
  <c r="X246" i="12"/>
  <c r="Q287" i="8"/>
  <c r="AG199" i="12"/>
  <c r="AI199" i="12" s="1"/>
  <c r="AH199" i="12"/>
  <c r="AJ199" i="12" s="1"/>
  <c r="N198" i="8"/>
  <c r="V157" i="12"/>
  <c r="U157" i="12"/>
  <c r="Y157" i="12" s="1"/>
  <c r="C152" i="8"/>
  <c r="W266" i="12"/>
  <c r="AA266" i="12" s="1"/>
  <c r="X266" i="12"/>
  <c r="AB266" i="12" s="1"/>
  <c r="Q307" i="8"/>
  <c r="F188" i="8"/>
  <c r="T147" i="16"/>
  <c r="AD147" i="16" s="1"/>
  <c r="S147" i="16"/>
  <c r="AL234" i="12"/>
  <c r="AN234" i="12" s="1"/>
  <c r="AK234" i="12"/>
  <c r="AM234" i="12" s="1"/>
  <c r="R12" i="12"/>
  <c r="R106" i="15"/>
  <c r="V38" i="15"/>
  <c r="Z38" i="15" s="1"/>
  <c r="U38" i="15"/>
  <c r="Y38" i="15" s="1"/>
  <c r="I245" i="8"/>
  <c r="AK45" i="12"/>
  <c r="AM45" i="12" s="1"/>
  <c r="AL45" i="12"/>
  <c r="AN45" i="12" s="1"/>
  <c r="N538" i="8"/>
  <c r="U497" i="12"/>
  <c r="Y497" i="12" s="1"/>
  <c r="V497" i="12"/>
  <c r="Z497" i="12" s="1"/>
  <c r="AG112" i="12"/>
  <c r="AI112" i="12" s="1"/>
  <c r="AH112" i="12"/>
  <c r="AJ112" i="12" s="1"/>
  <c r="F155" i="8"/>
  <c r="T114" i="16"/>
  <c r="AD114" i="16" s="1"/>
  <c r="S114" i="16"/>
  <c r="AC114" i="16" s="1"/>
  <c r="M189" i="8"/>
  <c r="P249" i="8"/>
  <c r="M129" i="8"/>
  <c r="AL207" i="12"/>
  <c r="AN207" i="12" s="1"/>
  <c r="AK207" i="12"/>
  <c r="AM207" i="12" s="1"/>
  <c r="AG467" i="12"/>
  <c r="AI467" i="12" s="1"/>
  <c r="AH467" i="12"/>
  <c r="AJ467" i="12" s="1"/>
  <c r="S29" i="14"/>
  <c r="T29" i="14"/>
  <c r="AD29" i="14" s="1"/>
  <c r="S198" i="12"/>
  <c r="AC198" i="12" s="1"/>
  <c r="T198" i="12"/>
  <c r="AD198" i="12" s="1"/>
  <c r="E135" i="8"/>
  <c r="N229" i="8"/>
  <c r="U188" i="12"/>
  <c r="Y188" i="12" s="1"/>
  <c r="V188" i="12"/>
  <c r="Z188" i="12" s="1"/>
  <c r="R124" i="12"/>
  <c r="S328" i="12"/>
  <c r="T328" i="12"/>
  <c r="AD328" i="12" s="1"/>
  <c r="G369" i="8"/>
  <c r="K90" i="8"/>
  <c r="I230" i="8"/>
  <c r="K172" i="8"/>
  <c r="AH445" i="12"/>
  <c r="AJ445" i="12" s="1"/>
  <c r="AG445" i="12"/>
  <c r="AI445" i="12" s="1"/>
  <c r="M180" i="8"/>
  <c r="G308" i="8"/>
  <c r="T267" i="12"/>
  <c r="AD267" i="12" s="1"/>
  <c r="S267" i="12"/>
  <c r="W9" i="3"/>
  <c r="AA9" i="3" s="1"/>
  <c r="X9" i="3"/>
  <c r="AB9" i="3" s="1"/>
  <c r="C204" i="8"/>
  <c r="AK303" i="12"/>
  <c r="AM303" i="12" s="1"/>
  <c r="AL303" i="12"/>
  <c r="AN303" i="12" s="1"/>
  <c r="T29" i="16"/>
  <c r="AD29" i="16" s="1"/>
  <c r="S29" i="16"/>
  <c r="AC29" i="16" s="1"/>
  <c r="G481" i="8"/>
  <c r="T440" i="12"/>
  <c r="AD440" i="12" s="1"/>
  <c r="S440" i="12"/>
  <c r="AC440" i="12" s="1"/>
  <c r="V48" i="3"/>
  <c r="Z48" i="3" s="1"/>
  <c r="U48" i="3"/>
  <c r="Y48" i="3" s="1"/>
  <c r="H251" i="8"/>
  <c r="D84" i="8"/>
  <c r="T355" i="12"/>
  <c r="AD355" i="12" s="1"/>
  <c r="G396" i="8"/>
  <c r="S355" i="12"/>
  <c r="AC355" i="12" s="1"/>
  <c r="T35" i="12"/>
  <c r="AD35" i="12" s="1"/>
  <c r="S35" i="12"/>
  <c r="AC35" i="12" s="1"/>
  <c r="M102" i="8"/>
  <c r="Q368" i="8"/>
  <c r="W327" i="12"/>
  <c r="AA327" i="12" s="1"/>
  <c r="X327" i="12"/>
  <c r="AB327" i="12" s="1"/>
  <c r="P128" i="8"/>
  <c r="X100" i="15"/>
  <c r="AB100" i="15" s="1"/>
  <c r="W100" i="15"/>
  <c r="AA100" i="15" s="1"/>
  <c r="V28" i="14"/>
  <c r="U28" i="14"/>
  <c r="Y28" i="14" s="1"/>
  <c r="AG449" i="12"/>
  <c r="AI449" i="12" s="1"/>
  <c r="AH449" i="12"/>
  <c r="AJ449" i="12" s="1"/>
  <c r="V75" i="12"/>
  <c r="U75" i="12"/>
  <c r="Y75" i="12" s="1"/>
  <c r="R239" i="12"/>
  <c r="AH306" i="12"/>
  <c r="AJ306" i="12" s="1"/>
  <c r="AG306" i="12"/>
  <c r="AI306" i="12" s="1"/>
  <c r="C165" i="8"/>
  <c r="AK57" i="15"/>
  <c r="AM57" i="15" s="1"/>
  <c r="AL57" i="15"/>
  <c r="AN57" i="15" s="1"/>
  <c r="AG35" i="15"/>
  <c r="AI35" i="15" s="1"/>
  <c r="AH35" i="15"/>
  <c r="AJ35" i="15" s="1"/>
  <c r="R208" i="12"/>
  <c r="Q275" i="8"/>
  <c r="W234" i="12"/>
  <c r="AA234" i="12" s="1"/>
  <c r="X234" i="12"/>
  <c r="AB234" i="12" s="1"/>
  <c r="J97" i="8"/>
  <c r="R56" i="16"/>
  <c r="S165" i="8"/>
  <c r="AL124" i="16"/>
  <c r="AN124" i="16" s="1"/>
  <c r="AK124" i="16"/>
  <c r="AM124" i="16" s="1"/>
  <c r="Q270" i="8"/>
  <c r="X229" i="12"/>
  <c r="AB229" i="12" s="1"/>
  <c r="W229" i="12"/>
  <c r="AA229" i="12" s="1"/>
  <c r="AG185" i="16"/>
  <c r="AI185" i="16" s="1"/>
  <c r="AH185" i="16"/>
  <c r="AJ185" i="16" s="1"/>
  <c r="R226" i="8"/>
  <c r="H147" i="8"/>
  <c r="U67" i="15"/>
  <c r="Y67" i="15" s="1"/>
  <c r="V67" i="15"/>
  <c r="Z67" i="15" s="1"/>
  <c r="G472" i="8"/>
  <c r="T431" i="12"/>
  <c r="AD431" i="12" s="1"/>
  <c r="S431" i="12"/>
  <c r="AC431" i="12" s="1"/>
  <c r="X15" i="3"/>
  <c r="AB15" i="3" s="1"/>
  <c r="W15" i="3"/>
  <c r="AA15" i="3" s="1"/>
  <c r="X67" i="3"/>
  <c r="W67" i="3"/>
  <c r="AA67" i="3" s="1"/>
  <c r="X147" i="12"/>
  <c r="AB147" i="12" s="1"/>
  <c r="W147" i="12"/>
  <c r="AA147" i="12" s="1"/>
  <c r="W176" i="16"/>
  <c r="AA176" i="16" s="1"/>
  <c r="X176" i="16"/>
  <c r="AB176" i="16" s="1"/>
  <c r="O217" i="8"/>
  <c r="K71" i="8"/>
  <c r="K86" i="8"/>
  <c r="V61" i="12"/>
  <c r="Z61" i="12" s="1"/>
  <c r="U61" i="12"/>
  <c r="Y61" i="12" s="1"/>
  <c r="N102" i="8"/>
  <c r="AG246" i="12"/>
  <c r="AI246" i="12" s="1"/>
  <c r="AH246" i="12"/>
  <c r="AJ246" i="12" s="1"/>
  <c r="AH30" i="13"/>
  <c r="AJ30" i="13" s="1"/>
  <c r="AG30" i="13"/>
  <c r="AI30" i="13" s="1"/>
  <c r="F168" i="8"/>
  <c r="S127" i="16"/>
  <c r="T127" i="16"/>
  <c r="AD127" i="16" s="1"/>
  <c r="AK32" i="14"/>
  <c r="AM32" i="14" s="1"/>
  <c r="AL32" i="14"/>
  <c r="AN32" i="14" s="1"/>
  <c r="AG108" i="16"/>
  <c r="AI108" i="16" s="1"/>
  <c r="AH108" i="16"/>
  <c r="AJ108" i="16" s="1"/>
  <c r="R149" i="8"/>
  <c r="U83" i="12"/>
  <c r="Y83" i="12" s="1"/>
  <c r="V83" i="12"/>
  <c r="P267" i="8"/>
  <c r="R137" i="16"/>
  <c r="J178" i="8"/>
  <c r="R218" i="8"/>
  <c r="AH177" i="16"/>
  <c r="AJ177" i="16" s="1"/>
  <c r="AG177" i="16"/>
  <c r="I136" i="8"/>
  <c r="U457" i="12"/>
  <c r="Y457" i="12" s="1"/>
  <c r="N498" i="8"/>
  <c r="V457" i="12"/>
  <c r="Z457" i="12" s="1"/>
  <c r="L242" i="8"/>
  <c r="V201" i="16"/>
  <c r="U201" i="16"/>
  <c r="Y201" i="16" s="1"/>
  <c r="J262" i="8"/>
  <c r="R221" i="16"/>
  <c r="R24" i="16"/>
  <c r="J65" i="8"/>
  <c r="V94" i="3"/>
  <c r="Z94" i="3" s="1"/>
  <c r="U94" i="3"/>
  <c r="Y94" i="3" s="1"/>
  <c r="Q327" i="8"/>
  <c r="X286" i="12"/>
  <c r="AB286" i="12" s="1"/>
  <c r="W286" i="12"/>
  <c r="AA286" i="12" s="1"/>
  <c r="T162" i="12"/>
  <c r="AD162" i="12" s="1"/>
  <c r="S162" i="12"/>
  <c r="AC162" i="12" s="1"/>
  <c r="G203" i="8"/>
  <c r="AK101" i="3"/>
  <c r="AM101" i="3" s="1"/>
  <c r="AL101" i="3"/>
  <c r="AN101" i="3" s="1"/>
  <c r="X129" i="12"/>
  <c r="AB129" i="12" s="1"/>
  <c r="W129" i="12"/>
  <c r="AA129" i="12" s="1"/>
  <c r="V41" i="12"/>
  <c r="Z41" i="12" s="1"/>
  <c r="U41" i="12"/>
  <c r="Y41" i="12" s="1"/>
  <c r="W305" i="12"/>
  <c r="AA305" i="12" s="1"/>
  <c r="X305" i="12"/>
  <c r="AB305" i="12" s="1"/>
  <c r="Q346" i="8"/>
  <c r="AG51" i="15"/>
  <c r="AH51" i="15"/>
  <c r="AJ51" i="15" s="1"/>
  <c r="I243" i="8"/>
  <c r="U73" i="3"/>
  <c r="Y73" i="3" s="1"/>
  <c r="V73" i="3"/>
  <c r="Z73" i="3" s="1"/>
  <c r="S14" i="14"/>
  <c r="T14" i="14"/>
  <c r="AD14" i="14" s="1"/>
  <c r="K250" i="8"/>
  <c r="R378" i="12"/>
  <c r="C142" i="8"/>
  <c r="N391" i="8"/>
  <c r="V350" i="12"/>
  <c r="Z350" i="12" s="1"/>
  <c r="U350" i="12"/>
  <c r="Y350" i="12" s="1"/>
  <c r="D157" i="8"/>
  <c r="AL13" i="3"/>
  <c r="AN13" i="3" s="1"/>
  <c r="AK13" i="3"/>
  <c r="AM13" i="3" s="1"/>
  <c r="I119" i="8"/>
  <c r="R194" i="12"/>
  <c r="C244" i="8"/>
  <c r="O89" i="8"/>
  <c r="W48" i="16"/>
  <c r="AA48" i="16" s="1"/>
  <c r="X48" i="16"/>
  <c r="AL33" i="13"/>
  <c r="AN33" i="13" s="1"/>
  <c r="AK33" i="13"/>
  <c r="AM33" i="13" s="1"/>
  <c r="J152" i="8"/>
  <c r="R111" i="16"/>
  <c r="AL71" i="12"/>
  <c r="AN71" i="12" s="1"/>
  <c r="AK71" i="12"/>
  <c r="AM71" i="12" s="1"/>
  <c r="AH25" i="13"/>
  <c r="AJ25" i="13" s="1"/>
  <c r="AG25" i="13"/>
  <c r="AH421" i="12"/>
  <c r="AJ421" i="12" s="1"/>
  <c r="AG421" i="12"/>
  <c r="AI421" i="12" s="1"/>
  <c r="C175" i="8"/>
  <c r="T185" i="12"/>
  <c r="AD185" i="12" s="1"/>
  <c r="G226" i="8"/>
  <c r="S185" i="12"/>
  <c r="H160" i="8"/>
  <c r="AH63" i="15"/>
  <c r="AJ63" i="15" s="1"/>
  <c r="AG63" i="15"/>
  <c r="AK490" i="12"/>
  <c r="AM490" i="12" s="1"/>
  <c r="AL490" i="12"/>
  <c r="AN490" i="12" s="1"/>
  <c r="J230" i="8"/>
  <c r="R189" i="16"/>
  <c r="X34" i="13"/>
  <c r="AB34" i="13" s="1"/>
  <c r="W34" i="13"/>
  <c r="AA34" i="13" s="1"/>
  <c r="V38" i="14"/>
  <c r="U38" i="14"/>
  <c r="Y38" i="14" s="1"/>
  <c r="R110" i="12"/>
  <c r="O118" i="8"/>
  <c r="X77" i="16"/>
  <c r="AB77" i="16" s="1"/>
  <c r="W77" i="16"/>
  <c r="AA77" i="16" s="1"/>
  <c r="R14" i="13"/>
  <c r="H132" i="8"/>
  <c r="E169" i="8"/>
  <c r="T180" i="16"/>
  <c r="AD180" i="16" s="1"/>
  <c r="S180" i="16"/>
  <c r="F221" i="8"/>
  <c r="AH23" i="13"/>
  <c r="AJ23" i="13" s="1"/>
  <c r="AG23" i="13"/>
  <c r="AI23" i="13" s="1"/>
  <c r="R11" i="12"/>
  <c r="P183" i="8"/>
  <c r="AH13" i="15"/>
  <c r="AJ13" i="15" s="1"/>
  <c r="AG13" i="15"/>
  <c r="V42" i="14"/>
  <c r="Z42" i="14" s="1"/>
  <c r="U42" i="14"/>
  <c r="Y42" i="14" s="1"/>
  <c r="E151" i="8"/>
  <c r="P154" i="8"/>
  <c r="V403" i="12"/>
  <c r="Z403" i="12" s="1"/>
  <c r="U403" i="12"/>
  <c r="Y403" i="12" s="1"/>
  <c r="N444" i="8"/>
  <c r="R234" i="8"/>
  <c r="AH193" i="16"/>
  <c r="AJ193" i="16" s="1"/>
  <c r="AG193" i="16"/>
  <c r="AI193" i="16" s="1"/>
  <c r="AK95" i="15"/>
  <c r="AM95" i="15" s="1"/>
  <c r="AL95" i="15"/>
  <c r="AN95" i="15" s="1"/>
  <c r="V311" i="12"/>
  <c r="Z311" i="12" s="1"/>
  <c r="U311" i="12"/>
  <c r="Y311" i="12" s="1"/>
  <c r="N352" i="8"/>
  <c r="Q340" i="8"/>
  <c r="W299" i="12"/>
  <c r="AA299" i="12" s="1"/>
  <c r="X299" i="12"/>
  <c r="AB299" i="12" s="1"/>
  <c r="X279" i="12"/>
  <c r="W279" i="12"/>
  <c r="AA279" i="12" s="1"/>
  <c r="Q320" i="8"/>
  <c r="AL37" i="15"/>
  <c r="AN37" i="15" s="1"/>
  <c r="AK37" i="15"/>
  <c r="AM37" i="15" s="1"/>
  <c r="AL245" i="12"/>
  <c r="AN245" i="12" s="1"/>
  <c r="AK245" i="12"/>
  <c r="AM245" i="12" s="1"/>
  <c r="N288" i="8"/>
  <c r="U247" i="12"/>
  <c r="Y247" i="12" s="1"/>
  <c r="V247" i="12"/>
  <c r="Z247" i="12" s="1"/>
  <c r="K113" i="8"/>
  <c r="AL25" i="13"/>
  <c r="AN25" i="13" s="1"/>
  <c r="AK25" i="13"/>
  <c r="AM25" i="13" s="1"/>
  <c r="U99" i="12"/>
  <c r="Y99" i="12" s="1"/>
  <c r="N140" i="8"/>
  <c r="V99" i="12"/>
  <c r="Z99" i="12" s="1"/>
  <c r="V129" i="12"/>
  <c r="Z129" i="12" s="1"/>
  <c r="U129" i="12"/>
  <c r="Y129" i="12" s="1"/>
  <c r="N170" i="8"/>
  <c r="V402" i="12"/>
  <c r="Z402" i="12" s="1"/>
  <c r="N443" i="8"/>
  <c r="U402" i="12"/>
  <c r="Y402" i="12" s="1"/>
  <c r="C103" i="8"/>
  <c r="S99" i="3"/>
  <c r="T99" i="3"/>
  <c r="AD99" i="3" s="1"/>
  <c r="K205" i="8"/>
  <c r="Q543" i="8"/>
  <c r="X502" i="12"/>
  <c r="AB502" i="12" s="1"/>
  <c r="W502" i="12"/>
  <c r="AA502" i="12" s="1"/>
  <c r="J170" i="8"/>
  <c r="R129" i="16"/>
  <c r="AG99" i="12"/>
  <c r="AI99" i="12" s="1"/>
  <c r="AH99" i="12"/>
  <c r="AJ99" i="12" s="1"/>
  <c r="E94" i="8"/>
  <c r="AL110" i="12"/>
  <c r="AN110" i="12" s="1"/>
  <c r="AK110" i="12"/>
  <c r="AM110" i="12" s="1"/>
  <c r="R500" i="12"/>
  <c r="R246" i="12"/>
  <c r="AH162" i="12"/>
  <c r="AJ162" i="12" s="1"/>
  <c r="AG162" i="12"/>
  <c r="AI162" i="12" s="1"/>
  <c r="X173" i="12"/>
  <c r="W173" i="12"/>
  <c r="AA173" i="12" s="1"/>
  <c r="Q214" i="8"/>
  <c r="AL33" i="15"/>
  <c r="AN33" i="15" s="1"/>
  <c r="AK33" i="15"/>
  <c r="AM33" i="15" s="1"/>
  <c r="AK392" i="12"/>
  <c r="AM392" i="12" s="1"/>
  <c r="AL392" i="12"/>
  <c r="AN392" i="12" s="1"/>
  <c r="AK29" i="3"/>
  <c r="AM29" i="3" s="1"/>
  <c r="AL29" i="3"/>
  <c r="AN29" i="3" s="1"/>
  <c r="D215" i="8"/>
  <c r="AH176" i="12"/>
  <c r="AJ176" i="12" s="1"/>
  <c r="AG176" i="12"/>
  <c r="AI176" i="12" s="1"/>
  <c r="AH148" i="12"/>
  <c r="AJ148" i="12" s="1"/>
  <c r="AG148" i="12"/>
  <c r="AI148" i="12" s="1"/>
  <c r="V238" i="12"/>
  <c r="N279" i="8"/>
  <c r="U238" i="12"/>
  <c r="Y238" i="12" s="1"/>
  <c r="S80" i="3"/>
  <c r="T80" i="3"/>
  <c r="AD80" i="3" s="1"/>
  <c r="R453" i="12"/>
  <c r="S174" i="12"/>
  <c r="T174" i="12"/>
  <c r="AD174" i="12" s="1"/>
  <c r="AK157" i="12"/>
  <c r="AM157" i="12" s="1"/>
  <c r="AL157" i="12"/>
  <c r="AN157" i="12" s="1"/>
  <c r="AH67" i="16"/>
  <c r="AJ67" i="16" s="1"/>
  <c r="AG67" i="16"/>
  <c r="R108" i="8"/>
  <c r="V266" i="12"/>
  <c r="U266" i="12"/>
  <c r="Y266" i="12" s="1"/>
  <c r="N307" i="8"/>
  <c r="U16" i="12"/>
  <c r="Y16" i="12" s="1"/>
  <c r="V16" i="12"/>
  <c r="Z16" i="12" s="1"/>
  <c r="R67" i="3"/>
  <c r="AG341" i="12"/>
  <c r="AI341" i="12" s="1"/>
  <c r="AH341" i="12"/>
  <c r="AJ341" i="12" s="1"/>
  <c r="U49" i="15"/>
  <c r="Y49" i="15" s="1"/>
  <c r="V49" i="15"/>
  <c r="Z49" i="15" s="1"/>
  <c r="D269" i="8"/>
  <c r="N335" i="8"/>
  <c r="U294" i="12"/>
  <c r="Y294" i="12" s="1"/>
  <c r="V294" i="12"/>
  <c r="Z294" i="12" s="1"/>
  <c r="O182" i="8"/>
  <c r="X141" i="16"/>
  <c r="W141" i="16"/>
  <c r="AA141" i="16" s="1"/>
  <c r="E136" i="8"/>
  <c r="S158" i="8"/>
  <c r="AL117" i="16"/>
  <c r="AN117" i="16" s="1"/>
  <c r="AK117" i="16"/>
  <c r="AM117" i="16" s="1"/>
  <c r="Q405" i="8"/>
  <c r="X364" i="12"/>
  <c r="AB364" i="12" s="1"/>
  <c r="W364" i="12"/>
  <c r="AA364" i="12" s="1"/>
  <c r="V279" i="12"/>
  <c r="U279" i="12"/>
  <c r="Y279" i="12" s="1"/>
  <c r="N320" i="8"/>
  <c r="P216" i="8"/>
  <c r="W85" i="12"/>
  <c r="AA85" i="12" s="1"/>
  <c r="X85" i="12"/>
  <c r="AB85" i="12" s="1"/>
  <c r="Q126" i="8"/>
  <c r="T109" i="16"/>
  <c r="AD109" i="16" s="1"/>
  <c r="S109" i="16"/>
  <c r="F150" i="8"/>
  <c r="P203" i="8"/>
  <c r="U45" i="12"/>
  <c r="Y45" i="12" s="1"/>
  <c r="V45" i="12"/>
  <c r="S344" i="12"/>
  <c r="AC344" i="12" s="1"/>
  <c r="T344" i="12"/>
  <c r="AD344" i="12" s="1"/>
  <c r="G385" i="8"/>
  <c r="AL129" i="12"/>
  <c r="AN129" i="12" s="1"/>
  <c r="AK129" i="12"/>
  <c r="AM129" i="12" s="1"/>
  <c r="V107" i="15"/>
  <c r="Z107" i="15" s="1"/>
  <c r="U107" i="15"/>
  <c r="Y107" i="15" s="1"/>
  <c r="AG384" i="12"/>
  <c r="AH384" i="12"/>
  <c r="AJ384" i="12" s="1"/>
  <c r="J249" i="8"/>
  <c r="R208" i="16"/>
  <c r="AH261" i="12"/>
  <c r="AJ261" i="12" s="1"/>
  <c r="AG261" i="12"/>
  <c r="AI261" i="12" s="1"/>
  <c r="M156" i="8"/>
  <c r="T7" i="3"/>
  <c r="AD7" i="3" s="1"/>
  <c r="S7" i="3"/>
  <c r="AL224" i="12"/>
  <c r="AN224" i="12" s="1"/>
  <c r="AK224" i="12"/>
  <c r="AM224" i="12" s="1"/>
  <c r="P130" i="8"/>
  <c r="R311" i="12"/>
  <c r="AH70" i="16"/>
  <c r="AJ70" i="16" s="1"/>
  <c r="AG70" i="16"/>
  <c r="R111" i="8"/>
  <c r="C255" i="8"/>
  <c r="AL39" i="16"/>
  <c r="AN39" i="16" s="1"/>
  <c r="AK39" i="16"/>
  <c r="AM39" i="16" s="1"/>
  <c r="N369" i="8"/>
  <c r="V328" i="12"/>
  <c r="U328" i="12"/>
  <c r="Y328" i="12" s="1"/>
  <c r="R333" i="12"/>
  <c r="R239" i="8"/>
  <c r="AG198" i="16"/>
  <c r="AI198" i="16" s="1"/>
  <c r="AH198" i="16"/>
  <c r="AJ198" i="16" s="1"/>
  <c r="V51" i="15"/>
  <c r="U51" i="15"/>
  <c r="Y51" i="15" s="1"/>
  <c r="U9" i="3"/>
  <c r="Y9" i="3" s="1"/>
  <c r="V9" i="3"/>
  <c r="I216" i="8"/>
  <c r="C122" i="8"/>
  <c r="U130" i="12"/>
  <c r="Y130" i="12" s="1"/>
  <c r="N171" i="8"/>
  <c r="V130" i="12"/>
  <c r="E84" i="8"/>
  <c r="G271" i="8"/>
  <c r="S230" i="12"/>
  <c r="AC230" i="12" s="1"/>
  <c r="T230" i="12"/>
  <c r="AD230" i="12" s="1"/>
  <c r="O184" i="8"/>
  <c r="X143" i="16"/>
  <c r="AB143" i="16" s="1"/>
  <c r="W143" i="16"/>
  <c r="AA143" i="16" s="1"/>
  <c r="K170" i="8"/>
  <c r="K157" i="8"/>
  <c r="AK265" i="12"/>
  <c r="AM265" i="12" s="1"/>
  <c r="AL265" i="12"/>
  <c r="AN265" i="12" s="1"/>
  <c r="U177" i="16"/>
  <c r="Y177" i="16" s="1"/>
  <c r="V177" i="16"/>
  <c r="L218" i="8"/>
  <c r="T171" i="12"/>
  <c r="AD171" i="12" s="1"/>
  <c r="S171" i="12"/>
  <c r="AC171" i="12" s="1"/>
  <c r="K106" i="8"/>
  <c r="T168" i="16"/>
  <c r="AD168" i="16" s="1"/>
  <c r="S168" i="16"/>
  <c r="F209" i="8"/>
  <c r="R11" i="14"/>
  <c r="R40" i="16"/>
  <c r="V401" i="12"/>
  <c r="Z401" i="12" s="1"/>
  <c r="N442" i="8"/>
  <c r="U401" i="12"/>
  <c r="Y401" i="12" s="1"/>
  <c r="P205" i="8"/>
  <c r="AL442" i="12"/>
  <c r="AN442" i="12" s="1"/>
  <c r="AK442" i="12"/>
  <c r="AM442" i="12" s="1"/>
  <c r="W155" i="12"/>
  <c r="AA155" i="12" s="1"/>
  <c r="X155" i="12"/>
  <c r="AB155" i="12" s="1"/>
  <c r="AG196" i="16"/>
  <c r="AI196" i="16" s="1"/>
  <c r="AH196" i="16"/>
  <c r="AJ196" i="16" s="1"/>
  <c r="R237" i="8"/>
  <c r="AG51" i="12"/>
  <c r="AI51" i="12" s="1"/>
  <c r="AH51" i="12"/>
  <c r="AJ51" i="12" s="1"/>
  <c r="J168" i="8"/>
  <c r="R127" i="16"/>
  <c r="V426" i="12"/>
  <c r="Z426" i="12" s="1"/>
  <c r="N467" i="8"/>
  <c r="U426" i="12"/>
  <c r="Y426" i="12" s="1"/>
  <c r="U31" i="13"/>
  <c r="Y31" i="13" s="1"/>
  <c r="V31" i="13"/>
  <c r="W425" i="12"/>
  <c r="AA425" i="12" s="1"/>
  <c r="Q466" i="8"/>
  <c r="X425" i="12"/>
  <c r="M198" i="8"/>
  <c r="R49" i="3"/>
  <c r="T152" i="16"/>
  <c r="AD152" i="16" s="1"/>
  <c r="S152" i="16"/>
  <c r="AC152" i="16" s="1"/>
  <c r="F193" i="8"/>
  <c r="AG32" i="12"/>
  <c r="AI32" i="12" s="1"/>
  <c r="AH32" i="12"/>
  <c r="AJ32" i="12" s="1"/>
  <c r="I242" i="8"/>
  <c r="U45" i="14"/>
  <c r="Y45" i="14" s="1"/>
  <c r="V45" i="14"/>
  <c r="Z45" i="14" s="1"/>
  <c r="N475" i="8"/>
  <c r="U434" i="12"/>
  <c r="Y434" i="12" s="1"/>
  <c r="V434" i="12"/>
  <c r="Z434" i="12" s="1"/>
  <c r="AL110" i="16"/>
  <c r="AN110" i="16" s="1"/>
  <c r="AK110" i="16"/>
  <c r="AM110" i="16" s="1"/>
  <c r="S151" i="8"/>
  <c r="Q225" i="8"/>
  <c r="X184" i="12"/>
  <c r="W184" i="12"/>
  <c r="AA184" i="12" s="1"/>
  <c r="S62" i="12"/>
  <c r="AC62" i="12" s="1"/>
  <c r="T62" i="12"/>
  <c r="AD62" i="12" s="1"/>
  <c r="AK333" i="12"/>
  <c r="AM333" i="12" s="1"/>
  <c r="AL333" i="12"/>
  <c r="AN333" i="12" s="1"/>
  <c r="S40" i="15"/>
  <c r="T40" i="15"/>
  <c r="AD40" i="15" s="1"/>
  <c r="Q127" i="8"/>
  <c r="X86" i="12"/>
  <c r="AB86" i="12" s="1"/>
  <c r="W86" i="12"/>
  <c r="AA86" i="12" s="1"/>
  <c r="S77" i="12"/>
  <c r="AC77" i="12" s="1"/>
  <c r="T77" i="12"/>
  <c r="AD77" i="12" s="1"/>
  <c r="X37" i="12"/>
  <c r="AB37" i="12" s="1"/>
  <c r="W37" i="12"/>
  <c r="AA37" i="12" s="1"/>
  <c r="L252" i="8"/>
  <c r="V211" i="16"/>
  <c r="U211" i="16"/>
  <c r="Y211" i="16" s="1"/>
  <c r="W241" i="12"/>
  <c r="AA241" i="12" s="1"/>
  <c r="X241" i="12"/>
  <c r="AB241" i="12" s="1"/>
  <c r="Q282" i="8"/>
  <c r="R366" i="12"/>
  <c r="U206" i="12"/>
  <c r="Y206" i="12" s="1"/>
  <c r="V206" i="12"/>
  <c r="S332" i="12"/>
  <c r="T332" i="12"/>
  <c r="AD332" i="12" s="1"/>
  <c r="G373" i="8"/>
  <c r="U21" i="15"/>
  <c r="Y21" i="15" s="1"/>
  <c r="V21" i="15"/>
  <c r="E66" i="8"/>
  <c r="AK26" i="15"/>
  <c r="AM26" i="15" s="1"/>
  <c r="AL26" i="15"/>
  <c r="AN26" i="15" s="1"/>
  <c r="X40" i="12"/>
  <c r="W40" i="12"/>
  <c r="AA40" i="12" s="1"/>
  <c r="AK60" i="15"/>
  <c r="AM60" i="15" s="1"/>
  <c r="AL60" i="15"/>
  <c r="AN60" i="15" s="1"/>
  <c r="E198" i="8"/>
  <c r="F148" i="8"/>
  <c r="S107" i="16"/>
  <c r="AC107" i="16" s="1"/>
  <c r="T107" i="16"/>
  <c r="AD107" i="16" s="1"/>
  <c r="R368" i="12"/>
  <c r="R33" i="14"/>
  <c r="AK465" i="12"/>
  <c r="AM465" i="12" s="1"/>
  <c r="AL465" i="12"/>
  <c r="AN465" i="12" s="1"/>
  <c r="D180" i="8"/>
  <c r="W32" i="12"/>
  <c r="AA32" i="12" s="1"/>
  <c r="X32" i="12"/>
  <c r="AB32" i="12" s="1"/>
  <c r="G191" i="8"/>
  <c r="T150" i="12"/>
  <c r="AD150" i="12" s="1"/>
  <c r="S150" i="12"/>
  <c r="AC150" i="12" s="1"/>
  <c r="L237" i="8"/>
  <c r="V196" i="16"/>
  <c r="Z196" i="16" s="1"/>
  <c r="U196" i="16"/>
  <c r="Y196" i="16" s="1"/>
  <c r="T121" i="12"/>
  <c r="AD121" i="12" s="1"/>
  <c r="S121" i="12"/>
  <c r="AC121" i="12" s="1"/>
  <c r="X336" i="12"/>
  <c r="AB336" i="12" s="1"/>
  <c r="W336" i="12"/>
  <c r="AA336" i="12" s="1"/>
  <c r="Q377" i="8"/>
  <c r="R57" i="3"/>
  <c r="S380" i="12"/>
  <c r="AC380" i="12" s="1"/>
  <c r="T380" i="12"/>
  <c r="AD380" i="12" s="1"/>
  <c r="G421" i="8"/>
  <c r="AL109" i="16"/>
  <c r="AN109" i="16" s="1"/>
  <c r="AK109" i="16"/>
  <c r="AM109" i="16" s="1"/>
  <c r="S150" i="8"/>
  <c r="AH361" i="12"/>
  <c r="AJ361" i="12" s="1"/>
  <c r="AG361" i="12"/>
  <c r="AI361" i="12" s="1"/>
  <c r="V475" i="12"/>
  <c r="Z475" i="12" s="1"/>
  <c r="U475" i="12"/>
  <c r="Y475" i="12" s="1"/>
  <c r="N516" i="8"/>
  <c r="AG371" i="12"/>
  <c r="AI371" i="12" s="1"/>
  <c r="AH371" i="12"/>
  <c r="AJ371" i="12" s="1"/>
  <c r="L231" i="8"/>
  <c r="V190" i="16"/>
  <c r="Z190" i="16" s="1"/>
  <c r="U190" i="16"/>
  <c r="Y190" i="16" s="1"/>
  <c r="AH241" i="12"/>
  <c r="AJ241" i="12" s="1"/>
  <c r="AG241" i="12"/>
  <c r="AI241" i="12" s="1"/>
  <c r="U119" i="12"/>
  <c r="Y119" i="12" s="1"/>
  <c r="V119" i="12"/>
  <c r="Z119" i="12" s="1"/>
  <c r="N160" i="8"/>
  <c r="AK41" i="12"/>
  <c r="AM41" i="12" s="1"/>
  <c r="AL41" i="12"/>
  <c r="AN41" i="12" s="1"/>
  <c r="T105" i="16"/>
  <c r="AD105" i="16" s="1"/>
  <c r="S105" i="16"/>
  <c r="AC105" i="16" s="1"/>
  <c r="F146" i="8"/>
  <c r="L181" i="8"/>
  <c r="U140" i="16"/>
  <c r="Y140" i="16" s="1"/>
  <c r="V140" i="16"/>
  <c r="S65" i="16"/>
  <c r="AC65" i="16" s="1"/>
  <c r="T65" i="16"/>
  <c r="AD65" i="16" s="1"/>
  <c r="F106" i="8"/>
  <c r="AG446" i="12"/>
  <c r="AI446" i="12" s="1"/>
  <c r="AH446" i="12"/>
  <c r="AJ446" i="12" s="1"/>
  <c r="C134" i="8"/>
  <c r="AH251" i="12"/>
  <c r="AJ251" i="12" s="1"/>
  <c r="AG251" i="12"/>
  <c r="AI251" i="12" s="1"/>
  <c r="AL422" i="12"/>
  <c r="AN422" i="12" s="1"/>
  <c r="AK422" i="12"/>
  <c r="AM422" i="12" s="1"/>
  <c r="N331" i="8"/>
  <c r="U290" i="12"/>
  <c r="Y290" i="12" s="1"/>
  <c r="V290" i="12"/>
  <c r="Z290" i="12" s="1"/>
  <c r="AL444" i="12"/>
  <c r="AN444" i="12" s="1"/>
  <c r="AK444" i="12"/>
  <c r="AM444" i="12" s="1"/>
  <c r="AL87" i="15"/>
  <c r="AN87" i="15" s="1"/>
  <c r="AK87" i="15"/>
  <c r="AM87" i="15" s="1"/>
  <c r="R26" i="15"/>
  <c r="R287" i="12"/>
  <c r="Q153" i="8"/>
  <c r="W112" i="12"/>
  <c r="AA112" i="12" s="1"/>
  <c r="X112" i="12"/>
  <c r="L203" i="8"/>
  <c r="V162" i="16"/>
  <c r="Z162" i="16" s="1"/>
  <c r="U162" i="16"/>
  <c r="Y162" i="16" s="1"/>
  <c r="W27" i="16"/>
  <c r="AA27" i="16" s="1"/>
  <c r="X27" i="16"/>
  <c r="AB27" i="16" s="1"/>
  <c r="M234" i="8"/>
  <c r="E242" i="8"/>
  <c r="G273" i="8"/>
  <c r="S232" i="12"/>
  <c r="AC232" i="12" s="1"/>
  <c r="T232" i="12"/>
  <c r="AD232" i="12" s="1"/>
  <c r="V34" i="16"/>
  <c r="Z34" i="16" s="1"/>
  <c r="U34" i="16"/>
  <c r="Y34" i="16" s="1"/>
  <c r="R41" i="16"/>
  <c r="AK79" i="12"/>
  <c r="AM79" i="12" s="1"/>
  <c r="AL79" i="12"/>
  <c r="AN79" i="12" s="1"/>
  <c r="E165" i="8"/>
  <c r="V494" i="12"/>
  <c r="Z494" i="12" s="1"/>
  <c r="U494" i="12"/>
  <c r="Y494" i="12" s="1"/>
  <c r="N535" i="8"/>
  <c r="V56" i="12"/>
  <c r="U56" i="12"/>
  <c r="Y56" i="12" s="1"/>
  <c r="AH33" i="15"/>
  <c r="AJ33" i="15" s="1"/>
  <c r="AG33" i="15"/>
  <c r="AI33" i="15" s="1"/>
  <c r="AL505" i="12"/>
  <c r="AN505" i="12" s="1"/>
  <c r="AK505" i="12"/>
  <c r="AM505" i="12" s="1"/>
  <c r="T42" i="16"/>
  <c r="AD42" i="16" s="1"/>
  <c r="S42" i="16"/>
  <c r="AC42" i="16" s="1"/>
  <c r="S487" i="12"/>
  <c r="AC487" i="12" s="1"/>
  <c r="T487" i="12"/>
  <c r="AD487" i="12" s="1"/>
  <c r="G528" i="8"/>
  <c r="N91" i="8"/>
  <c r="V50" i="12"/>
  <c r="Z50" i="12" s="1"/>
  <c r="U50" i="12"/>
  <c r="Y50" i="12" s="1"/>
  <c r="E130" i="8"/>
  <c r="AG50" i="12"/>
  <c r="AI50" i="12" s="1"/>
  <c r="AH50" i="12"/>
  <c r="AJ50" i="12" s="1"/>
  <c r="AK131" i="12"/>
  <c r="AL131" i="12"/>
  <c r="AN131" i="12" s="1"/>
  <c r="R182" i="8"/>
  <c r="AG141" i="16"/>
  <c r="AI141" i="16" s="1"/>
  <c r="AH141" i="16"/>
  <c r="AJ141" i="16" s="1"/>
  <c r="R215" i="12"/>
  <c r="N286" i="8"/>
  <c r="U245" i="12"/>
  <c r="Y245" i="12" s="1"/>
  <c r="V245" i="12"/>
  <c r="Z245" i="12" s="1"/>
  <c r="J207" i="8"/>
  <c r="R166" i="16"/>
  <c r="G541" i="8"/>
  <c r="S500" i="12"/>
  <c r="AC500" i="12" s="1"/>
  <c r="T500" i="12"/>
  <c r="AD500" i="12" s="1"/>
  <c r="P222" i="8"/>
  <c r="D114" i="8"/>
  <c r="K262" i="8"/>
  <c r="U495" i="12"/>
  <c r="Y495" i="12" s="1"/>
  <c r="N536" i="8"/>
  <c r="V495" i="12"/>
  <c r="Z495" i="12" s="1"/>
  <c r="R10" i="14"/>
  <c r="AF10" i="14" s="1"/>
  <c r="AG264" i="12"/>
  <c r="AI264" i="12" s="1"/>
  <c r="AH264" i="12"/>
  <c r="AJ264" i="12" s="1"/>
  <c r="M258" i="8"/>
  <c r="AK17" i="15"/>
  <c r="AM17" i="15" s="1"/>
  <c r="AL17" i="15"/>
  <c r="AN17" i="15" s="1"/>
  <c r="K208" i="8"/>
  <c r="AH468" i="12"/>
  <c r="AJ468" i="12" s="1"/>
  <c r="AG468" i="12"/>
  <c r="T11" i="15"/>
  <c r="AD11" i="15" s="1"/>
  <c r="S11" i="15"/>
  <c r="AC11" i="15" s="1"/>
  <c r="L178" i="8"/>
  <c r="U137" i="16"/>
  <c r="Y137" i="16" s="1"/>
  <c r="V137" i="16"/>
  <c r="D142" i="8"/>
  <c r="AK324" i="12"/>
  <c r="AM324" i="12" s="1"/>
  <c r="AL324" i="12"/>
  <c r="AN324" i="12" s="1"/>
  <c r="R213" i="16"/>
  <c r="J254" i="8"/>
  <c r="AH477" i="12"/>
  <c r="AJ477" i="12" s="1"/>
  <c r="AG477" i="12"/>
  <c r="AI477" i="12" s="1"/>
  <c r="C185" i="8"/>
  <c r="V23" i="15"/>
  <c r="Z23" i="15" s="1"/>
  <c r="U23" i="15"/>
  <c r="Y23" i="15" s="1"/>
  <c r="N372" i="8"/>
  <c r="V331" i="12"/>
  <c r="Z331" i="12" s="1"/>
  <c r="U331" i="12"/>
  <c r="Y331" i="12" s="1"/>
  <c r="P86" i="8"/>
  <c r="T219" i="12"/>
  <c r="AD219" i="12" s="1"/>
  <c r="S219" i="12"/>
  <c r="AC219" i="12" s="1"/>
  <c r="I103" i="8"/>
  <c r="C233" i="8"/>
  <c r="V17" i="12"/>
  <c r="Z17" i="12" s="1"/>
  <c r="U17" i="12"/>
  <c r="Y17" i="12" s="1"/>
  <c r="U56" i="16"/>
  <c r="Y56" i="16" s="1"/>
  <c r="V56" i="16"/>
  <c r="L97" i="8"/>
  <c r="V382" i="12"/>
  <c r="N423" i="8"/>
  <c r="U382" i="12"/>
  <c r="Y382" i="12" s="1"/>
  <c r="Q235" i="8"/>
  <c r="W194" i="12"/>
  <c r="AA194" i="12" s="1"/>
  <c r="X194" i="12"/>
  <c r="P251" i="8"/>
  <c r="X203" i="16"/>
  <c r="W203" i="16"/>
  <c r="AA203" i="16" s="1"/>
  <c r="O244" i="8"/>
  <c r="AL12" i="12"/>
  <c r="AN12" i="12" s="1"/>
  <c r="AK12" i="12"/>
  <c r="AM12" i="12" s="1"/>
  <c r="R17" i="13"/>
  <c r="O186" i="8"/>
  <c r="X145" i="16"/>
  <c r="W145" i="16"/>
  <c r="AA145" i="16" s="1"/>
  <c r="X227" i="12"/>
  <c r="AB227" i="12" s="1"/>
  <c r="W227" i="12"/>
  <c r="AA227" i="12" s="1"/>
  <c r="M179" i="8"/>
  <c r="G255" i="8"/>
  <c r="T214" i="12"/>
  <c r="AD214" i="12" s="1"/>
  <c r="S214" i="12"/>
  <c r="AC214" i="12" s="1"/>
  <c r="P194" i="8"/>
  <c r="Q176" i="8"/>
  <c r="W135" i="12"/>
  <c r="AA135" i="12" s="1"/>
  <c r="X135" i="12"/>
  <c r="S153" i="12"/>
  <c r="T153" i="12"/>
  <c r="AD153" i="12" s="1"/>
  <c r="R56" i="15"/>
  <c r="P219" i="8"/>
  <c r="E153" i="8"/>
  <c r="O242" i="8"/>
  <c r="W201" i="16"/>
  <c r="AA201" i="16" s="1"/>
  <c r="X201" i="16"/>
  <c r="AB201" i="16" s="1"/>
  <c r="F149" i="8"/>
  <c r="T108" i="16"/>
  <c r="AD108" i="16" s="1"/>
  <c r="S108" i="16"/>
  <c r="P196" i="8"/>
  <c r="AL188" i="16"/>
  <c r="AN188" i="16" s="1"/>
  <c r="AK188" i="16"/>
  <c r="AM188" i="16" s="1"/>
  <c r="S229" i="8"/>
  <c r="W443" i="12"/>
  <c r="AA443" i="12" s="1"/>
  <c r="X443" i="12"/>
  <c r="AB443" i="12" s="1"/>
  <c r="Q484" i="8"/>
  <c r="T13" i="14"/>
  <c r="AD13" i="14" s="1"/>
  <c r="S13" i="14"/>
  <c r="AC13" i="14" s="1"/>
  <c r="R423" i="12"/>
  <c r="D168" i="8"/>
  <c r="AL143" i="12"/>
  <c r="AN143" i="12" s="1"/>
  <c r="AK143" i="12"/>
  <c r="K126" i="8"/>
  <c r="AH72" i="16"/>
  <c r="AJ72" i="16" s="1"/>
  <c r="AG72" i="16"/>
  <c r="AI72" i="16" s="1"/>
  <c r="R113" i="8"/>
  <c r="W204" i="16"/>
  <c r="AA204" i="16" s="1"/>
  <c r="X204" i="16"/>
  <c r="O245" i="8"/>
  <c r="S200" i="12"/>
  <c r="AC200" i="12" s="1"/>
  <c r="T200" i="12"/>
  <c r="AD200" i="12" s="1"/>
  <c r="G241" i="8"/>
  <c r="U90" i="12"/>
  <c r="Y90" i="12" s="1"/>
  <c r="N131" i="8"/>
  <c r="V90" i="12"/>
  <c r="Z90" i="12" s="1"/>
  <c r="X24" i="13"/>
  <c r="W24" i="13"/>
  <c r="AA24" i="13" s="1"/>
  <c r="D147" i="8"/>
  <c r="AG63" i="12"/>
  <c r="AI63" i="12" s="1"/>
  <c r="AH63" i="12"/>
  <c r="AJ63" i="12" s="1"/>
  <c r="T50" i="12"/>
  <c r="AD50" i="12" s="1"/>
  <c r="S50" i="12"/>
  <c r="AC50" i="12" s="1"/>
  <c r="G91" i="8"/>
  <c r="O256" i="8"/>
  <c r="W215" i="16"/>
  <c r="AA215" i="16" s="1"/>
  <c r="X215" i="16"/>
  <c r="AK503" i="12"/>
  <c r="AM503" i="12" s="1"/>
  <c r="AL503" i="12"/>
  <c r="AN503" i="12" s="1"/>
  <c r="E90" i="8"/>
  <c r="D130" i="8"/>
  <c r="T20" i="13"/>
  <c r="AD20" i="13" s="1"/>
  <c r="S20" i="13"/>
  <c r="V27" i="16"/>
  <c r="Z27" i="16" s="1"/>
  <c r="U27" i="16"/>
  <c r="Y27" i="16" s="1"/>
  <c r="R249" i="12"/>
  <c r="G276" i="8"/>
  <c r="T235" i="12"/>
  <c r="AD235" i="12" s="1"/>
  <c r="S235" i="12"/>
  <c r="AC235" i="12" s="1"/>
  <c r="AG104" i="12"/>
  <c r="AH104" i="12"/>
  <c r="AJ104" i="12" s="1"/>
  <c r="AH239" i="12"/>
  <c r="AJ239" i="12" s="1"/>
  <c r="AG239" i="12"/>
  <c r="AI239" i="12" s="1"/>
  <c r="C74" i="8"/>
  <c r="Q310" i="8"/>
  <c r="X269" i="12"/>
  <c r="AB269" i="12" s="1"/>
  <c r="W269" i="12"/>
  <c r="AA269" i="12" s="1"/>
  <c r="E168" i="8"/>
  <c r="J214" i="8"/>
  <c r="R173" i="16"/>
  <c r="P131" i="8"/>
  <c r="R121" i="8"/>
  <c r="AG80" i="16"/>
  <c r="AH80" i="16"/>
  <c r="AJ80" i="16" s="1"/>
  <c r="R171" i="12"/>
  <c r="W13" i="12"/>
  <c r="AA13" i="12" s="1"/>
  <c r="X13" i="12"/>
  <c r="AB13" i="12" s="1"/>
  <c r="C198" i="8"/>
  <c r="AK198" i="12"/>
  <c r="AM198" i="12" s="1"/>
  <c r="AL198" i="12"/>
  <c r="AN198" i="12" s="1"/>
  <c r="G286" i="8"/>
  <c r="S245" i="12"/>
  <c r="AC245" i="12" s="1"/>
  <c r="T245" i="12"/>
  <c r="AD245" i="12" s="1"/>
  <c r="N458" i="8"/>
  <c r="U417" i="12"/>
  <c r="Y417" i="12" s="1"/>
  <c r="V417" i="12"/>
  <c r="D203" i="8"/>
  <c r="AH103" i="12"/>
  <c r="AJ103" i="12" s="1"/>
  <c r="AG103" i="12"/>
  <c r="AI103" i="12" s="1"/>
  <c r="X507" i="12"/>
  <c r="AB507" i="12" s="1"/>
  <c r="W507" i="12"/>
  <c r="AA507" i="12" s="1"/>
  <c r="Q548" i="8"/>
  <c r="D150" i="8"/>
  <c r="AG24" i="16"/>
  <c r="AH24" i="16"/>
  <c r="AJ24" i="16" s="1"/>
  <c r="R65" i="8"/>
  <c r="AG33" i="16"/>
  <c r="AH33" i="16"/>
  <c r="AJ33" i="16" s="1"/>
  <c r="R74" i="8"/>
  <c r="N411" i="8"/>
  <c r="V370" i="12"/>
  <c r="U370" i="12"/>
  <c r="Y370" i="12" s="1"/>
  <c r="R132" i="12"/>
  <c r="M121" i="8"/>
  <c r="I161" i="8"/>
  <c r="F235" i="8"/>
  <c r="S194" i="16"/>
  <c r="AC194" i="16" s="1"/>
  <c r="T194" i="16"/>
  <c r="AD194" i="16" s="1"/>
  <c r="K227" i="8"/>
  <c r="E170" i="8"/>
  <c r="W487" i="12"/>
  <c r="AA487" i="12" s="1"/>
  <c r="X487" i="12"/>
  <c r="AB487" i="12" s="1"/>
  <c r="Q528" i="8"/>
  <c r="AK39" i="15"/>
  <c r="AM39" i="15" s="1"/>
  <c r="AL39" i="15"/>
  <c r="AN39" i="15" s="1"/>
  <c r="AG20" i="12"/>
  <c r="AI20" i="12" s="1"/>
  <c r="AH20" i="12"/>
  <c r="AJ20" i="12" s="1"/>
  <c r="E100" i="8"/>
  <c r="R96" i="15"/>
  <c r="J117" i="8"/>
  <c r="R76" i="16"/>
  <c r="S92" i="12"/>
  <c r="AC92" i="12" s="1"/>
  <c r="T92" i="12"/>
  <c r="AD92" i="12" s="1"/>
  <c r="R93" i="15"/>
  <c r="D216" i="8"/>
  <c r="AG201" i="16"/>
  <c r="AH201" i="16"/>
  <c r="AJ201" i="16" s="1"/>
  <c r="R242" i="8"/>
  <c r="F206" i="8"/>
  <c r="T165" i="16"/>
  <c r="AD165" i="16" s="1"/>
  <c r="S165" i="16"/>
  <c r="AC165" i="16" s="1"/>
  <c r="S472" i="12"/>
  <c r="T472" i="12"/>
  <c r="AD472" i="12" s="1"/>
  <c r="G513" i="8"/>
  <c r="W41" i="12"/>
  <c r="AA41" i="12" s="1"/>
  <c r="X41" i="12"/>
  <c r="AB41" i="12" s="1"/>
  <c r="D110" i="8"/>
  <c r="U102" i="15"/>
  <c r="Y102" i="15" s="1"/>
  <c r="V102" i="15"/>
  <c r="R32" i="14"/>
  <c r="Q458" i="8"/>
  <c r="W417" i="12"/>
  <c r="AA417" i="12" s="1"/>
  <c r="X417" i="12"/>
  <c r="N533" i="8"/>
  <c r="V492" i="12"/>
  <c r="Z492" i="12" s="1"/>
  <c r="U492" i="12"/>
  <c r="Y492" i="12" s="1"/>
  <c r="M252" i="8"/>
  <c r="U219" i="12"/>
  <c r="Y219" i="12" s="1"/>
  <c r="N260" i="8"/>
  <c r="V219" i="12"/>
  <c r="J233" i="8"/>
  <c r="R192" i="16"/>
  <c r="Q366" i="8"/>
  <c r="W325" i="12"/>
  <c r="AA325" i="12" s="1"/>
  <c r="X325" i="12"/>
  <c r="AB325" i="12" s="1"/>
  <c r="F186" i="8"/>
  <c r="T145" i="16"/>
  <c r="AD145" i="16" s="1"/>
  <c r="S145" i="16"/>
  <c r="AL267" i="12"/>
  <c r="AN267" i="12" s="1"/>
  <c r="AK267" i="12"/>
  <c r="AM267" i="12" s="1"/>
  <c r="M155" i="8"/>
  <c r="R65" i="15"/>
  <c r="W75" i="12"/>
  <c r="AA75" i="12" s="1"/>
  <c r="X75" i="12"/>
  <c r="X357" i="12"/>
  <c r="AB357" i="12" s="1"/>
  <c r="W357" i="12"/>
  <c r="AA357" i="12" s="1"/>
  <c r="Q398" i="8"/>
  <c r="V37" i="12"/>
  <c r="Z37" i="12" s="1"/>
  <c r="U37" i="12"/>
  <c r="Y37" i="12" s="1"/>
  <c r="O212" i="8"/>
  <c r="X171" i="16"/>
  <c r="AB171" i="16" s="1"/>
  <c r="W171" i="16"/>
  <c r="AA171" i="16" s="1"/>
  <c r="R390" i="12"/>
  <c r="D181" i="8"/>
  <c r="V7" i="3"/>
  <c r="Z7" i="3" s="1"/>
  <c r="U7" i="3"/>
  <c r="Y7" i="3" s="1"/>
  <c r="F143" i="8"/>
  <c r="S102" i="16"/>
  <c r="AC102" i="16" s="1"/>
  <c r="T102" i="16"/>
  <c r="AD102" i="16" s="1"/>
  <c r="E98" i="8"/>
  <c r="X456" i="12"/>
  <c r="AB456" i="12" s="1"/>
  <c r="Q497" i="8"/>
  <c r="W456" i="12"/>
  <c r="AA456" i="12" s="1"/>
  <c r="J124" i="8"/>
  <c r="R83" i="16"/>
  <c r="Q102" i="8"/>
  <c r="W61" i="12"/>
  <c r="AA61" i="12" s="1"/>
  <c r="X61" i="12"/>
  <c r="AB61" i="12" s="1"/>
  <c r="R191" i="16"/>
  <c r="J232" i="8"/>
  <c r="R181" i="16"/>
  <c r="J222" i="8"/>
  <c r="W27" i="12"/>
  <c r="AA27" i="12" s="1"/>
  <c r="X27" i="12"/>
  <c r="AB27" i="12" s="1"/>
  <c r="U90" i="15"/>
  <c r="Y90" i="15" s="1"/>
  <c r="V90" i="15"/>
  <c r="Z90" i="15" s="1"/>
  <c r="R114" i="8"/>
  <c r="AH73" i="16"/>
  <c r="AJ73" i="16" s="1"/>
  <c r="AG73" i="16"/>
  <c r="G408" i="8"/>
  <c r="T367" i="12"/>
  <c r="AD367" i="12" s="1"/>
  <c r="S367" i="12"/>
  <c r="AC367" i="12" s="1"/>
  <c r="E234" i="8"/>
  <c r="S98" i="3"/>
  <c r="AC98" i="3" s="1"/>
  <c r="T98" i="3"/>
  <c r="AD98" i="3" s="1"/>
  <c r="R33" i="15"/>
  <c r="C258" i="8"/>
  <c r="AH216" i="12"/>
  <c r="AJ216" i="12" s="1"/>
  <c r="AG216" i="12"/>
  <c r="AI216" i="12" s="1"/>
  <c r="W415" i="12"/>
  <c r="AA415" i="12" s="1"/>
  <c r="X415" i="12"/>
  <c r="Q456" i="8"/>
  <c r="F104" i="8"/>
  <c r="S63" i="16"/>
  <c r="AC63" i="16" s="1"/>
  <c r="T63" i="16"/>
  <c r="AD63" i="16" s="1"/>
  <c r="I85" i="8"/>
  <c r="AH188" i="12"/>
  <c r="AJ188" i="12" s="1"/>
  <c r="AG188" i="12"/>
  <c r="AI188" i="12" s="1"/>
  <c r="AK425" i="12"/>
  <c r="AM425" i="12" s="1"/>
  <c r="AL425" i="12"/>
  <c r="AN425" i="12" s="1"/>
  <c r="AL97" i="12"/>
  <c r="AN97" i="12" s="1"/>
  <c r="AK97" i="12"/>
  <c r="AM97" i="12" s="1"/>
  <c r="U35" i="14"/>
  <c r="Y35" i="14" s="1"/>
  <c r="V35" i="14"/>
  <c r="W420" i="12"/>
  <c r="AA420" i="12" s="1"/>
  <c r="X420" i="12"/>
  <c r="AB420" i="12" s="1"/>
  <c r="Q461" i="8"/>
  <c r="E119" i="8"/>
  <c r="X176" i="12"/>
  <c r="AB176" i="12" s="1"/>
  <c r="Q217" i="8"/>
  <c r="W176" i="12"/>
  <c r="AA176" i="12" s="1"/>
  <c r="F228" i="8"/>
  <c r="S187" i="16"/>
  <c r="AC187" i="16" s="1"/>
  <c r="T187" i="16"/>
  <c r="AD187" i="16" s="1"/>
  <c r="R27" i="15"/>
  <c r="AH133" i="12"/>
  <c r="AJ133" i="12" s="1"/>
  <c r="AG133" i="12"/>
  <c r="AI133" i="12" s="1"/>
  <c r="AG168" i="12"/>
  <c r="AI168" i="12" s="1"/>
  <c r="AH168" i="12"/>
  <c r="AJ168" i="12" s="1"/>
  <c r="N528" i="8"/>
  <c r="V487" i="12"/>
  <c r="Z487" i="12" s="1"/>
  <c r="U487" i="12"/>
  <c r="Y487" i="12" s="1"/>
  <c r="R294" i="12"/>
  <c r="AG58" i="15"/>
  <c r="AH58" i="15"/>
  <c r="AJ58" i="15" s="1"/>
  <c r="S11" i="13"/>
  <c r="T11" i="13"/>
  <c r="AD11" i="13" s="1"/>
  <c r="AH377" i="12"/>
  <c r="AJ377" i="12" s="1"/>
  <c r="AG377" i="12"/>
  <c r="AI377" i="12" s="1"/>
  <c r="K162" i="8"/>
  <c r="V177" i="12"/>
  <c r="Z177" i="12" s="1"/>
  <c r="U177" i="12"/>
  <c r="Y177" i="12" s="1"/>
  <c r="AG66" i="12"/>
  <c r="AH66" i="12"/>
  <c r="AJ66" i="12" s="1"/>
  <c r="AG457" i="12"/>
  <c r="AI457" i="12" s="1"/>
  <c r="AH457" i="12"/>
  <c r="AJ457" i="12" s="1"/>
  <c r="K118" i="8"/>
  <c r="U284" i="12"/>
  <c r="Y284" i="12" s="1"/>
  <c r="N325" i="8"/>
  <c r="V284" i="12"/>
  <c r="Z284" i="12" s="1"/>
  <c r="S91" i="15"/>
  <c r="AC91" i="15" s="1"/>
  <c r="T91" i="15"/>
  <c r="AD91" i="15" s="1"/>
  <c r="U357" i="12"/>
  <c r="Y357" i="12" s="1"/>
  <c r="N398" i="8"/>
  <c r="V357" i="12"/>
  <c r="Z357" i="12" s="1"/>
  <c r="W7" i="14"/>
  <c r="AA7" i="14" s="1"/>
  <c r="X7" i="14"/>
  <c r="AB7" i="14" s="1"/>
  <c r="AH297" i="12"/>
  <c r="AJ297" i="12" s="1"/>
  <c r="AG297" i="12"/>
  <c r="AI297" i="12" s="1"/>
  <c r="AL190" i="12"/>
  <c r="AN190" i="12" s="1"/>
  <c r="AK190" i="12"/>
  <c r="AM190" i="12" s="1"/>
  <c r="K168" i="8"/>
  <c r="R507" i="12"/>
  <c r="AH20" i="14"/>
  <c r="AJ20" i="14" s="1"/>
  <c r="AG20" i="14"/>
  <c r="V441" i="12"/>
  <c r="Z441" i="12" s="1"/>
  <c r="U441" i="12"/>
  <c r="Y441" i="12" s="1"/>
  <c r="N482" i="8"/>
  <c r="D264" i="8"/>
  <c r="AG350" i="12"/>
  <c r="AI350" i="12" s="1"/>
  <c r="AH350" i="12"/>
  <c r="AJ350" i="12" s="1"/>
  <c r="P140" i="8"/>
  <c r="O107" i="8"/>
  <c r="X66" i="16"/>
  <c r="W66" i="16"/>
  <c r="AA66" i="16" s="1"/>
  <c r="S41" i="15"/>
  <c r="T41" i="15"/>
  <c r="AD41" i="15" s="1"/>
  <c r="W89" i="12"/>
  <c r="AA89" i="12" s="1"/>
  <c r="X89" i="12"/>
  <c r="AB89" i="12" s="1"/>
  <c r="R167" i="8"/>
  <c r="AH126" i="16"/>
  <c r="AJ126" i="16" s="1"/>
  <c r="AG126" i="16"/>
  <c r="O197" i="8"/>
  <c r="W156" i="16"/>
  <c r="AA156" i="16" s="1"/>
  <c r="X156" i="16"/>
  <c r="AB156" i="16" s="1"/>
  <c r="AK415" i="12"/>
  <c r="AM415" i="12" s="1"/>
  <c r="AL415" i="12"/>
  <c r="AN415" i="12" s="1"/>
  <c r="T109" i="12"/>
  <c r="AD109" i="12" s="1"/>
  <c r="S109" i="12"/>
  <c r="AC109" i="12" s="1"/>
  <c r="G150" i="8"/>
  <c r="U128" i="12"/>
  <c r="Y128" i="12" s="1"/>
  <c r="V128" i="12"/>
  <c r="V14" i="13"/>
  <c r="Z14" i="13" s="1"/>
  <c r="U14" i="13"/>
  <c r="Y14" i="13" s="1"/>
  <c r="W30" i="13"/>
  <c r="AA30" i="13" s="1"/>
  <c r="X30" i="13"/>
  <c r="AB30" i="13" s="1"/>
  <c r="AK466" i="12"/>
  <c r="AM466" i="12" s="1"/>
  <c r="AL466" i="12"/>
  <c r="AN466" i="12" s="1"/>
  <c r="P109" i="8"/>
  <c r="AH225" i="16"/>
  <c r="AJ225" i="16" s="1"/>
  <c r="AG225" i="16"/>
  <c r="AI225" i="16" s="1"/>
  <c r="R266" i="8"/>
  <c r="F152" i="8"/>
  <c r="S111" i="16"/>
  <c r="AC111" i="16" s="1"/>
  <c r="T111" i="16"/>
  <c r="AD111" i="16" s="1"/>
  <c r="AL22" i="16"/>
  <c r="AK22" i="16"/>
  <c r="AM22" i="16" s="1"/>
  <c r="S63" i="8"/>
  <c r="V19" i="15"/>
  <c r="U19" i="15"/>
  <c r="Y19" i="15" s="1"/>
  <c r="S177" i="12"/>
  <c r="AC177" i="12" s="1"/>
  <c r="T177" i="12"/>
  <c r="AD177" i="12" s="1"/>
  <c r="G218" i="8"/>
  <c r="AG187" i="12"/>
  <c r="AI187" i="12" s="1"/>
  <c r="AH187" i="12"/>
  <c r="AJ187" i="12" s="1"/>
  <c r="AL238" i="12"/>
  <c r="AN238" i="12" s="1"/>
  <c r="AK238" i="12"/>
  <c r="AM238" i="12" s="1"/>
  <c r="AH254" i="12"/>
  <c r="AJ254" i="12" s="1"/>
  <c r="AG254" i="12"/>
  <c r="AI254" i="12" s="1"/>
  <c r="R33" i="13"/>
  <c r="AK8" i="15"/>
  <c r="AM8" i="15" s="1"/>
  <c r="AL8" i="15"/>
  <c r="AN8" i="15" s="1"/>
  <c r="F140" i="8"/>
  <c r="S99" i="16"/>
  <c r="AC99" i="16" s="1"/>
  <c r="T99" i="16"/>
  <c r="AD99" i="16" s="1"/>
  <c r="R30" i="14"/>
  <c r="V210" i="12"/>
  <c r="Z210" i="12" s="1"/>
  <c r="U210" i="12"/>
  <c r="Y210" i="12" s="1"/>
  <c r="D200" i="8"/>
  <c r="AL26" i="13"/>
  <c r="AN26" i="13" s="1"/>
  <c r="AK26" i="13"/>
  <c r="AM26" i="13" s="1"/>
  <c r="P129" i="8"/>
  <c r="U436" i="12"/>
  <c r="Y436" i="12" s="1"/>
  <c r="V436" i="12"/>
  <c r="Z436" i="12" s="1"/>
  <c r="N477" i="8"/>
  <c r="L212" i="8"/>
  <c r="V171" i="16"/>
  <c r="Z171" i="16" s="1"/>
  <c r="U171" i="16"/>
  <c r="Y171" i="16" s="1"/>
  <c r="S124" i="8"/>
  <c r="AK83" i="16"/>
  <c r="AM83" i="16" s="1"/>
  <c r="AL83" i="16"/>
  <c r="AN83" i="16" s="1"/>
  <c r="M235" i="8"/>
  <c r="K213" i="8"/>
  <c r="V111" i="16"/>
  <c r="U111" i="16"/>
  <c r="Y111" i="16" s="1"/>
  <c r="L152" i="8"/>
  <c r="AK41" i="3"/>
  <c r="AL41" i="3"/>
  <c r="AN41" i="3" s="1"/>
  <c r="O227" i="8"/>
  <c r="X186" i="16"/>
  <c r="W186" i="16"/>
  <c r="AA186" i="16" s="1"/>
  <c r="S92" i="16"/>
  <c r="F133" i="8"/>
  <c r="T92" i="16"/>
  <c r="AD92" i="16" s="1"/>
  <c r="R143" i="12"/>
  <c r="S105" i="3"/>
  <c r="T105" i="3"/>
  <c r="AD105" i="3" s="1"/>
  <c r="AG172" i="12"/>
  <c r="AI172" i="12" s="1"/>
  <c r="AH172" i="12"/>
  <c r="AJ172" i="12" s="1"/>
  <c r="F250" i="8"/>
  <c r="T209" i="16"/>
  <c r="AD209" i="16" s="1"/>
  <c r="S209" i="16"/>
  <c r="AG24" i="14"/>
  <c r="AI24" i="14" s="1"/>
  <c r="AH24" i="14"/>
  <c r="AJ24" i="14" s="1"/>
  <c r="V25" i="13"/>
  <c r="U25" i="13"/>
  <c r="Y25" i="13" s="1"/>
  <c r="T479" i="12"/>
  <c r="AD479" i="12" s="1"/>
  <c r="S479" i="12"/>
  <c r="G520" i="8"/>
  <c r="W86" i="15"/>
  <c r="AA86" i="15" s="1"/>
  <c r="X86" i="15"/>
  <c r="U91" i="16"/>
  <c r="Y91" i="16" s="1"/>
  <c r="V91" i="16"/>
  <c r="L132" i="8"/>
  <c r="U81" i="15"/>
  <c r="Y81" i="15" s="1"/>
  <c r="V81" i="15"/>
  <c r="K65" i="8"/>
  <c r="E245" i="8"/>
  <c r="AL93" i="15"/>
  <c r="AN93" i="15" s="1"/>
  <c r="AK93" i="15"/>
  <c r="AM93" i="15" s="1"/>
  <c r="V112" i="16"/>
  <c r="Z112" i="16" s="1"/>
  <c r="U112" i="16"/>
  <c r="Y112" i="16" s="1"/>
  <c r="L153" i="8"/>
  <c r="R303" i="12"/>
  <c r="AK323" i="12"/>
  <c r="AM323" i="12" s="1"/>
  <c r="AL323" i="12"/>
  <c r="AN323" i="12" s="1"/>
  <c r="U105" i="15"/>
  <c r="Y105" i="15" s="1"/>
  <c r="V105" i="15"/>
  <c r="Z105" i="15" s="1"/>
  <c r="AK396" i="12"/>
  <c r="AM396" i="12" s="1"/>
  <c r="AL396" i="12"/>
  <c r="AN396" i="12" s="1"/>
  <c r="O254" i="8"/>
  <c r="W213" i="16"/>
  <c r="AA213" i="16" s="1"/>
  <c r="X213" i="16"/>
  <c r="L111" i="8"/>
  <c r="V70" i="16"/>
  <c r="U70" i="16"/>
  <c r="Y70" i="16" s="1"/>
  <c r="M223" i="8"/>
  <c r="J163" i="8"/>
  <c r="R122" i="16"/>
  <c r="AK84" i="12"/>
  <c r="AM84" i="12" s="1"/>
  <c r="AL84" i="12"/>
  <c r="AN84" i="12" s="1"/>
  <c r="AK132" i="12"/>
  <c r="AM132" i="12" s="1"/>
  <c r="AL132" i="12"/>
  <c r="AN132" i="12" s="1"/>
  <c r="AK304" i="12"/>
  <c r="AM304" i="12" s="1"/>
  <c r="AL304" i="12"/>
  <c r="AN304" i="12" s="1"/>
  <c r="T345" i="12"/>
  <c r="AD345" i="12" s="1"/>
  <c r="S345" i="12"/>
  <c r="AC345" i="12" s="1"/>
  <c r="G386" i="8"/>
  <c r="W297" i="12"/>
  <c r="AA297" i="12" s="1"/>
  <c r="Q338" i="8"/>
  <c r="X297" i="12"/>
  <c r="AB297" i="12" s="1"/>
  <c r="S155" i="8"/>
  <c r="AK114" i="16"/>
  <c r="AM114" i="16" s="1"/>
  <c r="AL114" i="16"/>
  <c r="AN114" i="16" s="1"/>
  <c r="U42" i="3"/>
  <c r="Y42" i="3" s="1"/>
  <c r="V42" i="3"/>
  <c r="Z42" i="3" s="1"/>
  <c r="X476" i="12"/>
  <c r="W476" i="12"/>
  <c r="AA476" i="12" s="1"/>
  <c r="Q517" i="8"/>
  <c r="T196" i="12"/>
  <c r="AD196" i="12" s="1"/>
  <c r="S196" i="12"/>
  <c r="AC196" i="12" s="1"/>
  <c r="G237" i="8"/>
  <c r="J155" i="8"/>
  <c r="R114" i="16"/>
  <c r="R85" i="15"/>
  <c r="W284" i="12"/>
  <c r="AA284" i="12" s="1"/>
  <c r="X284" i="12"/>
  <c r="AB284" i="12" s="1"/>
  <c r="Q325" i="8"/>
  <c r="R33" i="3"/>
  <c r="I127" i="8"/>
  <c r="R207" i="8"/>
  <c r="AH166" i="16"/>
  <c r="AJ166" i="16" s="1"/>
  <c r="AG166" i="16"/>
  <c r="AI166" i="16" s="1"/>
  <c r="AH36" i="14"/>
  <c r="AJ36" i="14" s="1"/>
  <c r="AG36" i="14"/>
  <c r="AI36" i="14" s="1"/>
  <c r="S203" i="16"/>
  <c r="T203" i="16"/>
  <c r="AD203" i="16" s="1"/>
  <c r="F244" i="8"/>
  <c r="V367" i="12"/>
  <c r="U367" i="12"/>
  <c r="Y367" i="12" s="1"/>
  <c r="N408" i="8"/>
  <c r="V70" i="3"/>
  <c r="Z70" i="3" s="1"/>
  <c r="U70" i="3"/>
  <c r="C253" i="8"/>
  <c r="R31" i="16"/>
  <c r="R281" i="12"/>
  <c r="J243" i="8"/>
  <c r="R202" i="16"/>
  <c r="Q382" i="8"/>
  <c r="W341" i="12"/>
  <c r="AA341" i="12" s="1"/>
  <c r="X341" i="12"/>
  <c r="AB341" i="12" s="1"/>
  <c r="N432" i="8"/>
  <c r="U391" i="12"/>
  <c r="Y391" i="12" s="1"/>
  <c r="V391" i="12"/>
  <c r="X156" i="12"/>
  <c r="AB156" i="12" s="1"/>
  <c r="W156" i="12"/>
  <c r="AA156" i="12" s="1"/>
  <c r="AG20" i="16"/>
  <c r="AI20" i="16" s="1"/>
  <c r="AH20" i="16"/>
  <c r="AJ20" i="16" s="1"/>
  <c r="S461" i="12"/>
  <c r="AC461" i="12" s="1"/>
  <c r="G502" i="8"/>
  <c r="T461" i="12"/>
  <c r="AD461" i="12" s="1"/>
  <c r="R461" i="12"/>
  <c r="S30" i="13"/>
  <c r="AC30" i="13" s="1"/>
  <c r="T30" i="13"/>
  <c r="AD30" i="13" s="1"/>
  <c r="I147" i="8"/>
  <c r="P119" i="8"/>
  <c r="R138" i="16"/>
  <c r="J179" i="8"/>
  <c r="I228" i="8"/>
  <c r="V193" i="12"/>
  <c r="Z193" i="12" s="1"/>
  <c r="U193" i="12"/>
  <c r="Y193" i="12" s="1"/>
  <c r="N234" i="8"/>
  <c r="AK391" i="12"/>
  <c r="AL391" i="12"/>
  <c r="AN391" i="12" s="1"/>
  <c r="V10" i="14"/>
  <c r="Z10" i="14" s="1"/>
  <c r="U10" i="14"/>
  <c r="Y10" i="14" s="1"/>
  <c r="T418" i="12"/>
  <c r="AD418" i="12" s="1"/>
  <c r="S418" i="12"/>
  <c r="G459" i="8"/>
  <c r="M202" i="8"/>
  <c r="AH320" i="12"/>
  <c r="AJ320" i="12" s="1"/>
  <c r="AG320" i="12"/>
  <c r="C97" i="8"/>
  <c r="X151" i="12"/>
  <c r="W151" i="12"/>
  <c r="AA151" i="12" s="1"/>
  <c r="Q192" i="8"/>
  <c r="T132" i="12"/>
  <c r="AD132" i="12" s="1"/>
  <c r="S132" i="12"/>
  <c r="AC132" i="12" s="1"/>
  <c r="G173" i="8"/>
  <c r="E155" i="8"/>
  <c r="AH89" i="12"/>
  <c r="AJ89" i="12" s="1"/>
  <c r="AG89" i="12"/>
  <c r="AH132" i="16"/>
  <c r="AJ132" i="16" s="1"/>
  <c r="R173" i="8"/>
  <c r="AG132" i="16"/>
  <c r="AI132" i="16" s="1"/>
  <c r="U127" i="16"/>
  <c r="Y127" i="16" s="1"/>
  <c r="V127" i="16"/>
  <c r="Z127" i="16" s="1"/>
  <c r="L168" i="8"/>
  <c r="AL107" i="16"/>
  <c r="AN107" i="16" s="1"/>
  <c r="AK107" i="16"/>
  <c r="AM107" i="16" s="1"/>
  <c r="S148" i="8"/>
  <c r="P101" i="8"/>
  <c r="AK299" i="12"/>
  <c r="AM299" i="12" s="1"/>
  <c r="AL299" i="12"/>
  <c r="AN299" i="12" s="1"/>
  <c r="I227" i="8"/>
  <c r="R216" i="8"/>
  <c r="AG175" i="16"/>
  <c r="AH175" i="16"/>
  <c r="AJ175" i="16" s="1"/>
  <c r="AG39" i="12"/>
  <c r="AI39" i="12" s="1"/>
  <c r="AH39" i="12"/>
  <c r="AJ39" i="12" s="1"/>
  <c r="N274" i="8"/>
  <c r="V233" i="12"/>
  <c r="U233" i="12"/>
  <c r="Y233" i="12" s="1"/>
  <c r="S104" i="15"/>
  <c r="AC104" i="15" s="1"/>
  <c r="T104" i="15"/>
  <c r="AD104" i="15" s="1"/>
  <c r="R194" i="8"/>
  <c r="AH153" i="16"/>
  <c r="AJ153" i="16" s="1"/>
  <c r="AG153" i="16"/>
  <c r="T42" i="12"/>
  <c r="AD42" i="12" s="1"/>
  <c r="S42" i="12"/>
  <c r="AK434" i="12"/>
  <c r="AM434" i="12" s="1"/>
  <c r="AL434" i="12"/>
  <c r="AN434" i="12" s="1"/>
  <c r="T122" i="12"/>
  <c r="AD122" i="12" s="1"/>
  <c r="S122" i="12"/>
  <c r="AC122" i="12" s="1"/>
  <c r="V431" i="12"/>
  <c r="Z431" i="12" s="1"/>
  <c r="N472" i="8"/>
  <c r="U431" i="12"/>
  <c r="Y431" i="12" s="1"/>
  <c r="AL89" i="12"/>
  <c r="AN89" i="12" s="1"/>
  <c r="AK89" i="12"/>
  <c r="AM89" i="12" s="1"/>
  <c r="AG498" i="12"/>
  <c r="AH498" i="12"/>
  <c r="AJ498" i="12" s="1"/>
  <c r="AK81" i="16"/>
  <c r="AM81" i="16" s="1"/>
  <c r="AL81" i="16"/>
  <c r="AN81" i="16" s="1"/>
  <c r="S122" i="8"/>
  <c r="AL346" i="12"/>
  <c r="AN346" i="12" s="1"/>
  <c r="AK346" i="12"/>
  <c r="AM346" i="12" s="1"/>
  <c r="S9" i="12"/>
  <c r="AC9" i="12" s="1"/>
  <c r="T9" i="12"/>
  <c r="AD9" i="12" s="1"/>
  <c r="R248" i="8"/>
  <c r="AH207" i="16"/>
  <c r="AJ207" i="16" s="1"/>
  <c r="AG207" i="16"/>
  <c r="AI207" i="16" s="1"/>
  <c r="P225" i="8"/>
  <c r="AK423" i="12"/>
  <c r="AM423" i="12" s="1"/>
  <c r="AL423" i="12"/>
  <c r="AN423" i="12" s="1"/>
  <c r="AK253" i="12"/>
  <c r="AM253" i="12" s="1"/>
  <c r="AL253" i="12"/>
  <c r="AN253" i="12" s="1"/>
  <c r="R116" i="12"/>
  <c r="AH268" i="12"/>
  <c r="AJ268" i="12" s="1"/>
  <c r="AG268" i="12"/>
  <c r="U342" i="12"/>
  <c r="Y342" i="12" s="1"/>
  <c r="N383" i="8"/>
  <c r="V342" i="12"/>
  <c r="Q546" i="8"/>
  <c r="X505" i="12"/>
  <c r="W505" i="12"/>
  <c r="AA505" i="12" s="1"/>
  <c r="I181" i="8"/>
  <c r="AH219" i="12"/>
  <c r="AJ219" i="12" s="1"/>
  <c r="AG219" i="12"/>
  <c r="R47" i="12"/>
  <c r="K94" i="8"/>
  <c r="AH67" i="12"/>
  <c r="AJ67" i="12" s="1"/>
  <c r="AG67" i="12"/>
  <c r="AI67" i="12" s="1"/>
  <c r="R256" i="12"/>
  <c r="R218" i="12"/>
  <c r="AL51" i="12"/>
  <c r="AN51" i="12" s="1"/>
  <c r="AK51" i="12"/>
  <c r="Q354" i="8"/>
  <c r="X313" i="12"/>
  <c r="AB313" i="12" s="1"/>
  <c r="W313" i="12"/>
  <c r="AA313" i="12" s="1"/>
  <c r="U43" i="15"/>
  <c r="Y43" i="15" s="1"/>
  <c r="V43" i="15"/>
  <c r="Z43" i="15" s="1"/>
  <c r="S26" i="13"/>
  <c r="AC26" i="13" s="1"/>
  <c r="T26" i="13"/>
  <c r="AD26" i="13" s="1"/>
  <c r="T36" i="16"/>
  <c r="AD36" i="16" s="1"/>
  <c r="S36" i="16"/>
  <c r="AC36" i="16" s="1"/>
  <c r="R9" i="14"/>
  <c r="AG132" i="12"/>
  <c r="AI132" i="12" s="1"/>
  <c r="AH132" i="12"/>
  <c r="AJ132" i="12" s="1"/>
  <c r="N520" i="8"/>
  <c r="V479" i="12"/>
  <c r="U479" i="12"/>
  <c r="Y479" i="12" s="1"/>
  <c r="AG225" i="12"/>
  <c r="AI225" i="12" s="1"/>
  <c r="AH225" i="12"/>
  <c r="AJ225" i="12" s="1"/>
  <c r="S166" i="12"/>
  <c r="T166" i="12"/>
  <c r="AD166" i="12" s="1"/>
  <c r="AK314" i="12"/>
  <c r="AM314" i="12" s="1"/>
  <c r="AL314" i="12"/>
  <c r="AN314" i="12" s="1"/>
  <c r="U191" i="12"/>
  <c r="Y191" i="12" s="1"/>
  <c r="V191" i="12"/>
  <c r="Z191" i="12" s="1"/>
  <c r="N232" i="8"/>
  <c r="R65" i="12"/>
  <c r="S157" i="16"/>
  <c r="AC157" i="16" s="1"/>
  <c r="T157" i="16"/>
  <c r="AD157" i="16" s="1"/>
  <c r="F198" i="8"/>
  <c r="R57" i="12"/>
  <c r="R118" i="16"/>
  <c r="J159" i="8"/>
  <c r="R8" i="13"/>
  <c r="E99" i="8"/>
  <c r="E186" i="8"/>
  <c r="AH102" i="15"/>
  <c r="AJ102" i="15" s="1"/>
  <c r="AG102" i="15"/>
  <c r="R36" i="15"/>
  <c r="R301" i="12"/>
  <c r="AL99" i="15"/>
  <c r="AN99" i="15" s="1"/>
  <c r="AK99" i="15"/>
  <c r="AM99" i="15" s="1"/>
  <c r="C161" i="8"/>
  <c r="X97" i="3"/>
  <c r="W97" i="3"/>
  <c r="AA97" i="3" s="1"/>
  <c r="AL270" i="12"/>
  <c r="AN270" i="12" s="1"/>
  <c r="AK270" i="12"/>
  <c r="AM270" i="12" s="1"/>
  <c r="R107" i="12"/>
  <c r="I257" i="8"/>
  <c r="R217" i="8"/>
  <c r="AG176" i="16"/>
  <c r="AH176" i="16"/>
  <c r="AJ176" i="16" s="1"/>
  <c r="R177" i="12"/>
  <c r="AH349" i="12"/>
  <c r="AJ349" i="12" s="1"/>
  <c r="AG349" i="12"/>
  <c r="P200" i="8"/>
  <c r="L240" i="8"/>
  <c r="U199" i="16"/>
  <c r="Y199" i="16" s="1"/>
  <c r="V199" i="16"/>
  <c r="U136" i="12"/>
  <c r="Y136" i="12" s="1"/>
  <c r="V136" i="12"/>
  <c r="N177" i="8"/>
  <c r="P195" i="8"/>
  <c r="AH463" i="12"/>
  <c r="AJ463" i="12" s="1"/>
  <c r="AG463" i="12"/>
  <c r="AI463" i="12" s="1"/>
  <c r="AL71" i="16"/>
  <c r="AN71" i="16" s="1"/>
  <c r="S112" i="8"/>
  <c r="AK71" i="16"/>
  <c r="AM71" i="16" s="1"/>
  <c r="AL90" i="12"/>
  <c r="AN90" i="12" s="1"/>
  <c r="AK90" i="12"/>
  <c r="AM90" i="12" s="1"/>
  <c r="R29" i="13"/>
  <c r="AL60" i="12"/>
  <c r="AN60" i="12" s="1"/>
  <c r="AK60" i="12"/>
  <c r="AM60" i="12" s="1"/>
  <c r="K185" i="8"/>
  <c r="AG321" i="12"/>
  <c r="AI321" i="12" s="1"/>
  <c r="AH321" i="12"/>
  <c r="AJ321" i="12" s="1"/>
  <c r="P174" i="8"/>
  <c r="N186" i="8"/>
  <c r="V145" i="12"/>
  <c r="Z145" i="12" s="1"/>
  <c r="U145" i="12"/>
  <c r="Y145" i="12" s="1"/>
  <c r="R369" i="12"/>
  <c r="AK8" i="3"/>
  <c r="AM8" i="3" s="1"/>
  <c r="AL8" i="3"/>
  <c r="AN8" i="3" s="1"/>
  <c r="K87" i="8"/>
  <c r="U49" i="16"/>
  <c r="Y49" i="16" s="1"/>
  <c r="V49" i="16"/>
  <c r="L90" i="8"/>
  <c r="J182" i="8"/>
  <c r="R141" i="16"/>
  <c r="G312" i="8"/>
  <c r="S271" i="12"/>
  <c r="AC271" i="12" s="1"/>
  <c r="T271" i="12"/>
  <c r="AD271" i="12" s="1"/>
  <c r="K221" i="8"/>
  <c r="N495" i="8"/>
  <c r="V454" i="12"/>
  <c r="Z454" i="12" s="1"/>
  <c r="U454" i="12"/>
  <c r="Y454" i="12" s="1"/>
  <c r="S18" i="13"/>
  <c r="T18" i="13"/>
  <c r="AD18" i="13" s="1"/>
  <c r="AG98" i="12"/>
  <c r="AI98" i="12" s="1"/>
  <c r="AH98" i="12"/>
  <c r="AJ98" i="12" s="1"/>
  <c r="S107" i="15"/>
  <c r="AC107" i="15" s="1"/>
  <c r="T107" i="15"/>
  <c r="AD107" i="15" s="1"/>
  <c r="X39" i="16"/>
  <c r="W39" i="16"/>
  <c r="AA39" i="16" s="1"/>
  <c r="Q335" i="8"/>
  <c r="X294" i="12"/>
  <c r="AB294" i="12" s="1"/>
  <c r="W294" i="12"/>
  <c r="AA294" i="12" s="1"/>
  <c r="AL371" i="12"/>
  <c r="AN371" i="12" s="1"/>
  <c r="AK371" i="12"/>
  <c r="AM371" i="12" s="1"/>
  <c r="AL361" i="12"/>
  <c r="AN361" i="12" s="1"/>
  <c r="AK361" i="12"/>
  <c r="AM361" i="12" s="1"/>
  <c r="U95" i="15"/>
  <c r="Y95" i="15" s="1"/>
  <c r="V95" i="15"/>
  <c r="Z95" i="15" s="1"/>
  <c r="X23" i="13"/>
  <c r="AB23" i="13" s="1"/>
  <c r="W23" i="13"/>
  <c r="AA23" i="13" s="1"/>
  <c r="AL29" i="16"/>
  <c r="AN29" i="16" s="1"/>
  <c r="AK29" i="16"/>
  <c r="AM29" i="16" s="1"/>
  <c r="U50" i="3"/>
  <c r="Y50" i="3" s="1"/>
  <c r="V50" i="3"/>
  <c r="E88" i="8"/>
  <c r="S116" i="8"/>
  <c r="AK75" i="16"/>
  <c r="AM75" i="16" s="1"/>
  <c r="AL75" i="16"/>
  <c r="AN75" i="16" s="1"/>
  <c r="AL427" i="12"/>
  <c r="AN427" i="12" s="1"/>
  <c r="AK427" i="12"/>
  <c r="AM427" i="12" s="1"/>
  <c r="G97" i="8"/>
  <c r="T56" i="12"/>
  <c r="AD56" i="12" s="1"/>
  <c r="S56" i="12"/>
  <c r="AC56" i="12" s="1"/>
  <c r="AH290" i="12"/>
  <c r="AJ290" i="12" s="1"/>
  <c r="AG290" i="12"/>
  <c r="AI290" i="12" s="1"/>
  <c r="AH11" i="13"/>
  <c r="AJ11" i="13" s="1"/>
  <c r="AG11" i="13"/>
  <c r="S73" i="15"/>
  <c r="AC73" i="15" s="1"/>
  <c r="T73" i="15"/>
  <c r="AD73" i="15" s="1"/>
  <c r="L257" i="8"/>
  <c r="V216" i="16"/>
  <c r="U216" i="16"/>
  <c r="Y216" i="16" s="1"/>
  <c r="X49" i="3"/>
  <c r="AB49" i="3" s="1"/>
  <c r="W49" i="3"/>
  <c r="AA49" i="3" s="1"/>
  <c r="E152" i="8"/>
  <c r="E65" i="8"/>
  <c r="W217" i="12"/>
  <c r="AA217" i="12" s="1"/>
  <c r="Q258" i="8"/>
  <c r="X217" i="12"/>
  <c r="S384" i="12"/>
  <c r="AC384" i="12" s="1"/>
  <c r="T384" i="12"/>
  <c r="AD384" i="12" s="1"/>
  <c r="G425" i="8"/>
  <c r="V208" i="12"/>
  <c r="N249" i="8"/>
  <c r="U208" i="12"/>
  <c r="Y208" i="12" s="1"/>
  <c r="AL127" i="12"/>
  <c r="AN127" i="12" s="1"/>
  <c r="AK127" i="12"/>
  <c r="AM127" i="12" s="1"/>
  <c r="AH181" i="12"/>
  <c r="AJ181" i="12" s="1"/>
  <c r="AG181" i="12"/>
  <c r="AI181" i="12" s="1"/>
  <c r="T226" i="12"/>
  <c r="AD226" i="12" s="1"/>
  <c r="G267" i="8"/>
  <c r="S226" i="12"/>
  <c r="AC226" i="12" s="1"/>
  <c r="AG12" i="15"/>
  <c r="AI12" i="15" s="1"/>
  <c r="AH12" i="15"/>
  <c r="AJ12" i="15" s="1"/>
  <c r="V25" i="15"/>
  <c r="Z25" i="15" s="1"/>
  <c r="U25" i="15"/>
  <c r="Y25" i="15" s="1"/>
  <c r="V345" i="12"/>
  <c r="U345" i="12"/>
  <c r="Y345" i="12" s="1"/>
  <c r="N386" i="8"/>
  <c r="S241" i="8"/>
  <c r="AK200" i="16"/>
  <c r="AM200" i="16" s="1"/>
  <c r="AL200" i="16"/>
  <c r="AN200" i="16" s="1"/>
  <c r="S317" i="12"/>
  <c r="AC317" i="12" s="1"/>
  <c r="T317" i="12"/>
  <c r="AD317" i="12" s="1"/>
  <c r="G358" i="8"/>
  <c r="N132" i="8"/>
  <c r="V91" i="12"/>
  <c r="Z91" i="12" s="1"/>
  <c r="U91" i="12"/>
  <c r="Y91" i="12" s="1"/>
  <c r="S85" i="8"/>
  <c r="AL44" i="16"/>
  <c r="AN44" i="16" s="1"/>
  <c r="AK44" i="16"/>
  <c r="AM44" i="16" s="1"/>
  <c r="S229" i="12"/>
  <c r="AC229" i="12" s="1"/>
  <c r="T229" i="12"/>
  <c r="AD229" i="12" s="1"/>
  <c r="G270" i="8"/>
  <c r="R146" i="8"/>
  <c r="AH105" i="16"/>
  <c r="AJ105" i="16" s="1"/>
  <c r="AG105" i="16"/>
  <c r="P91" i="8"/>
  <c r="N371" i="8"/>
  <c r="U330" i="12"/>
  <c r="Y330" i="12" s="1"/>
  <c r="V330" i="12"/>
  <c r="Z330" i="12" s="1"/>
  <c r="U113" i="12"/>
  <c r="Y113" i="12" s="1"/>
  <c r="V113" i="12"/>
  <c r="N506" i="8"/>
  <c r="U465" i="12"/>
  <c r="Y465" i="12" s="1"/>
  <c r="V465" i="12"/>
  <c r="Z465" i="12" s="1"/>
  <c r="J268" i="8"/>
  <c r="R227" i="16"/>
  <c r="V34" i="13"/>
  <c r="Z34" i="13" s="1"/>
  <c r="U34" i="13"/>
  <c r="Y34" i="13" s="1"/>
  <c r="AH49" i="15"/>
  <c r="AJ49" i="15" s="1"/>
  <c r="AG49" i="15"/>
  <c r="AI49" i="15" s="1"/>
  <c r="I211" i="8"/>
  <c r="T41" i="14"/>
  <c r="AD41" i="14" s="1"/>
  <c r="S41" i="14"/>
  <c r="AC41" i="14" s="1"/>
  <c r="Q201" i="8"/>
  <c r="X160" i="12"/>
  <c r="AB160" i="12" s="1"/>
  <c r="W160" i="12"/>
  <c r="AA160" i="12" s="1"/>
  <c r="C139" i="8"/>
  <c r="AH101" i="15"/>
  <c r="AJ101" i="15" s="1"/>
  <c r="AG101" i="15"/>
  <c r="F178" i="8"/>
  <c r="T137" i="16"/>
  <c r="AD137" i="16" s="1"/>
  <c r="S137" i="16"/>
  <c r="AC137" i="16" s="1"/>
  <c r="C213" i="8"/>
  <c r="AL25" i="16"/>
  <c r="AN25" i="16" s="1"/>
  <c r="AK25" i="16"/>
  <c r="AM25" i="16" s="1"/>
  <c r="S66" i="8"/>
  <c r="C129" i="8"/>
  <c r="AG346" i="12"/>
  <c r="AI346" i="12" s="1"/>
  <c r="AH346" i="12"/>
  <c r="AJ346" i="12" s="1"/>
  <c r="AG355" i="12"/>
  <c r="AH355" i="12"/>
  <c r="AJ355" i="12" s="1"/>
  <c r="AL98" i="15"/>
  <c r="AN98" i="15" s="1"/>
  <c r="AK98" i="15"/>
  <c r="R420" i="12"/>
  <c r="J238" i="8"/>
  <c r="R197" i="16"/>
  <c r="L166" i="8"/>
  <c r="U125" i="16"/>
  <c r="Y125" i="16" s="1"/>
  <c r="V125" i="16"/>
  <c r="K66" i="8"/>
  <c r="G377" i="8"/>
  <c r="T336" i="12"/>
  <c r="AD336" i="12" s="1"/>
  <c r="S336" i="12"/>
  <c r="X475" i="12"/>
  <c r="AB475" i="12" s="1"/>
  <c r="Q516" i="8"/>
  <c r="W475" i="12"/>
  <c r="AA475" i="12" s="1"/>
  <c r="E131" i="8"/>
  <c r="S92" i="15"/>
  <c r="AC92" i="15" s="1"/>
  <c r="T92" i="15"/>
  <c r="AD92" i="15" s="1"/>
  <c r="D182" i="8"/>
  <c r="S130" i="8"/>
  <c r="AL89" i="16"/>
  <c r="AN89" i="16" s="1"/>
  <c r="AK89" i="16"/>
  <c r="AM89" i="16" s="1"/>
  <c r="V158" i="12"/>
  <c r="Z158" i="12" s="1"/>
  <c r="U158" i="12"/>
  <c r="Y158" i="12" s="1"/>
  <c r="W81" i="15"/>
  <c r="AA81" i="15" s="1"/>
  <c r="X81" i="15"/>
  <c r="AL454" i="12"/>
  <c r="AN454" i="12" s="1"/>
  <c r="AK454" i="12"/>
  <c r="AM454" i="12" s="1"/>
  <c r="P159" i="8"/>
  <c r="V37" i="14"/>
  <c r="U37" i="14"/>
  <c r="Y37" i="14" s="1"/>
  <c r="W13" i="3"/>
  <c r="AA13" i="3" s="1"/>
  <c r="X13" i="3"/>
  <c r="AB13" i="3" s="1"/>
  <c r="AG35" i="14"/>
  <c r="AI35" i="14" s="1"/>
  <c r="AH35" i="14"/>
  <c r="AJ35" i="14" s="1"/>
  <c r="V128" i="16"/>
  <c r="L169" i="8"/>
  <c r="U128" i="16"/>
  <c r="Y128" i="16" s="1"/>
  <c r="S10" i="15"/>
  <c r="AC10" i="15" s="1"/>
  <c r="T10" i="15"/>
  <c r="AD10" i="15" s="1"/>
  <c r="W45" i="14"/>
  <c r="AA45" i="14" s="1"/>
  <c r="X45" i="14"/>
  <c r="AB45" i="14" s="1"/>
  <c r="S33" i="3"/>
  <c r="AC33" i="3" s="1"/>
  <c r="T33" i="3"/>
  <c r="AD33" i="3" s="1"/>
  <c r="V13" i="14"/>
  <c r="U13" i="14"/>
  <c r="Y13" i="14" s="1"/>
  <c r="R66" i="12"/>
  <c r="W32" i="14"/>
  <c r="AA32" i="14" s="1"/>
  <c r="X32" i="14"/>
  <c r="X14" i="15"/>
  <c r="AB14" i="15" s="1"/>
  <c r="W14" i="15"/>
  <c r="AA14" i="15" s="1"/>
  <c r="S199" i="12"/>
  <c r="T199" i="12"/>
  <c r="AD199" i="12" s="1"/>
  <c r="G240" i="8"/>
  <c r="AG110" i="12"/>
  <c r="AI110" i="12" s="1"/>
  <c r="AH110" i="12"/>
  <c r="AJ110" i="12" s="1"/>
  <c r="R339" i="12"/>
  <c r="W14" i="13"/>
  <c r="AA14" i="13" s="1"/>
  <c r="X14" i="13"/>
  <c r="X249" i="12"/>
  <c r="Q290" i="8"/>
  <c r="W249" i="12"/>
  <c r="AA249" i="12" s="1"/>
  <c r="R73" i="15"/>
  <c r="X14" i="14"/>
  <c r="W14" i="14"/>
  <c r="AA14" i="14" s="1"/>
  <c r="AK417" i="12"/>
  <c r="AM417" i="12" s="1"/>
  <c r="AL417" i="12"/>
  <c r="AN417" i="12" s="1"/>
  <c r="AH503" i="12"/>
  <c r="AJ503" i="12" s="1"/>
  <c r="AG503" i="12"/>
  <c r="R94" i="3"/>
  <c r="AH38" i="14"/>
  <c r="AJ38" i="14" s="1"/>
  <c r="AG38" i="14"/>
  <c r="AI38" i="14" s="1"/>
  <c r="R156" i="8"/>
  <c r="AH115" i="16"/>
  <c r="AJ115" i="16" s="1"/>
  <c r="AG115" i="16"/>
  <c r="AI115" i="16" s="1"/>
  <c r="S26" i="16"/>
  <c r="T26" i="16"/>
  <c r="AD26" i="16" s="1"/>
  <c r="T46" i="12"/>
  <c r="AD46" i="12" s="1"/>
  <c r="S46" i="12"/>
  <c r="AC46" i="12" s="1"/>
  <c r="G87" i="8"/>
  <c r="E144" i="8"/>
  <c r="U351" i="12"/>
  <c r="Y351" i="12" s="1"/>
  <c r="N392" i="8"/>
  <c r="V351" i="12"/>
  <c r="Z351" i="12" s="1"/>
  <c r="G466" i="8"/>
  <c r="T425" i="12"/>
  <c r="AD425" i="12" s="1"/>
  <c r="S425" i="12"/>
  <c r="AC425" i="12" s="1"/>
  <c r="R293" i="12"/>
  <c r="I65" i="8"/>
  <c r="Q74" i="8"/>
  <c r="W33" i="16"/>
  <c r="AA33" i="16" s="1"/>
  <c r="X33" i="16"/>
  <c r="AB33" i="16" s="1"/>
  <c r="O74" i="8"/>
  <c r="R226" i="16"/>
  <c r="J267" i="8"/>
  <c r="T82" i="15"/>
  <c r="AD82" i="15" s="1"/>
  <c r="S82" i="15"/>
  <c r="AC82" i="15" s="1"/>
  <c r="R190" i="8"/>
  <c r="AH149" i="16"/>
  <c r="AJ149" i="16" s="1"/>
  <c r="AG149" i="16"/>
  <c r="AI149" i="16" s="1"/>
  <c r="C181" i="8"/>
  <c r="AH101" i="12"/>
  <c r="AJ101" i="12" s="1"/>
  <c r="AG101" i="12"/>
  <c r="AI101" i="12" s="1"/>
  <c r="W427" i="12"/>
  <c r="AA427" i="12" s="1"/>
  <c r="X427" i="12"/>
  <c r="Q468" i="8"/>
  <c r="M203" i="8"/>
  <c r="C88" i="8"/>
  <c r="M174" i="8"/>
  <c r="O167" i="8"/>
  <c r="W126" i="16"/>
  <c r="AA126" i="16" s="1"/>
  <c r="X126" i="16"/>
  <c r="AB126" i="16" s="1"/>
  <c r="AL133" i="12"/>
  <c r="AN133" i="12" s="1"/>
  <c r="AK133" i="12"/>
  <c r="AM133" i="12" s="1"/>
  <c r="R92" i="8"/>
  <c r="AH51" i="16"/>
  <c r="AJ51" i="16" s="1"/>
  <c r="AG51" i="16"/>
  <c r="U30" i="12"/>
  <c r="Y30" i="12" s="1"/>
  <c r="V30" i="12"/>
  <c r="Z30" i="12" s="1"/>
  <c r="W20" i="13"/>
  <c r="AA20" i="13" s="1"/>
  <c r="X20" i="13"/>
  <c r="G146" i="8"/>
  <c r="S105" i="12"/>
  <c r="AC105" i="12" s="1"/>
  <c r="T105" i="12"/>
  <c r="AD105" i="12" s="1"/>
  <c r="T16" i="12"/>
  <c r="AD16" i="12" s="1"/>
  <c r="S16" i="12"/>
  <c r="AK226" i="16"/>
  <c r="AM226" i="16" s="1"/>
  <c r="AL226" i="16"/>
  <c r="AN226" i="16" s="1"/>
  <c r="S267" i="8"/>
  <c r="E101" i="8"/>
  <c r="T17" i="12"/>
  <c r="AD17" i="12" s="1"/>
  <c r="S17" i="12"/>
  <c r="R166" i="12"/>
  <c r="U470" i="12"/>
  <c r="Y470" i="12" s="1"/>
  <c r="V470" i="12"/>
  <c r="Z470" i="12" s="1"/>
  <c r="N511" i="8"/>
  <c r="AH59" i="15"/>
  <c r="AJ59" i="15" s="1"/>
  <c r="AG59" i="15"/>
  <c r="G382" i="8"/>
  <c r="S341" i="12"/>
  <c r="T341" i="12"/>
  <c r="AD341" i="12" s="1"/>
  <c r="S477" i="12"/>
  <c r="AC477" i="12" s="1"/>
  <c r="G518" i="8"/>
  <c r="T477" i="12"/>
  <c r="AD477" i="12" s="1"/>
  <c r="R64" i="15"/>
  <c r="G345" i="8"/>
  <c r="T304" i="12"/>
  <c r="AD304" i="12" s="1"/>
  <c r="S304" i="12"/>
  <c r="AC304" i="12" s="1"/>
  <c r="C69" i="8"/>
  <c r="R213" i="12"/>
  <c r="AG7" i="12"/>
  <c r="AI7" i="12" s="1"/>
  <c r="AH7" i="12"/>
  <c r="AJ7" i="12" s="1"/>
  <c r="P146" i="8"/>
  <c r="AG434" i="12"/>
  <c r="AH434" i="12"/>
  <c r="AJ434" i="12" s="1"/>
  <c r="R487" i="12"/>
  <c r="F107" i="8"/>
  <c r="S66" i="16"/>
  <c r="AC66" i="16" s="1"/>
  <c r="T66" i="16"/>
  <c r="AD66" i="16" s="1"/>
  <c r="V421" i="12"/>
  <c r="Z421" i="12" s="1"/>
  <c r="N462" i="8"/>
  <c r="U421" i="12"/>
  <c r="Y421" i="12" s="1"/>
  <c r="M74" i="8"/>
  <c r="AL193" i="16"/>
  <c r="AN193" i="16" s="1"/>
  <c r="AK193" i="16"/>
  <c r="AM193" i="16" s="1"/>
  <c r="S234" i="8"/>
  <c r="T368" i="12"/>
  <c r="AD368" i="12" s="1"/>
  <c r="S368" i="12"/>
  <c r="AC368" i="12" s="1"/>
  <c r="G409" i="8"/>
  <c r="N547" i="8"/>
  <c r="U506" i="12"/>
  <c r="Y506" i="12" s="1"/>
  <c r="V506" i="12"/>
  <c r="Z506" i="12" s="1"/>
  <c r="F144" i="8"/>
  <c r="T103" i="16"/>
  <c r="AD103" i="16" s="1"/>
  <c r="S103" i="16"/>
  <c r="AC103" i="16" s="1"/>
  <c r="M166" i="8"/>
  <c r="U207" i="12"/>
  <c r="Y207" i="12" s="1"/>
  <c r="N248" i="8"/>
  <c r="V207" i="12"/>
  <c r="Z207" i="12" s="1"/>
  <c r="K193" i="8"/>
  <c r="G125" i="8"/>
  <c r="T84" i="12"/>
  <c r="AD84" i="12" s="1"/>
  <c r="S84" i="12"/>
  <c r="AC84" i="12" s="1"/>
  <c r="R315" i="12"/>
  <c r="E252" i="8"/>
  <c r="L121" i="8"/>
  <c r="U80" i="16"/>
  <c r="Y80" i="16" s="1"/>
  <c r="V80" i="16"/>
  <c r="Z80" i="16" s="1"/>
  <c r="S9" i="13"/>
  <c r="AC9" i="13" s="1"/>
  <c r="T9" i="13"/>
  <c r="AD9" i="13" s="1"/>
  <c r="V400" i="12"/>
  <c r="Z400" i="12" s="1"/>
  <c r="N441" i="8"/>
  <c r="U400" i="12"/>
  <c r="Y400" i="12" s="1"/>
  <c r="X358" i="12"/>
  <c r="AB358" i="12" s="1"/>
  <c r="W358" i="12"/>
  <c r="AA358" i="12" s="1"/>
  <c r="Q399" i="8"/>
  <c r="S24" i="12"/>
  <c r="AC24" i="12" s="1"/>
  <c r="T24" i="12"/>
  <c r="AD24" i="12" s="1"/>
  <c r="O163" i="8"/>
  <c r="W122" i="16"/>
  <c r="AA122" i="16" s="1"/>
  <c r="X122" i="16"/>
  <c r="AB122" i="16" s="1"/>
  <c r="W231" i="12"/>
  <c r="AA231" i="12" s="1"/>
  <c r="X231" i="12"/>
  <c r="Q272" i="8"/>
  <c r="S160" i="8"/>
  <c r="AK119" i="16"/>
  <c r="AM119" i="16" s="1"/>
  <c r="AL119" i="16"/>
  <c r="AN119" i="16" s="1"/>
  <c r="S217" i="8"/>
  <c r="AK176" i="16"/>
  <c r="AM176" i="16" s="1"/>
  <c r="AL176" i="16"/>
  <c r="AN176" i="16" s="1"/>
  <c r="S90" i="8"/>
  <c r="AL49" i="16"/>
  <c r="AN49" i="16" s="1"/>
  <c r="AK49" i="16"/>
  <c r="AM49" i="16" s="1"/>
  <c r="U57" i="3"/>
  <c r="Y57" i="3" s="1"/>
  <c r="V57" i="3"/>
  <c r="Z57" i="3" s="1"/>
  <c r="S89" i="15"/>
  <c r="AC89" i="15" s="1"/>
  <c r="T89" i="15"/>
  <c r="AD89" i="15" s="1"/>
  <c r="AL485" i="12"/>
  <c r="AN485" i="12" s="1"/>
  <c r="AK485" i="12"/>
  <c r="AM485" i="12" s="1"/>
  <c r="F174" i="8"/>
  <c r="T133" i="16"/>
  <c r="AD133" i="16" s="1"/>
  <c r="S133" i="16"/>
  <c r="AH114" i="12"/>
  <c r="AJ114" i="12" s="1"/>
  <c r="AG114" i="12"/>
  <c r="AI114" i="12" s="1"/>
  <c r="AG291" i="12"/>
  <c r="AI291" i="12" s="1"/>
  <c r="AH291" i="12"/>
  <c r="AJ291" i="12" s="1"/>
  <c r="R68" i="15"/>
  <c r="AK169" i="16"/>
  <c r="AM169" i="16" s="1"/>
  <c r="AL169" i="16"/>
  <c r="AN169" i="16" s="1"/>
  <c r="S210" i="8"/>
  <c r="X139" i="12"/>
  <c r="AB139" i="12" s="1"/>
  <c r="W139" i="12"/>
  <c r="AA139" i="12" s="1"/>
  <c r="Q180" i="8"/>
  <c r="N503" i="8"/>
  <c r="V462" i="12"/>
  <c r="Z462" i="12" s="1"/>
  <c r="U462" i="12"/>
  <c r="Y462" i="12" s="1"/>
  <c r="AK9" i="13"/>
  <c r="AM9" i="13" s="1"/>
  <c r="AL9" i="13"/>
  <c r="AN9" i="13" s="1"/>
  <c r="AH275" i="12"/>
  <c r="AJ275" i="12" s="1"/>
  <c r="AG275" i="12"/>
  <c r="AI275" i="12" s="1"/>
  <c r="O253" i="8"/>
  <c r="W212" i="16"/>
  <c r="AA212" i="16" s="1"/>
  <c r="X212" i="16"/>
  <c r="E109" i="8"/>
  <c r="R109" i="12"/>
  <c r="R32" i="16"/>
  <c r="U257" i="12"/>
  <c r="Y257" i="12" s="1"/>
  <c r="N298" i="8"/>
  <c r="V257" i="12"/>
  <c r="R29" i="12"/>
  <c r="C243" i="8"/>
  <c r="D252" i="8"/>
  <c r="AL41" i="15"/>
  <c r="AN41" i="15" s="1"/>
  <c r="AK41" i="15"/>
  <c r="D113" i="8"/>
  <c r="F179" i="8"/>
  <c r="S138" i="16"/>
  <c r="T138" i="16"/>
  <c r="AD138" i="16" s="1"/>
  <c r="I223" i="8"/>
  <c r="O114" i="8"/>
  <c r="X73" i="16"/>
  <c r="AB73" i="16" s="1"/>
  <c r="W73" i="16"/>
  <c r="AA73" i="16" s="1"/>
  <c r="D151" i="8"/>
  <c r="P245" i="8"/>
  <c r="C149" i="8"/>
  <c r="AL63" i="3"/>
  <c r="AN63" i="3" s="1"/>
  <c r="AK63" i="3"/>
  <c r="AM63" i="3" s="1"/>
  <c r="AH17" i="12"/>
  <c r="AJ17" i="12" s="1"/>
  <c r="AG17" i="12"/>
  <c r="AI17" i="12" s="1"/>
  <c r="R222" i="8"/>
  <c r="AG181" i="16"/>
  <c r="AI181" i="16" s="1"/>
  <c r="AH181" i="16"/>
  <c r="AJ181" i="16" s="1"/>
  <c r="R402" i="12"/>
  <c r="U47" i="12"/>
  <c r="Y47" i="12" s="1"/>
  <c r="V47" i="12"/>
  <c r="Z47" i="12" s="1"/>
  <c r="N88" i="8"/>
  <c r="AH307" i="12"/>
  <c r="AJ307" i="12" s="1"/>
  <c r="AG307" i="12"/>
  <c r="AI307" i="12" s="1"/>
  <c r="V97" i="12"/>
  <c r="Z97" i="12" s="1"/>
  <c r="N138" i="8"/>
  <c r="U97" i="12"/>
  <c r="Y97" i="12" s="1"/>
  <c r="S324" i="12"/>
  <c r="T324" i="12"/>
  <c r="AD324" i="12" s="1"/>
  <c r="G365" i="8"/>
  <c r="V167" i="12"/>
  <c r="Z167" i="12" s="1"/>
  <c r="U167" i="12"/>
  <c r="Y167" i="12" s="1"/>
  <c r="E147" i="8"/>
  <c r="X221" i="12"/>
  <c r="W221" i="12"/>
  <c r="AA221" i="12" s="1"/>
  <c r="AH235" i="12"/>
  <c r="AJ235" i="12" s="1"/>
  <c r="AG235" i="12"/>
  <c r="AI235" i="12" s="1"/>
  <c r="AG454" i="12"/>
  <c r="AI454" i="12" s="1"/>
  <c r="AH454" i="12"/>
  <c r="AJ454" i="12" s="1"/>
  <c r="T392" i="12"/>
  <c r="AD392" i="12" s="1"/>
  <c r="S392" i="12"/>
  <c r="AC392" i="12" s="1"/>
  <c r="G433" i="8"/>
  <c r="C218" i="8"/>
  <c r="U55" i="12"/>
  <c r="Y55" i="12" s="1"/>
  <c r="V55" i="12"/>
  <c r="Z55" i="12" s="1"/>
  <c r="S322" i="12"/>
  <c r="AC322" i="12" s="1"/>
  <c r="G363" i="8"/>
  <c r="T322" i="12"/>
  <c r="AD322" i="12" s="1"/>
  <c r="AH310" i="12"/>
  <c r="AJ310" i="12" s="1"/>
  <c r="AG310" i="12"/>
  <c r="AI310" i="12" s="1"/>
  <c r="U25" i="12"/>
  <c r="Y25" i="12" s="1"/>
  <c r="V25" i="12"/>
  <c r="R82" i="16"/>
  <c r="J123" i="8"/>
  <c r="AH21" i="16"/>
  <c r="AJ21" i="16" s="1"/>
  <c r="AG21" i="16"/>
  <c r="AI21" i="16" s="1"/>
  <c r="U354" i="12"/>
  <c r="Y354" i="12" s="1"/>
  <c r="N395" i="8"/>
  <c r="V354" i="12"/>
  <c r="R491" i="12"/>
  <c r="R84" i="8"/>
  <c r="AH43" i="16"/>
  <c r="AJ43" i="16" s="1"/>
  <c r="AG43" i="16"/>
  <c r="AI43" i="16" s="1"/>
  <c r="AH303" i="12"/>
  <c r="AJ303" i="12" s="1"/>
  <c r="AG303" i="12"/>
  <c r="AI303" i="12" s="1"/>
  <c r="R74" i="3"/>
  <c r="AG106" i="15"/>
  <c r="AH106" i="15"/>
  <c r="AJ106" i="15" s="1"/>
  <c r="AL33" i="14"/>
  <c r="AN33" i="14" s="1"/>
  <c r="AK33" i="14"/>
  <c r="AM33" i="14" s="1"/>
  <c r="G483" i="8"/>
  <c r="S442" i="12"/>
  <c r="AC442" i="12" s="1"/>
  <c r="T442" i="12"/>
  <c r="AD442" i="12" s="1"/>
  <c r="W170" i="12"/>
  <c r="AA170" i="12" s="1"/>
  <c r="X170" i="12"/>
  <c r="AB170" i="12" s="1"/>
  <c r="S102" i="8"/>
  <c r="AK61" i="16"/>
  <c r="AL61" i="16"/>
  <c r="AN61" i="16" s="1"/>
  <c r="U131" i="16"/>
  <c r="Y131" i="16" s="1"/>
  <c r="V131" i="16"/>
  <c r="L172" i="8"/>
  <c r="S68" i="16"/>
  <c r="AC68" i="16" s="1"/>
  <c r="T68" i="16"/>
  <c r="AD68" i="16" s="1"/>
  <c r="F109" i="8"/>
  <c r="W22" i="3"/>
  <c r="AA22" i="3" s="1"/>
  <c r="X22" i="3"/>
  <c r="AB22" i="3" s="1"/>
  <c r="AK13" i="14"/>
  <c r="AM13" i="14" s="1"/>
  <c r="AL13" i="14"/>
  <c r="AN13" i="14" s="1"/>
  <c r="I105" i="8"/>
  <c r="AL109" i="12"/>
  <c r="AN109" i="12" s="1"/>
  <c r="AK109" i="12"/>
  <c r="AM109" i="12" s="1"/>
  <c r="AG113" i="12"/>
  <c r="AI113" i="12" s="1"/>
  <c r="AH113" i="12"/>
  <c r="AJ113" i="12" s="1"/>
  <c r="Q436" i="8"/>
  <c r="W395" i="12"/>
  <c r="AA395" i="12" s="1"/>
  <c r="X395" i="12"/>
  <c r="AB395" i="12" s="1"/>
  <c r="R181" i="12"/>
  <c r="AH27" i="16"/>
  <c r="AJ27" i="16" s="1"/>
  <c r="AG27" i="16"/>
  <c r="AI27" i="16" s="1"/>
  <c r="W11" i="12"/>
  <c r="AA11" i="12" s="1"/>
  <c r="X11" i="12"/>
  <c r="R155" i="12"/>
  <c r="X34" i="12"/>
  <c r="W34" i="12"/>
  <c r="AA34" i="12" s="1"/>
  <c r="AG25" i="14"/>
  <c r="AI25" i="14" s="1"/>
  <c r="AH25" i="14"/>
  <c r="AJ25" i="14" s="1"/>
  <c r="U153" i="16"/>
  <c r="Y153" i="16" s="1"/>
  <c r="V153" i="16"/>
  <c r="Z153" i="16" s="1"/>
  <c r="L194" i="8"/>
  <c r="R363" i="12"/>
  <c r="AK510" i="12"/>
  <c r="AM510" i="12" s="1"/>
  <c r="AL510" i="12"/>
  <c r="AN510" i="12" s="1"/>
  <c r="AL294" i="12"/>
  <c r="AN294" i="12" s="1"/>
  <c r="AK294" i="12"/>
  <c r="AM294" i="12" s="1"/>
  <c r="AG27" i="15"/>
  <c r="AI27" i="15" s="1"/>
  <c r="AH27" i="15"/>
  <c r="AJ27" i="15" s="1"/>
  <c r="W19" i="15"/>
  <c r="AA19" i="15" s="1"/>
  <c r="X19" i="15"/>
  <c r="AB19" i="15" s="1"/>
  <c r="AH493" i="12"/>
  <c r="AJ493" i="12" s="1"/>
  <c r="AG493" i="12"/>
  <c r="AL15" i="12"/>
  <c r="AN15" i="12" s="1"/>
  <c r="AK15" i="12"/>
  <c r="AM15" i="12" s="1"/>
  <c r="S195" i="12"/>
  <c r="AC195" i="12" s="1"/>
  <c r="G236" i="8"/>
  <c r="T195" i="12"/>
  <c r="AD195" i="12" s="1"/>
  <c r="S206" i="8"/>
  <c r="AL165" i="16"/>
  <c r="AN165" i="16" s="1"/>
  <c r="AK165" i="16"/>
  <c r="AM165" i="16" s="1"/>
  <c r="X37" i="14"/>
  <c r="AB37" i="14" s="1"/>
  <c r="W37" i="14"/>
  <c r="AA37" i="14" s="1"/>
  <c r="D232" i="8"/>
  <c r="AK344" i="12"/>
  <c r="AM344" i="12" s="1"/>
  <c r="AL344" i="12"/>
  <c r="AN344" i="12" s="1"/>
  <c r="R71" i="15"/>
  <c r="AK378" i="12"/>
  <c r="AM378" i="12" s="1"/>
  <c r="AL378" i="12"/>
  <c r="AN378" i="12" s="1"/>
  <c r="AG250" i="12"/>
  <c r="AI250" i="12" s="1"/>
  <c r="AH250" i="12"/>
  <c r="AJ250" i="12" s="1"/>
  <c r="C235" i="8"/>
  <c r="AK139" i="12"/>
  <c r="AM139" i="12" s="1"/>
  <c r="AL139" i="12"/>
  <c r="AN139" i="12" s="1"/>
  <c r="AL15" i="13"/>
  <c r="AN15" i="13" s="1"/>
  <c r="AK15" i="13"/>
  <c r="P149" i="8"/>
  <c r="R397" i="12"/>
  <c r="V286" i="12"/>
  <c r="Z286" i="12" s="1"/>
  <c r="U286" i="12"/>
  <c r="Y286" i="12" s="1"/>
  <c r="N327" i="8"/>
  <c r="R76" i="12"/>
  <c r="D176" i="8"/>
  <c r="R224" i="8"/>
  <c r="AH183" i="16"/>
  <c r="AJ183" i="16" s="1"/>
  <c r="AG183" i="16"/>
  <c r="AI183" i="16" s="1"/>
  <c r="S88" i="8"/>
  <c r="AL47" i="16"/>
  <c r="AN47" i="16" s="1"/>
  <c r="AK47" i="16"/>
  <c r="C227" i="8"/>
  <c r="AK214" i="12"/>
  <c r="AM214" i="12" s="1"/>
  <c r="AL214" i="12"/>
  <c r="AN214" i="12" s="1"/>
  <c r="AK7" i="13"/>
  <c r="AL7" i="13"/>
  <c r="AN7" i="13" s="1"/>
  <c r="R9" i="12"/>
  <c r="AL16" i="12"/>
  <c r="AN16" i="12" s="1"/>
  <c r="AK16" i="12"/>
  <c r="AM16" i="12" s="1"/>
  <c r="V166" i="12"/>
  <c r="Z166" i="12" s="1"/>
  <c r="U166" i="12"/>
  <c r="Y166" i="12" s="1"/>
  <c r="N207" i="8"/>
  <c r="V41" i="14"/>
  <c r="Z41" i="14" s="1"/>
  <c r="U41" i="14"/>
  <c r="Y41" i="14" s="1"/>
  <c r="U31" i="15"/>
  <c r="Y31" i="15" s="1"/>
  <c r="V31" i="15"/>
  <c r="Z31" i="15" s="1"/>
  <c r="V10" i="15"/>
  <c r="Z10" i="15" s="1"/>
  <c r="U10" i="15"/>
  <c r="Y10" i="15" s="1"/>
  <c r="J136" i="8"/>
  <c r="R95" i="16"/>
  <c r="R103" i="15"/>
  <c r="V234" i="12"/>
  <c r="Z234" i="12" s="1"/>
  <c r="U234" i="12"/>
  <c r="Y234" i="12" s="1"/>
  <c r="N275" i="8"/>
  <c r="O159" i="8"/>
  <c r="W118" i="16"/>
  <c r="AA118" i="16" s="1"/>
  <c r="X118" i="16"/>
  <c r="AB118" i="16" s="1"/>
  <c r="R72" i="3"/>
  <c r="AH448" i="12"/>
  <c r="AJ448" i="12" s="1"/>
  <c r="AG448" i="12"/>
  <c r="AI448" i="12" s="1"/>
  <c r="S13" i="12"/>
  <c r="T13" i="12"/>
  <c r="AD13" i="12" s="1"/>
  <c r="T456" i="12"/>
  <c r="AD456" i="12" s="1"/>
  <c r="S456" i="12"/>
  <c r="G497" i="8"/>
  <c r="AK34" i="12"/>
  <c r="AM34" i="12" s="1"/>
  <c r="AL34" i="12"/>
  <c r="AN34" i="12" s="1"/>
  <c r="G325" i="8"/>
  <c r="T284" i="12"/>
  <c r="AD284" i="12" s="1"/>
  <c r="S284" i="12"/>
  <c r="AC284" i="12" s="1"/>
  <c r="F239" i="8"/>
  <c r="T198" i="16"/>
  <c r="AD198" i="16" s="1"/>
  <c r="S198" i="16"/>
  <c r="AC198" i="16" s="1"/>
  <c r="AL306" i="12"/>
  <c r="AN306" i="12" s="1"/>
  <c r="AK306" i="12"/>
  <c r="AM306" i="12" s="1"/>
  <c r="P84" i="8"/>
  <c r="N376" i="8"/>
  <c r="U335" i="12"/>
  <c r="Y335" i="12" s="1"/>
  <c r="V335" i="12"/>
  <c r="R463" i="12"/>
  <c r="W71" i="15"/>
  <c r="AA71" i="15" s="1"/>
  <c r="X71" i="15"/>
  <c r="AB71" i="15" s="1"/>
  <c r="AK64" i="16"/>
  <c r="AM64" i="16" s="1"/>
  <c r="AL64" i="16"/>
  <c r="AN64" i="16" s="1"/>
  <c r="S105" i="8"/>
  <c r="S60" i="16"/>
  <c r="AC60" i="16" s="1"/>
  <c r="T60" i="16"/>
  <c r="AD60" i="16" s="1"/>
  <c r="F101" i="8"/>
  <c r="S264" i="8"/>
  <c r="AK223" i="16"/>
  <c r="AM223" i="16" s="1"/>
  <c r="AL223" i="16"/>
  <c r="AN223" i="16" s="1"/>
  <c r="AG474" i="12"/>
  <c r="AI474" i="12" s="1"/>
  <c r="AH474" i="12"/>
  <c r="AJ474" i="12" s="1"/>
  <c r="N137" i="8"/>
  <c r="V96" i="12"/>
  <c r="U96" i="12"/>
  <c r="Y96" i="12" s="1"/>
  <c r="X8" i="13"/>
  <c r="AB8" i="13" s="1"/>
  <c r="W8" i="13"/>
  <c r="AA8" i="13" s="1"/>
  <c r="X274" i="12"/>
  <c r="AB274" i="12" s="1"/>
  <c r="W274" i="12"/>
  <c r="AA274" i="12" s="1"/>
  <c r="Q315" i="8"/>
  <c r="W93" i="16"/>
  <c r="AA93" i="16" s="1"/>
  <c r="X93" i="16"/>
  <c r="AB93" i="16" s="1"/>
  <c r="O134" i="8"/>
  <c r="AH22" i="12"/>
  <c r="AJ22" i="12" s="1"/>
  <c r="AG22" i="12"/>
  <c r="G364" i="8"/>
  <c r="T323" i="12"/>
  <c r="AD323" i="12" s="1"/>
  <c r="S323" i="12"/>
  <c r="AC323" i="12" s="1"/>
  <c r="E134" i="8"/>
  <c r="R196" i="8"/>
  <c r="AH155" i="16"/>
  <c r="AJ155" i="16" s="1"/>
  <c r="AG155" i="16"/>
  <c r="AI155" i="16" s="1"/>
  <c r="R365" i="12"/>
  <c r="K202" i="8"/>
  <c r="T157" i="12"/>
  <c r="AD157" i="12" s="1"/>
  <c r="G198" i="8"/>
  <c r="S157" i="12"/>
  <c r="AC157" i="12" s="1"/>
  <c r="N416" i="8"/>
  <c r="U375" i="12"/>
  <c r="Y375" i="12" s="1"/>
  <c r="V375" i="12"/>
  <c r="Z375" i="12" s="1"/>
  <c r="AL259" i="12"/>
  <c r="AN259" i="12" s="1"/>
  <c r="AK259" i="12"/>
  <c r="AM259" i="12" s="1"/>
  <c r="N339" i="8"/>
  <c r="V298" i="12"/>
  <c r="Z298" i="12" s="1"/>
  <c r="U298" i="12"/>
  <c r="Y298" i="12" s="1"/>
  <c r="Q302" i="8"/>
  <c r="W261" i="12"/>
  <c r="AA261" i="12" s="1"/>
  <c r="X261" i="12"/>
  <c r="AB261" i="12" s="1"/>
  <c r="R406" i="12"/>
  <c r="R191" i="12"/>
  <c r="H221" i="8"/>
  <c r="C249" i="8"/>
  <c r="S212" i="12"/>
  <c r="AC212" i="12" s="1"/>
  <c r="G253" i="8"/>
  <c r="T212" i="12"/>
  <c r="AD212" i="12" s="1"/>
  <c r="W63" i="15"/>
  <c r="AA63" i="15" s="1"/>
  <c r="X63" i="15"/>
  <c r="AB63" i="15" s="1"/>
  <c r="G106" i="8"/>
  <c r="T65" i="12"/>
  <c r="AD65" i="12" s="1"/>
  <c r="S65" i="12"/>
  <c r="AC65" i="12" s="1"/>
  <c r="S359" i="12"/>
  <c r="G400" i="8"/>
  <c r="T359" i="12"/>
  <c r="AD359" i="12" s="1"/>
  <c r="AK464" i="12"/>
  <c r="AM464" i="12" s="1"/>
  <c r="AL464" i="12"/>
  <c r="AN464" i="12" s="1"/>
  <c r="X36" i="14"/>
  <c r="AB36" i="14" s="1"/>
  <c r="W36" i="14"/>
  <c r="AA36" i="14" s="1"/>
  <c r="J247" i="8"/>
  <c r="R206" i="16"/>
  <c r="O173" i="8"/>
  <c r="W132" i="16"/>
  <c r="AA132" i="16" s="1"/>
  <c r="X132" i="16"/>
  <c r="AB132" i="16" s="1"/>
  <c r="S81" i="16"/>
  <c r="F122" i="8"/>
  <c r="T81" i="16"/>
  <c r="AD81" i="16" s="1"/>
  <c r="T49" i="3"/>
  <c r="AD49" i="3" s="1"/>
  <c r="S49" i="3"/>
  <c r="AC49" i="3" s="1"/>
  <c r="T397" i="12"/>
  <c r="AD397" i="12" s="1"/>
  <c r="G438" i="8"/>
  <c r="S397" i="12"/>
  <c r="AC397" i="12" s="1"/>
  <c r="W45" i="12"/>
  <c r="AA45" i="12" s="1"/>
  <c r="X45" i="12"/>
  <c r="AK128" i="12"/>
  <c r="AM128" i="12" s="1"/>
  <c r="AL128" i="12"/>
  <c r="AN128" i="12" s="1"/>
  <c r="N315" i="8"/>
  <c r="U274" i="12"/>
  <c r="Y274" i="12" s="1"/>
  <c r="V274" i="12"/>
  <c r="Z274" i="12" s="1"/>
  <c r="D202" i="8"/>
  <c r="AK471" i="12"/>
  <c r="AM471" i="12" s="1"/>
  <c r="AL471" i="12"/>
  <c r="L136" i="8"/>
  <c r="V95" i="16"/>
  <c r="Z95" i="16" s="1"/>
  <c r="U95" i="16"/>
  <c r="Y95" i="16" s="1"/>
  <c r="AK161" i="12"/>
  <c r="AM161" i="12" s="1"/>
  <c r="AL161" i="12"/>
  <c r="AN161" i="12" s="1"/>
  <c r="S94" i="3"/>
  <c r="T94" i="3"/>
  <c r="AD94" i="3" s="1"/>
  <c r="AK257" i="12"/>
  <c r="AM257" i="12" s="1"/>
  <c r="AL257" i="12"/>
  <c r="AN257" i="12" s="1"/>
  <c r="J91" i="8"/>
  <c r="R50" i="16"/>
  <c r="R408" i="12"/>
  <c r="K228" i="8"/>
  <c r="U14" i="12"/>
  <c r="Y14" i="12" s="1"/>
  <c r="V14" i="12"/>
  <c r="Z14" i="12" s="1"/>
  <c r="AH57" i="15"/>
  <c r="AJ57" i="15" s="1"/>
  <c r="AG57" i="15"/>
  <c r="AI57" i="15" s="1"/>
  <c r="AH25" i="15"/>
  <c r="AJ25" i="15" s="1"/>
  <c r="AG25" i="15"/>
  <c r="AI25" i="15" s="1"/>
  <c r="AL10" i="13"/>
  <c r="AN10" i="13" s="1"/>
  <c r="AK10" i="13"/>
  <c r="AM10" i="13" s="1"/>
  <c r="V22" i="16"/>
  <c r="Z22" i="16" s="1"/>
  <c r="N63" i="8"/>
  <c r="U22" i="16"/>
  <c r="Y22" i="16" s="1"/>
  <c r="L63" i="8"/>
  <c r="U214" i="12"/>
  <c r="Y214" i="12" s="1"/>
  <c r="V214" i="12"/>
  <c r="Z214" i="12" s="1"/>
  <c r="N255" i="8"/>
  <c r="S110" i="12"/>
  <c r="T110" i="12"/>
  <c r="AD110" i="12" s="1"/>
  <c r="S303" i="12"/>
  <c r="AC303" i="12" s="1"/>
  <c r="G344" i="8"/>
  <c r="T303" i="12"/>
  <c r="AD303" i="12" s="1"/>
  <c r="R8" i="15"/>
  <c r="E96" i="8"/>
  <c r="S33" i="15"/>
  <c r="T33" i="15"/>
  <c r="AD33" i="15" s="1"/>
  <c r="D93" i="8"/>
  <c r="AL504" i="12"/>
  <c r="AN504" i="12" s="1"/>
  <c r="AK504" i="12"/>
  <c r="K260" i="8"/>
  <c r="L149" i="8"/>
  <c r="U108" i="16"/>
  <c r="Y108" i="16" s="1"/>
  <c r="V108" i="16"/>
  <c r="Z108" i="16" s="1"/>
  <c r="Q322" i="8"/>
  <c r="W281" i="12"/>
  <c r="AA281" i="12" s="1"/>
  <c r="X281" i="12"/>
  <c r="V381" i="12"/>
  <c r="N422" i="8"/>
  <c r="U381" i="12"/>
  <c r="Y381" i="12" s="1"/>
  <c r="N460" i="8"/>
  <c r="U419" i="12"/>
  <c r="Y419" i="12" s="1"/>
  <c r="V419" i="12"/>
  <c r="E236" i="8"/>
  <c r="W106" i="12"/>
  <c r="AA106" i="12" s="1"/>
  <c r="X106" i="12"/>
  <c r="AB106" i="12" s="1"/>
  <c r="Q147" i="8"/>
  <c r="W28" i="13"/>
  <c r="AA28" i="13" s="1"/>
  <c r="X28" i="13"/>
  <c r="AB28" i="13" s="1"/>
  <c r="F161" i="8"/>
  <c r="T120" i="16"/>
  <c r="AD120" i="16" s="1"/>
  <c r="S120" i="16"/>
  <c r="I174" i="8"/>
  <c r="S8" i="3"/>
  <c r="T8" i="3"/>
  <c r="AD8" i="3" s="1"/>
  <c r="F204" i="8"/>
  <c r="S163" i="16"/>
  <c r="AC163" i="16" s="1"/>
  <c r="T163" i="16"/>
  <c r="AD163" i="16" s="1"/>
  <c r="T349" i="12"/>
  <c r="AD349" i="12" s="1"/>
  <c r="S349" i="12"/>
  <c r="AC349" i="12" s="1"/>
  <c r="G390" i="8"/>
  <c r="AH470" i="12"/>
  <c r="AJ470" i="12" s="1"/>
  <c r="AG470" i="12"/>
  <c r="AI470" i="12" s="1"/>
  <c r="I112" i="8"/>
  <c r="X120" i="12"/>
  <c r="Q161" i="8"/>
  <c r="W120" i="12"/>
  <c r="AA120" i="12" s="1"/>
  <c r="AH22" i="16"/>
  <c r="AJ22" i="16" s="1"/>
  <c r="AG22" i="16"/>
  <c r="AI22" i="16" s="1"/>
  <c r="R63" i="8"/>
  <c r="AG86" i="12"/>
  <c r="AI86" i="12" s="1"/>
  <c r="AH86" i="12"/>
  <c r="AJ86" i="12" s="1"/>
  <c r="E154" i="8"/>
  <c r="V459" i="12"/>
  <c r="Z459" i="12" s="1"/>
  <c r="N500" i="8"/>
  <c r="U459" i="12"/>
  <c r="Y459" i="12" s="1"/>
  <c r="U123" i="12"/>
  <c r="Y123" i="12" s="1"/>
  <c r="N164" i="8"/>
  <c r="V123" i="12"/>
  <c r="Z123" i="12" s="1"/>
  <c r="R35" i="12"/>
  <c r="L210" i="8"/>
  <c r="U169" i="16"/>
  <c r="Y169" i="16" s="1"/>
  <c r="V169" i="16"/>
  <c r="AL91" i="3"/>
  <c r="AN91" i="3" s="1"/>
  <c r="AK91" i="3"/>
  <c r="AM91" i="3" s="1"/>
  <c r="AG471" i="12"/>
  <c r="AI471" i="12" s="1"/>
  <c r="AH471" i="12"/>
  <c r="AJ471" i="12" s="1"/>
  <c r="E114" i="8"/>
  <c r="E196" i="8"/>
  <c r="K144" i="8"/>
  <c r="S111" i="8"/>
  <c r="AK70" i="16"/>
  <c r="AM70" i="16" s="1"/>
  <c r="AL70" i="16"/>
  <c r="AN70" i="16" s="1"/>
  <c r="V203" i="12"/>
  <c r="Z203" i="12" s="1"/>
  <c r="U203" i="12"/>
  <c r="Y203" i="12" s="1"/>
  <c r="T462" i="12"/>
  <c r="AD462" i="12" s="1"/>
  <c r="S462" i="12"/>
  <c r="G503" i="8"/>
  <c r="AH333" i="12"/>
  <c r="AJ333" i="12" s="1"/>
  <c r="AG333" i="12"/>
  <c r="X45" i="16"/>
  <c r="AB45" i="16" s="1"/>
  <c r="W45" i="16"/>
  <c r="AA45" i="16" s="1"/>
  <c r="O86" i="8"/>
  <c r="O104" i="8"/>
  <c r="W63" i="16"/>
  <c r="AA63" i="16" s="1"/>
  <c r="X63" i="16"/>
  <c r="AB63" i="16" s="1"/>
  <c r="AH375" i="12"/>
  <c r="AJ375" i="12" s="1"/>
  <c r="AG375" i="12"/>
  <c r="AI375" i="12" s="1"/>
  <c r="X174" i="12"/>
  <c r="AB174" i="12" s="1"/>
  <c r="Q215" i="8"/>
  <c r="W174" i="12"/>
  <c r="AA174" i="12" s="1"/>
  <c r="F231" i="8"/>
  <c r="T190" i="16"/>
  <c r="AD190" i="16" s="1"/>
  <c r="S190" i="16"/>
  <c r="AC190" i="16" s="1"/>
  <c r="T311" i="12"/>
  <c r="AD311" i="12" s="1"/>
  <c r="S311" i="12"/>
  <c r="AC311" i="12" s="1"/>
  <c r="G352" i="8"/>
  <c r="AG506" i="12"/>
  <c r="AI506" i="12" s="1"/>
  <c r="AH506" i="12"/>
  <c r="AJ506" i="12" s="1"/>
  <c r="R226" i="12"/>
  <c r="C194" i="8"/>
  <c r="AL236" i="12"/>
  <c r="AN236" i="12" s="1"/>
  <c r="AK236" i="12"/>
  <c r="AM236" i="12" s="1"/>
  <c r="AK24" i="16"/>
  <c r="AM24" i="16" s="1"/>
  <c r="AL24" i="16"/>
  <c r="AN24" i="16" s="1"/>
  <c r="S65" i="8"/>
  <c r="S175" i="8"/>
  <c r="AL134" i="16"/>
  <c r="AN134" i="16" s="1"/>
  <c r="AK134" i="16"/>
  <c r="AM134" i="16" s="1"/>
  <c r="E126" i="8"/>
  <c r="T75" i="12"/>
  <c r="AD75" i="12" s="1"/>
  <c r="S75" i="12"/>
  <c r="O96" i="8"/>
  <c r="X55" i="16"/>
  <c r="AB55" i="16" s="1"/>
  <c r="W55" i="16"/>
  <c r="AA55" i="16" s="1"/>
  <c r="I163" i="8"/>
  <c r="X35" i="15"/>
  <c r="AB35" i="15" s="1"/>
  <c r="W35" i="15"/>
  <c r="AA35" i="15" s="1"/>
  <c r="R207" i="16"/>
  <c r="J248" i="8"/>
  <c r="C210" i="8"/>
  <c r="M115" i="8"/>
  <c r="R204" i="12"/>
  <c r="F256" i="8"/>
  <c r="S215" i="16"/>
  <c r="T215" i="16"/>
  <c r="AD215" i="16" s="1"/>
  <c r="L142" i="8"/>
  <c r="V101" i="16"/>
  <c r="Z101" i="16" s="1"/>
  <c r="U101" i="16"/>
  <c r="Y101" i="16" s="1"/>
  <c r="V38" i="16"/>
  <c r="Z38" i="16" s="1"/>
  <c r="U38" i="16"/>
  <c r="Y38" i="16" s="1"/>
  <c r="F154" i="8"/>
  <c r="T113" i="16"/>
  <c r="AD113" i="16" s="1"/>
  <c r="S113" i="16"/>
  <c r="AG335" i="12"/>
  <c r="AH335" i="12"/>
  <c r="AJ335" i="12" s="1"/>
  <c r="V111" i="12"/>
  <c r="N152" i="8"/>
  <c r="U111" i="12"/>
  <c r="Y111" i="12" s="1"/>
  <c r="AL39" i="12"/>
  <c r="AN39" i="12" s="1"/>
  <c r="AK39" i="12"/>
  <c r="AM39" i="12" s="1"/>
  <c r="AK171" i="12"/>
  <c r="AM171" i="12" s="1"/>
  <c r="AL171" i="12"/>
  <c r="AN171" i="12" s="1"/>
  <c r="G411" i="8"/>
  <c r="S370" i="12"/>
  <c r="AC370" i="12" s="1"/>
  <c r="T370" i="12"/>
  <c r="AD370" i="12" s="1"/>
  <c r="R35" i="16"/>
  <c r="C84" i="8"/>
  <c r="AH332" i="12"/>
  <c r="AJ332" i="12" s="1"/>
  <c r="AG332" i="12"/>
  <c r="AI332" i="12" s="1"/>
  <c r="E240" i="8"/>
  <c r="AG253" i="12"/>
  <c r="AH253" i="12"/>
  <c r="AJ253" i="12" s="1"/>
  <c r="U309" i="12"/>
  <c r="Y309" i="12" s="1"/>
  <c r="N350" i="8"/>
  <c r="V309" i="12"/>
  <c r="Z309" i="12" s="1"/>
  <c r="AK443" i="12"/>
  <c r="AM443" i="12" s="1"/>
  <c r="AL443" i="12"/>
  <c r="AN443" i="12" s="1"/>
  <c r="I123" i="8"/>
  <c r="M138" i="8"/>
  <c r="AG347" i="12"/>
  <c r="AI347" i="12" s="1"/>
  <c r="AH347" i="12"/>
  <c r="AJ347" i="12" s="1"/>
  <c r="P63" i="8"/>
  <c r="E233" i="8"/>
  <c r="D240" i="8"/>
  <c r="D227" i="8"/>
  <c r="X219" i="12"/>
  <c r="AB219" i="12" s="1"/>
  <c r="W219" i="12"/>
  <c r="AA219" i="12" s="1"/>
  <c r="Q260" i="8"/>
  <c r="R77" i="15"/>
  <c r="R24" i="15"/>
  <c r="V141" i="12"/>
  <c r="U141" i="12"/>
  <c r="Y141" i="12" s="1"/>
  <c r="N182" i="8"/>
  <c r="R169" i="16"/>
  <c r="J210" i="8"/>
  <c r="V100" i="15"/>
  <c r="Z100" i="15" s="1"/>
  <c r="U100" i="15"/>
  <c r="Y100" i="15" s="1"/>
  <c r="AK27" i="14"/>
  <c r="AL27" i="14"/>
  <c r="AN27" i="14" s="1"/>
  <c r="R396" i="12"/>
  <c r="G476" i="8"/>
  <c r="S435" i="12"/>
  <c r="AC435" i="12" s="1"/>
  <c r="T435" i="12"/>
  <c r="AD435" i="12" s="1"/>
  <c r="M149" i="8"/>
  <c r="X390" i="12"/>
  <c r="AB390" i="12" s="1"/>
  <c r="W390" i="12"/>
  <c r="AA390" i="12" s="1"/>
  <c r="Q431" i="8"/>
  <c r="D94" i="8"/>
  <c r="AL85" i="15"/>
  <c r="AN85" i="15" s="1"/>
  <c r="AK85" i="15"/>
  <c r="AM85" i="15" s="1"/>
  <c r="G66" i="8"/>
  <c r="T25" i="16"/>
  <c r="AD25" i="16" s="1"/>
  <c r="S25" i="16"/>
  <c r="AC25" i="16" s="1"/>
  <c r="F66" i="8"/>
  <c r="M194" i="8"/>
  <c r="S226" i="8"/>
  <c r="AK185" i="16"/>
  <c r="AM185" i="16" s="1"/>
  <c r="AL185" i="16"/>
  <c r="AN185" i="16" s="1"/>
  <c r="D136" i="8"/>
  <c r="R146" i="12"/>
  <c r="J216" i="8"/>
  <c r="R175" i="16"/>
  <c r="T8" i="12"/>
  <c r="AD8" i="12" s="1"/>
  <c r="S8" i="12"/>
  <c r="AC8" i="12" s="1"/>
  <c r="AH94" i="12"/>
  <c r="AJ94" i="12" s="1"/>
  <c r="AG94" i="12"/>
  <c r="AI94" i="12" s="1"/>
  <c r="W334" i="12"/>
  <c r="AA334" i="12" s="1"/>
  <c r="X334" i="12"/>
  <c r="AB334" i="12" s="1"/>
  <c r="Q375" i="8"/>
  <c r="E241" i="8"/>
  <c r="AG220" i="12"/>
  <c r="AI220" i="12" s="1"/>
  <c r="AH220" i="12"/>
  <c r="AJ220" i="12" s="1"/>
  <c r="O200" i="8"/>
  <c r="X159" i="16"/>
  <c r="AB159" i="16" s="1"/>
  <c r="W159" i="16"/>
  <c r="AA159" i="16" s="1"/>
  <c r="N505" i="8"/>
  <c r="U464" i="12"/>
  <c r="Y464" i="12" s="1"/>
  <c r="V464" i="12"/>
  <c r="K111" i="8"/>
  <c r="K188" i="8"/>
  <c r="I204" i="8"/>
  <c r="AH214" i="16"/>
  <c r="AJ214" i="16" s="1"/>
  <c r="AG214" i="16"/>
  <c r="AI214" i="16" s="1"/>
  <c r="R255" i="8"/>
  <c r="E214" i="8"/>
  <c r="T82" i="12"/>
  <c r="AD82" i="12" s="1"/>
  <c r="G123" i="8"/>
  <c r="S82" i="12"/>
  <c r="AC82" i="12" s="1"/>
  <c r="E191" i="8"/>
  <c r="X191" i="12"/>
  <c r="AB191" i="12" s="1"/>
  <c r="Q232" i="8"/>
  <c r="W191" i="12"/>
  <c r="AA191" i="12" s="1"/>
  <c r="M206" i="8"/>
  <c r="T158" i="12"/>
  <c r="AD158" i="12" s="1"/>
  <c r="S158" i="12"/>
  <c r="AC158" i="12" s="1"/>
  <c r="O162" i="8"/>
  <c r="X121" i="16"/>
  <c r="AB121" i="16" s="1"/>
  <c r="W121" i="16"/>
  <c r="AA121" i="16" s="1"/>
  <c r="F127" i="8"/>
  <c r="S86" i="16"/>
  <c r="T86" i="16"/>
  <c r="AD86" i="16" s="1"/>
  <c r="R347" i="12"/>
  <c r="J212" i="8"/>
  <c r="R171" i="16"/>
  <c r="T77" i="16"/>
  <c r="AD77" i="16" s="1"/>
  <c r="F118" i="8"/>
  <c r="S77" i="16"/>
  <c r="R476" i="12"/>
  <c r="G493" i="8"/>
  <c r="S452" i="12"/>
  <c r="T452" i="12"/>
  <c r="AD452" i="12" s="1"/>
  <c r="X26" i="12"/>
  <c r="AB26" i="12" s="1"/>
  <c r="W26" i="12"/>
  <c r="AA26" i="12" s="1"/>
  <c r="K233" i="8"/>
  <c r="C157" i="8"/>
  <c r="M216" i="8"/>
  <c r="S119" i="12"/>
  <c r="T119" i="12"/>
  <c r="AD119" i="12" s="1"/>
  <c r="X61" i="15"/>
  <c r="AB61" i="15" s="1"/>
  <c r="W61" i="15"/>
  <c r="AA61" i="15" s="1"/>
  <c r="S269" i="8"/>
  <c r="AL228" i="16"/>
  <c r="AN228" i="16" s="1"/>
  <c r="AK228" i="16"/>
  <c r="AM228" i="16" s="1"/>
  <c r="Q429" i="8"/>
  <c r="W388" i="12"/>
  <c r="AA388" i="12" s="1"/>
  <c r="X388" i="12"/>
  <c r="O121" i="8"/>
  <c r="X80" i="16"/>
  <c r="W80" i="16"/>
  <c r="AA80" i="16" s="1"/>
  <c r="I186" i="8"/>
  <c r="V437" i="12"/>
  <c r="Z437" i="12" s="1"/>
  <c r="N478" i="8"/>
  <c r="U437" i="12"/>
  <c r="Y437" i="12" s="1"/>
  <c r="D152" i="8"/>
  <c r="AL65" i="15"/>
  <c r="AN65" i="15" s="1"/>
  <c r="AK65" i="15"/>
  <c r="AM65" i="15" s="1"/>
  <c r="AH184" i="12"/>
  <c r="AJ184" i="12" s="1"/>
  <c r="AG184" i="12"/>
  <c r="AI184" i="12" s="1"/>
  <c r="X30" i="15"/>
  <c r="AB30" i="15" s="1"/>
  <c r="W30" i="15"/>
  <c r="AA30" i="15" s="1"/>
  <c r="P186" i="8"/>
  <c r="K161" i="8"/>
  <c r="I159" i="8"/>
  <c r="T31" i="16"/>
  <c r="AD31" i="16" s="1"/>
  <c r="S31" i="16"/>
  <c r="AC31" i="16" s="1"/>
  <c r="R312" i="12"/>
  <c r="O170" i="8"/>
  <c r="W129" i="16"/>
  <c r="AA129" i="16" s="1"/>
  <c r="X129" i="16"/>
  <c r="AB129" i="16" s="1"/>
  <c r="X149" i="16"/>
  <c r="W149" i="16"/>
  <c r="AA149" i="16" s="1"/>
  <c r="O190" i="8"/>
  <c r="J140" i="8"/>
  <c r="R99" i="16"/>
  <c r="D250" i="8"/>
  <c r="E117" i="8"/>
  <c r="AL8" i="14"/>
  <c r="AN8" i="14" s="1"/>
  <c r="AK8" i="14"/>
  <c r="AM8" i="14" s="1"/>
  <c r="C99" i="8"/>
  <c r="AG47" i="16"/>
  <c r="AI47" i="16" s="1"/>
  <c r="AH47" i="16"/>
  <c r="AJ47" i="16" s="1"/>
  <c r="R88" i="8"/>
  <c r="T395" i="12"/>
  <c r="AD395" i="12" s="1"/>
  <c r="S395" i="12"/>
  <c r="AC395" i="12" s="1"/>
  <c r="G436" i="8"/>
  <c r="C268" i="8"/>
  <c r="T32" i="13"/>
  <c r="AD32" i="13" s="1"/>
  <c r="S32" i="13"/>
  <c r="G428" i="8"/>
  <c r="T387" i="12"/>
  <c r="AD387" i="12" s="1"/>
  <c r="S387" i="12"/>
  <c r="AC387" i="12" s="1"/>
  <c r="AL472" i="12"/>
  <c r="AN472" i="12" s="1"/>
  <c r="AK472" i="12"/>
  <c r="AM472" i="12" s="1"/>
  <c r="K112" i="8"/>
  <c r="R192" i="12"/>
  <c r="R20" i="15"/>
  <c r="E142" i="8"/>
  <c r="AG417" i="12"/>
  <c r="AI417" i="12" s="1"/>
  <c r="AH417" i="12"/>
  <c r="AJ417" i="12" s="1"/>
  <c r="X91" i="15"/>
  <c r="AB91" i="15" s="1"/>
  <c r="W91" i="15"/>
  <c r="AA91" i="15" s="1"/>
  <c r="R283" i="12"/>
  <c r="I246" i="8"/>
  <c r="X228" i="16"/>
  <c r="AB228" i="16" s="1"/>
  <c r="W228" i="16"/>
  <c r="AA228" i="16" s="1"/>
  <c r="O269" i="8"/>
  <c r="S86" i="8"/>
  <c r="AL45" i="16"/>
  <c r="AN45" i="16" s="1"/>
  <c r="AK45" i="16"/>
  <c r="AM45" i="16" s="1"/>
  <c r="R433" i="12"/>
  <c r="D220" i="8"/>
  <c r="P167" i="8"/>
  <c r="R75" i="16"/>
  <c r="J116" i="8"/>
  <c r="AK293" i="12"/>
  <c r="AL293" i="12"/>
  <c r="AN293" i="12" s="1"/>
  <c r="T218" i="12"/>
  <c r="AD218" i="12" s="1"/>
  <c r="S218" i="12"/>
  <c r="AC218" i="12" s="1"/>
  <c r="G259" i="8"/>
  <c r="R385" i="12"/>
  <c r="R135" i="12"/>
  <c r="U373" i="12"/>
  <c r="Y373" i="12" s="1"/>
  <c r="N414" i="8"/>
  <c r="V373" i="12"/>
  <c r="F158" i="8"/>
  <c r="S117" i="16"/>
  <c r="AC117" i="16" s="1"/>
  <c r="T117" i="16"/>
  <c r="AD117" i="16" s="1"/>
  <c r="AK328" i="12"/>
  <c r="AL328" i="12"/>
  <c r="AN328" i="12" s="1"/>
  <c r="T83" i="16"/>
  <c r="AD83" i="16" s="1"/>
  <c r="F124" i="8"/>
  <c r="S83" i="16"/>
  <c r="AC83" i="16" s="1"/>
  <c r="W170" i="16"/>
  <c r="AA170" i="16" s="1"/>
  <c r="O211" i="8"/>
  <c r="X170" i="16"/>
  <c r="AB170" i="16" s="1"/>
  <c r="V16" i="14"/>
  <c r="U16" i="14"/>
  <c r="Y16" i="14" s="1"/>
  <c r="R439" i="12"/>
  <c r="U346" i="12"/>
  <c r="Y346" i="12" s="1"/>
  <c r="N387" i="8"/>
  <c r="V346" i="12"/>
  <c r="X441" i="12"/>
  <c r="AB441" i="12" s="1"/>
  <c r="Q482" i="8"/>
  <c r="W441" i="12"/>
  <c r="AA441" i="12" s="1"/>
  <c r="R377" i="12"/>
  <c r="R505" i="12"/>
  <c r="R317" i="12"/>
  <c r="I179" i="8"/>
  <c r="S319" i="12"/>
  <c r="AC319" i="12" s="1"/>
  <c r="T319" i="12"/>
  <c r="AD319" i="12" s="1"/>
  <c r="G360" i="8"/>
  <c r="V15" i="12"/>
  <c r="Z15" i="12" s="1"/>
  <c r="U15" i="12"/>
  <c r="Y15" i="12" s="1"/>
  <c r="S437" i="12"/>
  <c r="G478" i="8"/>
  <c r="T437" i="12"/>
  <c r="AD437" i="12" s="1"/>
  <c r="U127" i="12"/>
  <c r="Y127" i="12" s="1"/>
  <c r="V127" i="12"/>
  <c r="N168" i="8"/>
  <c r="R253" i="8"/>
  <c r="AG212" i="16"/>
  <c r="AI212" i="16" s="1"/>
  <c r="AH212" i="16"/>
  <c r="AJ212" i="16" s="1"/>
  <c r="AH85" i="15"/>
  <c r="AJ85" i="15" s="1"/>
  <c r="AG85" i="15"/>
  <c r="AI85" i="15" s="1"/>
  <c r="M154" i="8"/>
  <c r="D190" i="8"/>
  <c r="AK407" i="12"/>
  <c r="AM407" i="12" s="1"/>
  <c r="AL407" i="12"/>
  <c r="AN407" i="12" s="1"/>
  <c r="F248" i="8"/>
  <c r="S207" i="16"/>
  <c r="T207" i="16"/>
  <c r="AD207" i="16" s="1"/>
  <c r="AG399" i="12"/>
  <c r="AI399" i="12" s="1"/>
  <c r="AH399" i="12"/>
  <c r="AJ399" i="12" s="1"/>
  <c r="S83" i="12"/>
  <c r="AC83" i="12" s="1"/>
  <c r="T83" i="12"/>
  <c r="AD83" i="12" s="1"/>
  <c r="M141" i="8"/>
  <c r="E258" i="8"/>
  <c r="R117" i="8"/>
  <c r="AH76" i="16"/>
  <c r="AJ76" i="16" s="1"/>
  <c r="AG76" i="16"/>
  <c r="X68" i="15"/>
  <c r="AB68" i="15" s="1"/>
  <c r="W68" i="15"/>
  <c r="AA68" i="15" s="1"/>
  <c r="AH337" i="12"/>
  <c r="AJ337" i="12" s="1"/>
  <c r="AG337" i="12"/>
  <c r="AI337" i="12" s="1"/>
  <c r="P115" i="8"/>
  <c r="S285" i="12"/>
  <c r="AC285" i="12" s="1"/>
  <c r="G326" i="8"/>
  <c r="T285" i="12"/>
  <c r="AD285" i="12" s="1"/>
  <c r="E87" i="8"/>
  <c r="U450" i="12"/>
  <c r="Y450" i="12" s="1"/>
  <c r="N491" i="8"/>
  <c r="V450" i="12"/>
  <c r="R231" i="8"/>
  <c r="AH190" i="16"/>
  <c r="AJ190" i="16" s="1"/>
  <c r="AG190" i="16"/>
  <c r="AH429" i="12"/>
  <c r="AJ429" i="12" s="1"/>
  <c r="AG429" i="12"/>
  <c r="AI429" i="12" s="1"/>
  <c r="X303" i="12"/>
  <c r="AB303" i="12" s="1"/>
  <c r="Q344" i="8"/>
  <c r="W303" i="12"/>
  <c r="AA303" i="12" s="1"/>
  <c r="E210" i="8"/>
  <c r="R10" i="15"/>
  <c r="AK96" i="12"/>
  <c r="AL96" i="12"/>
  <c r="AN96" i="12" s="1"/>
  <c r="U432" i="12"/>
  <c r="Y432" i="12" s="1"/>
  <c r="N473" i="8"/>
  <c r="V432" i="12"/>
  <c r="R171" i="8"/>
  <c r="AH130" i="16"/>
  <c r="AJ130" i="16" s="1"/>
  <c r="AG130" i="16"/>
  <c r="W44" i="15"/>
  <c r="AA44" i="15" s="1"/>
  <c r="X44" i="15"/>
  <c r="AB44" i="15" s="1"/>
  <c r="AL213" i="12"/>
  <c r="AN213" i="12" s="1"/>
  <c r="AK213" i="12"/>
  <c r="AM213" i="12" s="1"/>
  <c r="AL36" i="13"/>
  <c r="AN36" i="13" s="1"/>
  <c r="AK36" i="13"/>
  <c r="AM36" i="13" s="1"/>
  <c r="S398" i="12"/>
  <c r="AC398" i="12" s="1"/>
  <c r="T398" i="12"/>
  <c r="AD398" i="12" s="1"/>
  <c r="G439" i="8"/>
  <c r="T449" i="12"/>
  <c r="AD449" i="12" s="1"/>
  <c r="G490" i="8"/>
  <c r="S449" i="12"/>
  <c r="C120" i="8"/>
  <c r="M263" i="8"/>
  <c r="L221" i="8"/>
  <c r="V180" i="16"/>
  <c r="Z180" i="16" s="1"/>
  <c r="U180" i="16"/>
  <c r="Y180" i="16" s="1"/>
  <c r="AK254" i="12"/>
  <c r="AM254" i="12" s="1"/>
  <c r="AL254" i="12"/>
  <c r="AN254" i="12" s="1"/>
  <c r="L199" i="8"/>
  <c r="U158" i="16"/>
  <c r="Y158" i="16" s="1"/>
  <c r="V158" i="16"/>
  <c r="Z158" i="16" s="1"/>
  <c r="AK495" i="12"/>
  <c r="AL495" i="12"/>
  <c r="AN495" i="12" s="1"/>
  <c r="E250" i="8"/>
  <c r="AL45" i="15"/>
  <c r="AN45" i="15" s="1"/>
  <c r="AK45" i="15"/>
  <c r="AM45" i="15" s="1"/>
  <c r="M239" i="8"/>
  <c r="AG37" i="16"/>
  <c r="AH37" i="16"/>
  <c r="AJ37" i="16" s="1"/>
  <c r="U16" i="13"/>
  <c r="Y16" i="13" s="1"/>
  <c r="V16" i="13"/>
  <c r="Z16" i="13" s="1"/>
  <c r="S193" i="8"/>
  <c r="AK152" i="16"/>
  <c r="AM152" i="16" s="1"/>
  <c r="AL152" i="16"/>
  <c r="AN152" i="16" s="1"/>
  <c r="N273" i="8"/>
  <c r="V232" i="12"/>
  <c r="Z232" i="12" s="1"/>
  <c r="U232" i="12"/>
  <c r="Y232" i="12" s="1"/>
  <c r="R92" i="15"/>
  <c r="AH160" i="16"/>
  <c r="AJ160" i="16" s="1"/>
  <c r="AG160" i="16"/>
  <c r="AI160" i="16" s="1"/>
  <c r="R201" i="8"/>
  <c r="X25" i="13"/>
  <c r="W25" i="13"/>
  <c r="AA25" i="13" s="1"/>
  <c r="D171" i="8"/>
  <c r="Q85" i="8"/>
  <c r="W44" i="12"/>
  <c r="AA44" i="12" s="1"/>
  <c r="X44" i="12"/>
  <c r="AB44" i="12" s="1"/>
  <c r="T66" i="15"/>
  <c r="AD66" i="15" s="1"/>
  <c r="S66" i="15"/>
  <c r="AK72" i="15"/>
  <c r="AM72" i="15" s="1"/>
  <c r="AL72" i="15"/>
  <c r="AN72" i="15" s="1"/>
  <c r="U46" i="12"/>
  <c r="Y46" i="12" s="1"/>
  <c r="V46" i="12"/>
  <c r="Z46" i="12" s="1"/>
  <c r="K120" i="8"/>
  <c r="AK55" i="12"/>
  <c r="AM55" i="12" s="1"/>
  <c r="AL55" i="12"/>
  <c r="AN55" i="12" s="1"/>
  <c r="P208" i="8"/>
  <c r="AG422" i="12"/>
  <c r="AH422" i="12"/>
  <c r="AJ422" i="12" s="1"/>
  <c r="R269" i="8"/>
  <c r="AH228" i="16"/>
  <c r="AJ228" i="16" s="1"/>
  <c r="AG228" i="16"/>
  <c r="AI228" i="16" s="1"/>
  <c r="F211" i="8"/>
  <c r="S170" i="16"/>
  <c r="AC170" i="16" s="1"/>
  <c r="T170" i="16"/>
  <c r="AD170" i="16" s="1"/>
  <c r="C239" i="8"/>
  <c r="AL366" i="12"/>
  <c r="AN366" i="12" s="1"/>
  <c r="AK366" i="12"/>
  <c r="AM366" i="12" s="1"/>
  <c r="R199" i="8"/>
  <c r="AH158" i="16"/>
  <c r="AJ158" i="16" s="1"/>
  <c r="AG158" i="16"/>
  <c r="AI158" i="16" s="1"/>
  <c r="I192" i="8"/>
  <c r="S92" i="8"/>
  <c r="AK51" i="16"/>
  <c r="AM51" i="16" s="1"/>
  <c r="AL51" i="16"/>
  <c r="AN51" i="16" s="1"/>
  <c r="I90" i="8"/>
  <c r="R206" i="12"/>
  <c r="G348" i="8"/>
  <c r="S307" i="12"/>
  <c r="AC307" i="12" s="1"/>
  <c r="T307" i="12"/>
  <c r="AD307" i="12" s="1"/>
  <c r="AH70" i="12"/>
  <c r="AJ70" i="12" s="1"/>
  <c r="AG70" i="12"/>
  <c r="AI70" i="12" s="1"/>
  <c r="L108" i="8"/>
  <c r="V67" i="16"/>
  <c r="Z67" i="16" s="1"/>
  <c r="U67" i="16"/>
  <c r="Y67" i="16" s="1"/>
  <c r="R23" i="15"/>
  <c r="O117" i="8"/>
  <c r="W76" i="16"/>
  <c r="AA76" i="16" s="1"/>
  <c r="X76" i="16"/>
  <c r="AB76" i="16" s="1"/>
  <c r="P211" i="8"/>
  <c r="E203" i="8"/>
  <c r="R189" i="12"/>
  <c r="O174" i="8"/>
  <c r="W133" i="16"/>
  <c r="AA133" i="16" s="1"/>
  <c r="X133" i="16"/>
  <c r="N450" i="8"/>
  <c r="V409" i="12"/>
  <c r="Z409" i="12" s="1"/>
  <c r="U409" i="12"/>
  <c r="Y409" i="12" s="1"/>
  <c r="N126" i="8"/>
  <c r="U85" i="12"/>
  <c r="Y85" i="12" s="1"/>
  <c r="V85" i="12"/>
  <c r="Z85" i="12" s="1"/>
  <c r="R454" i="12"/>
  <c r="S250" i="8"/>
  <c r="AK209" i="16"/>
  <c r="AM209" i="16" s="1"/>
  <c r="AL209" i="16"/>
  <c r="AN209" i="16" s="1"/>
  <c r="W226" i="12"/>
  <c r="AA226" i="12" s="1"/>
  <c r="Q267" i="8"/>
  <c r="X226" i="12"/>
  <c r="T257" i="12"/>
  <c r="AD257" i="12" s="1"/>
  <c r="S257" i="12"/>
  <c r="AC257" i="12" s="1"/>
  <c r="G298" i="8"/>
  <c r="S136" i="8"/>
  <c r="AK95" i="16"/>
  <c r="AM95" i="16" s="1"/>
  <c r="AL95" i="16"/>
  <c r="AN95" i="16" s="1"/>
  <c r="AG78" i="12"/>
  <c r="AI78" i="12" s="1"/>
  <c r="AH78" i="12"/>
  <c r="AJ78" i="12" s="1"/>
  <c r="U265" i="12"/>
  <c r="Y265" i="12" s="1"/>
  <c r="V265" i="12"/>
  <c r="N306" i="8"/>
  <c r="S237" i="8"/>
  <c r="AK196" i="16"/>
  <c r="AM196" i="16" s="1"/>
  <c r="AL196" i="16"/>
  <c r="AN196" i="16" s="1"/>
  <c r="R105" i="12"/>
  <c r="J94" i="8"/>
  <c r="R53" i="16"/>
  <c r="AH348" i="12"/>
  <c r="AJ348" i="12" s="1"/>
  <c r="AG348" i="12"/>
  <c r="AI348" i="12" s="1"/>
  <c r="AK274" i="12"/>
  <c r="AM274" i="12" s="1"/>
  <c r="AL274" i="12"/>
  <c r="AN274" i="12" s="1"/>
  <c r="AH442" i="12"/>
  <c r="AJ442" i="12" s="1"/>
  <c r="AG442" i="12"/>
  <c r="AI442" i="12" s="1"/>
  <c r="O208" i="8"/>
  <c r="X167" i="16"/>
  <c r="W167" i="16"/>
  <c r="AA167" i="16" s="1"/>
  <c r="R349" i="12"/>
  <c r="R209" i="8"/>
  <c r="AH168" i="16"/>
  <c r="AJ168" i="16" s="1"/>
  <c r="AG168" i="16"/>
  <c r="AI168" i="16" s="1"/>
  <c r="I264" i="8"/>
  <c r="AG27" i="12"/>
  <c r="AI27" i="12" s="1"/>
  <c r="AH27" i="12"/>
  <c r="AJ27" i="12" s="1"/>
  <c r="D161" i="8"/>
  <c r="AL32" i="16"/>
  <c r="AN32" i="16" s="1"/>
  <c r="AK32" i="16"/>
  <c r="AM32" i="16" s="1"/>
  <c r="S191" i="8"/>
  <c r="AL150" i="16"/>
  <c r="AN150" i="16" s="1"/>
  <c r="AK150" i="16"/>
  <c r="AM150" i="16" s="1"/>
  <c r="N90" i="8"/>
  <c r="V49" i="12"/>
  <c r="Z49" i="12" s="1"/>
  <c r="U49" i="12"/>
  <c r="Y49" i="12" s="1"/>
  <c r="S131" i="8"/>
  <c r="AL90" i="16"/>
  <c r="AN90" i="16" s="1"/>
  <c r="AK90" i="16"/>
  <c r="AM90" i="16" s="1"/>
  <c r="AG106" i="12"/>
  <c r="AH106" i="12"/>
  <c r="AJ106" i="12" s="1"/>
  <c r="AL438" i="12"/>
  <c r="AN438" i="12" s="1"/>
  <c r="AK438" i="12"/>
  <c r="AM438" i="12" s="1"/>
  <c r="R34" i="13"/>
  <c r="K166" i="8"/>
  <c r="N364" i="8"/>
  <c r="V323" i="12"/>
  <c r="Z323" i="12" s="1"/>
  <c r="U323" i="12"/>
  <c r="Y323" i="12" s="1"/>
  <c r="AK230" i="12"/>
  <c r="AM230" i="12" s="1"/>
  <c r="AL230" i="12"/>
  <c r="AN230" i="12" s="1"/>
  <c r="V30" i="13"/>
  <c r="Z30" i="13" s="1"/>
  <c r="U30" i="13"/>
  <c r="Y30" i="13" s="1"/>
  <c r="J122" i="8"/>
  <c r="R81" i="16"/>
  <c r="Q480" i="8"/>
  <c r="X439" i="12"/>
  <c r="AB439" i="12" s="1"/>
  <c r="W439" i="12"/>
  <c r="AA439" i="12" s="1"/>
  <c r="R207" i="12"/>
  <c r="AG10" i="15"/>
  <c r="AI10" i="15" s="1"/>
  <c r="AH10" i="15"/>
  <c r="AJ10" i="15" s="1"/>
  <c r="K127" i="8"/>
  <c r="J132" i="8"/>
  <c r="R91" i="16"/>
  <c r="R11" i="15"/>
  <c r="AG501" i="12"/>
  <c r="AI501" i="12" s="1"/>
  <c r="AH501" i="12"/>
  <c r="AJ501" i="12" s="1"/>
  <c r="T21" i="12"/>
  <c r="AD21" i="12" s="1"/>
  <c r="S21" i="12"/>
  <c r="AC21" i="12" s="1"/>
  <c r="S88" i="12"/>
  <c r="AC88" i="12" s="1"/>
  <c r="T88" i="12"/>
  <c r="AD88" i="12" s="1"/>
  <c r="R467" i="12"/>
  <c r="J135" i="8"/>
  <c r="R94" i="16"/>
  <c r="M201" i="8"/>
  <c r="AH444" i="12"/>
  <c r="AJ444" i="12" s="1"/>
  <c r="AG444" i="12"/>
  <c r="AI444" i="12" s="1"/>
  <c r="L89" i="8"/>
  <c r="V48" i="16"/>
  <c r="U48" i="16"/>
  <c r="Y48" i="16" s="1"/>
  <c r="I254" i="8"/>
  <c r="P114" i="8"/>
  <c r="D109" i="8"/>
  <c r="AH143" i="12"/>
  <c r="AJ143" i="12" s="1"/>
  <c r="AG143" i="12"/>
  <c r="N507" i="8"/>
  <c r="U466" i="12"/>
  <c r="Y466" i="12" s="1"/>
  <c r="V466" i="12"/>
  <c r="E220" i="8"/>
  <c r="S457" i="12"/>
  <c r="AC457" i="12" s="1"/>
  <c r="T457" i="12"/>
  <c r="G498" i="8"/>
  <c r="AG91" i="15"/>
  <c r="AH91" i="15"/>
  <c r="AJ91" i="15" s="1"/>
  <c r="AK40" i="12"/>
  <c r="AM40" i="12" s="1"/>
  <c r="AL40" i="12"/>
  <c r="AN40" i="12" s="1"/>
  <c r="AG82" i="16"/>
  <c r="AH82" i="16"/>
  <c r="AJ82" i="16" s="1"/>
  <c r="R123" i="8"/>
  <c r="AK283" i="12"/>
  <c r="AM283" i="12" s="1"/>
  <c r="AL283" i="12"/>
  <c r="AN283" i="12" s="1"/>
  <c r="E141" i="8"/>
  <c r="W290" i="12"/>
  <c r="AA290" i="12" s="1"/>
  <c r="X290" i="12"/>
  <c r="AB290" i="12" s="1"/>
  <c r="Q331" i="8"/>
  <c r="P117" i="8"/>
  <c r="U23" i="13"/>
  <c r="Y23" i="13" s="1"/>
  <c r="V23" i="13"/>
  <c r="Z23" i="13" s="1"/>
  <c r="D65" i="8"/>
  <c r="M135" i="8"/>
  <c r="N469" i="8"/>
  <c r="V428" i="12"/>
  <c r="U428" i="12"/>
  <c r="Y428" i="12" s="1"/>
  <c r="U15" i="14"/>
  <c r="Y15" i="14" s="1"/>
  <c r="V15" i="14"/>
  <c r="Z15" i="14" s="1"/>
  <c r="N280" i="8"/>
  <c r="V239" i="12"/>
  <c r="Z239" i="12" s="1"/>
  <c r="U239" i="12"/>
  <c r="Y239" i="12" s="1"/>
  <c r="W51" i="12"/>
  <c r="AA51" i="12" s="1"/>
  <c r="Q92" i="8"/>
  <c r="X51" i="12"/>
  <c r="AB51" i="12" s="1"/>
  <c r="AL113" i="12"/>
  <c r="AN113" i="12" s="1"/>
  <c r="AK113" i="12"/>
  <c r="AM113" i="12" s="1"/>
  <c r="R289" i="12"/>
  <c r="D106" i="8"/>
  <c r="T340" i="12"/>
  <c r="AD340" i="12" s="1"/>
  <c r="S340" i="12"/>
  <c r="G381" i="8"/>
  <c r="R168" i="12"/>
  <c r="AG129" i="12"/>
  <c r="AI129" i="12" s="1"/>
  <c r="AH129" i="12"/>
  <c r="AJ129" i="12" s="1"/>
  <c r="AH19" i="14"/>
  <c r="AJ19" i="14" s="1"/>
  <c r="AG19" i="14"/>
  <c r="AI19" i="14" s="1"/>
  <c r="N323" i="8"/>
  <c r="U282" i="12"/>
  <c r="Y282" i="12" s="1"/>
  <c r="V282" i="12"/>
  <c r="N285" i="8"/>
  <c r="U244" i="12"/>
  <c r="Y244" i="12" s="1"/>
  <c r="V244" i="12"/>
  <c r="Z244" i="12" s="1"/>
  <c r="AK300" i="12"/>
  <c r="AM300" i="12" s="1"/>
  <c r="AL300" i="12"/>
  <c r="AN300" i="12" s="1"/>
  <c r="AL100" i="15"/>
  <c r="AN100" i="15" s="1"/>
  <c r="AK100" i="15"/>
  <c r="AM100" i="15" s="1"/>
  <c r="C228" i="8"/>
  <c r="Q250" i="8"/>
  <c r="X209" i="12"/>
  <c r="AB209" i="12" s="1"/>
  <c r="W209" i="12"/>
  <c r="AA209" i="12" s="1"/>
  <c r="M95" i="8"/>
  <c r="AG404" i="12"/>
  <c r="AI404" i="12" s="1"/>
  <c r="AH404" i="12"/>
  <c r="AJ404" i="12" s="1"/>
  <c r="D194" i="8"/>
  <c r="Q271" i="8"/>
  <c r="W230" i="12"/>
  <c r="AA230" i="12" s="1"/>
  <c r="X230" i="12"/>
  <c r="N201" i="8"/>
  <c r="U160" i="12"/>
  <c r="Y160" i="12" s="1"/>
  <c r="V160" i="12"/>
  <c r="Z160" i="12" s="1"/>
  <c r="R398" i="12"/>
  <c r="Q398" i="12" s="1"/>
  <c r="AE398" i="12" s="1"/>
  <c r="J181" i="8"/>
  <c r="R140" i="16"/>
  <c r="P132" i="8"/>
  <c r="E204" i="8"/>
  <c r="V26" i="12"/>
  <c r="U26" i="12"/>
  <c r="Y26" i="12" s="1"/>
  <c r="O148" i="8"/>
  <c r="X107" i="16"/>
  <c r="AB107" i="16" s="1"/>
  <c r="W107" i="16"/>
  <c r="AA107" i="16" s="1"/>
  <c r="AK16" i="15"/>
  <c r="AM16" i="15" s="1"/>
  <c r="AL16" i="15"/>
  <c r="AN16" i="15" s="1"/>
  <c r="S137" i="12"/>
  <c r="AC137" i="12" s="1"/>
  <c r="G178" i="8"/>
  <c r="T137" i="12"/>
  <c r="AD137" i="12" s="1"/>
  <c r="AH366" i="12"/>
  <c r="AJ366" i="12" s="1"/>
  <c r="AG366" i="12"/>
  <c r="AI366" i="12" s="1"/>
  <c r="AK348" i="12"/>
  <c r="AM348" i="12" s="1"/>
  <c r="AL348" i="12"/>
  <c r="AN348" i="12" s="1"/>
  <c r="E180" i="8"/>
  <c r="V297" i="12"/>
  <c r="Z297" i="12" s="1"/>
  <c r="N338" i="8"/>
  <c r="U297" i="12"/>
  <c r="Y297" i="12" s="1"/>
  <c r="D137" i="8"/>
  <c r="X138" i="12"/>
  <c r="AB138" i="12" s="1"/>
  <c r="W138" i="12"/>
  <c r="AA138" i="12" s="1"/>
  <c r="C96" i="8"/>
  <c r="L113" i="8"/>
  <c r="U72" i="16"/>
  <c r="Y72" i="16" s="1"/>
  <c r="V72" i="16"/>
  <c r="Z72" i="16" s="1"/>
  <c r="U60" i="15"/>
  <c r="Y60" i="15" s="1"/>
  <c r="V60" i="15"/>
  <c r="X331" i="12"/>
  <c r="AB331" i="12" s="1"/>
  <c r="Q372" i="8"/>
  <c r="W331" i="12"/>
  <c r="AA331" i="12" s="1"/>
  <c r="S79" i="12"/>
  <c r="AC79" i="12" s="1"/>
  <c r="T79" i="12"/>
  <c r="AD79" i="12" s="1"/>
  <c r="I213" i="8"/>
  <c r="U184" i="16"/>
  <c r="Y184" i="16" s="1"/>
  <c r="V184" i="16"/>
  <c r="Z184" i="16" s="1"/>
  <c r="L225" i="8"/>
  <c r="I88" i="8"/>
  <c r="W39" i="14"/>
  <c r="AA39" i="14" s="1"/>
  <c r="X39" i="14"/>
  <c r="AB39" i="14" s="1"/>
  <c r="AG245" i="12"/>
  <c r="AI245" i="12" s="1"/>
  <c r="AH245" i="12"/>
  <c r="AJ245" i="12" s="1"/>
  <c r="R7" i="12"/>
  <c r="W298" i="12"/>
  <c r="AA298" i="12" s="1"/>
  <c r="Q339" i="8"/>
  <c r="X298" i="12"/>
  <c r="AB298" i="12" s="1"/>
  <c r="S113" i="8"/>
  <c r="AK72" i="16"/>
  <c r="AM72" i="16" s="1"/>
  <c r="AL72" i="16"/>
  <c r="AN72" i="16" s="1"/>
  <c r="L124" i="8"/>
  <c r="U83" i="16"/>
  <c r="Y83" i="16" s="1"/>
  <c r="V83" i="16"/>
  <c r="Z83" i="16" s="1"/>
  <c r="V147" i="16"/>
  <c r="Z147" i="16" s="1"/>
  <c r="L188" i="8"/>
  <c r="U147" i="16"/>
  <c r="Y147" i="16" s="1"/>
  <c r="T69" i="16"/>
  <c r="AD69" i="16" s="1"/>
  <c r="S69" i="16"/>
  <c r="F110" i="8"/>
  <c r="R21" i="16"/>
  <c r="R102" i="8"/>
  <c r="AG61" i="16"/>
  <c r="AI61" i="16" s="1"/>
  <c r="AH61" i="16"/>
  <c r="AJ61" i="16" s="1"/>
  <c r="W26" i="16"/>
  <c r="AA26" i="16" s="1"/>
  <c r="X26" i="16"/>
  <c r="AB26" i="16" s="1"/>
  <c r="P134" i="8"/>
  <c r="P263" i="8"/>
  <c r="AG236" i="12"/>
  <c r="AI236" i="12" s="1"/>
  <c r="AH236" i="12"/>
  <c r="AJ236" i="12" s="1"/>
  <c r="T469" i="12"/>
  <c r="AD469" i="12" s="1"/>
  <c r="G510" i="8"/>
  <c r="S469" i="12"/>
  <c r="AC469" i="12" s="1"/>
  <c r="C178" i="8"/>
  <c r="F222" i="8"/>
  <c r="S181" i="16"/>
  <c r="T181" i="16"/>
  <c r="AD181" i="16" s="1"/>
  <c r="AH358" i="12"/>
  <c r="AJ358" i="12" s="1"/>
  <c r="AG358" i="12"/>
  <c r="AI358" i="12" s="1"/>
  <c r="AK379" i="12"/>
  <c r="AM379" i="12" s="1"/>
  <c r="AL379" i="12"/>
  <c r="AN379" i="12" s="1"/>
  <c r="C193" i="8"/>
  <c r="D103" i="8"/>
  <c r="R23" i="13"/>
  <c r="AF23" i="13" s="1"/>
  <c r="AG233" i="12"/>
  <c r="AI233" i="12" s="1"/>
  <c r="AH233" i="12"/>
  <c r="AJ233" i="12" s="1"/>
  <c r="S30" i="14"/>
  <c r="AC30" i="14" s="1"/>
  <c r="T30" i="14"/>
  <c r="AD30" i="14" s="1"/>
  <c r="AG453" i="12"/>
  <c r="AI453" i="12" s="1"/>
  <c r="AH453" i="12"/>
  <c r="AJ453" i="12" s="1"/>
  <c r="N457" i="8"/>
  <c r="V416" i="12"/>
  <c r="Z416" i="12" s="1"/>
  <c r="U416" i="12"/>
  <c r="Y416" i="12" s="1"/>
  <c r="T55" i="12"/>
  <c r="AD55" i="12" s="1"/>
  <c r="G96" i="8"/>
  <c r="S55" i="12"/>
  <c r="AC55" i="12" s="1"/>
  <c r="S189" i="8"/>
  <c r="AK148" i="16"/>
  <c r="AM148" i="16" s="1"/>
  <c r="AL148" i="16"/>
  <c r="AN148" i="16" s="1"/>
  <c r="U15" i="3"/>
  <c r="Y15" i="3" s="1"/>
  <c r="V15" i="3"/>
  <c r="Z15" i="3" s="1"/>
  <c r="S44" i="14"/>
  <c r="AC44" i="14" s="1"/>
  <c r="T44" i="14"/>
  <c r="AD44" i="14" s="1"/>
  <c r="X57" i="12"/>
  <c r="AB57" i="12" s="1"/>
  <c r="W57" i="12"/>
  <c r="AA57" i="12" s="1"/>
  <c r="W355" i="12"/>
  <c r="AA355" i="12" s="1"/>
  <c r="X355" i="12"/>
  <c r="Q396" i="8"/>
  <c r="AK331" i="12"/>
  <c r="AM331" i="12" s="1"/>
  <c r="AL331" i="12"/>
  <c r="AN331" i="12" s="1"/>
  <c r="AH410" i="12"/>
  <c r="AJ410" i="12" s="1"/>
  <c r="AG410" i="12"/>
  <c r="AI410" i="12" s="1"/>
  <c r="F208" i="8"/>
  <c r="T167" i="16"/>
  <c r="AD167" i="16" s="1"/>
  <c r="S167" i="16"/>
  <c r="S119" i="8"/>
  <c r="AL78" i="16"/>
  <c r="AN78" i="16" s="1"/>
  <c r="AK78" i="16"/>
  <c r="AM78" i="16" s="1"/>
  <c r="S44" i="15"/>
  <c r="AC44" i="15" s="1"/>
  <c r="T44" i="15"/>
  <c r="AD44" i="15" s="1"/>
  <c r="S140" i="8"/>
  <c r="AK99" i="16"/>
  <c r="AL99" i="16"/>
  <c r="AN99" i="16" s="1"/>
  <c r="U411" i="12"/>
  <c r="Y411" i="12" s="1"/>
  <c r="N452" i="8"/>
  <c r="V411" i="12"/>
  <c r="K268" i="8"/>
  <c r="D223" i="8"/>
  <c r="S123" i="8"/>
  <c r="AL82" i="16"/>
  <c r="AN82" i="16" s="1"/>
  <c r="AK82" i="16"/>
  <c r="AM82" i="16" s="1"/>
  <c r="V337" i="12"/>
  <c r="N378" i="8"/>
  <c r="U337" i="12"/>
  <c r="Y337" i="12" s="1"/>
  <c r="R229" i="12"/>
  <c r="R69" i="3"/>
  <c r="J98" i="8"/>
  <c r="R57" i="16"/>
  <c r="E122" i="8"/>
  <c r="R38" i="16"/>
  <c r="M93" i="8"/>
  <c r="C262" i="8"/>
  <c r="T320" i="12"/>
  <c r="AD320" i="12" s="1"/>
  <c r="S320" i="12"/>
  <c r="G361" i="8"/>
  <c r="F194" i="8"/>
  <c r="S153" i="16"/>
  <c r="AC153" i="16" s="1"/>
  <c r="T153" i="16"/>
  <c r="AD153" i="16" s="1"/>
  <c r="F85" i="8"/>
  <c r="S44" i="16"/>
  <c r="AC44" i="16" s="1"/>
  <c r="T44" i="16"/>
  <c r="AD44" i="16" s="1"/>
  <c r="V18" i="14"/>
  <c r="Z18" i="14" s="1"/>
  <c r="U18" i="14"/>
  <c r="Y18" i="14" s="1"/>
  <c r="E92" i="8"/>
  <c r="AL57" i="3"/>
  <c r="AN57" i="3" s="1"/>
  <c r="AK57" i="3"/>
  <c r="AM57" i="3" s="1"/>
  <c r="K199" i="8"/>
  <c r="R18" i="12"/>
  <c r="D191" i="8"/>
  <c r="X455" i="12"/>
  <c r="Q496" i="8"/>
  <c r="W455" i="12"/>
  <c r="AA455" i="12" s="1"/>
  <c r="AK25" i="15"/>
  <c r="AM25" i="15" s="1"/>
  <c r="AL25" i="15"/>
  <c r="AN25" i="15" s="1"/>
  <c r="D241" i="8"/>
  <c r="K267" i="8"/>
  <c r="R153" i="16"/>
  <c r="J194" i="8"/>
  <c r="AK296" i="12"/>
  <c r="AL296" i="12"/>
  <c r="AN296" i="12" s="1"/>
  <c r="AK242" i="12"/>
  <c r="AM242" i="12" s="1"/>
  <c r="AL242" i="12"/>
  <c r="AN242" i="12" s="1"/>
  <c r="S35" i="14"/>
  <c r="AC35" i="14" s="1"/>
  <c r="T35" i="14"/>
  <c r="AD35" i="14" s="1"/>
  <c r="M151" i="8"/>
  <c r="R37" i="12"/>
  <c r="T74" i="3"/>
  <c r="AD74" i="3" s="1"/>
  <c r="S74" i="3"/>
  <c r="AC74" i="3" s="1"/>
  <c r="O259" i="8"/>
  <c r="W218" i="16"/>
  <c r="AA218" i="16" s="1"/>
  <c r="X218" i="16"/>
  <c r="AB218" i="16" s="1"/>
  <c r="I259" i="8"/>
  <c r="K249" i="8"/>
  <c r="AG72" i="12"/>
  <c r="AH72" i="12"/>
  <c r="AJ72" i="12" s="1"/>
  <c r="H63" i="8"/>
  <c r="AH19" i="15"/>
  <c r="AJ19" i="15" s="1"/>
  <c r="AG19" i="15"/>
  <c r="T423" i="12"/>
  <c r="AD423" i="12" s="1"/>
  <c r="G464" i="8"/>
  <c r="S423" i="12"/>
  <c r="AC423" i="12" s="1"/>
  <c r="M178" i="8"/>
  <c r="R46" i="15"/>
  <c r="U24" i="14"/>
  <c r="Y24" i="14" s="1"/>
  <c r="V24" i="14"/>
  <c r="V394" i="12"/>
  <c r="N435" i="8"/>
  <c r="U394" i="12"/>
  <c r="Y394" i="12" s="1"/>
  <c r="P237" i="8"/>
  <c r="K206" i="8"/>
  <c r="V8" i="15"/>
  <c r="Z8" i="15" s="1"/>
  <c r="U8" i="15"/>
  <c r="Y8" i="15" s="1"/>
  <c r="K158" i="8"/>
  <c r="AG84" i="15"/>
  <c r="AH84" i="15"/>
  <c r="AJ84" i="15" s="1"/>
  <c r="AL164" i="12"/>
  <c r="AN164" i="12" s="1"/>
  <c r="AK164" i="12"/>
  <c r="AM164" i="12" s="1"/>
  <c r="T81" i="12"/>
  <c r="AD81" i="12" s="1"/>
  <c r="S81" i="12"/>
  <c r="AC81" i="12" s="1"/>
  <c r="G122" i="8"/>
  <c r="T205" i="16"/>
  <c r="AD205" i="16" s="1"/>
  <c r="S205" i="16"/>
  <c r="AC205" i="16" s="1"/>
  <c r="F246" i="8"/>
  <c r="R138" i="12"/>
  <c r="D209" i="8"/>
  <c r="AL229" i="12"/>
  <c r="AN229" i="12" s="1"/>
  <c r="AK229" i="12"/>
  <c r="AM229" i="12" s="1"/>
  <c r="T227" i="16"/>
  <c r="AD227" i="16" s="1"/>
  <c r="S227" i="16"/>
  <c r="AC227" i="16" s="1"/>
  <c r="F268" i="8"/>
  <c r="D175" i="8"/>
  <c r="AG185" i="12"/>
  <c r="AI185" i="12" s="1"/>
  <c r="AH185" i="12"/>
  <c r="AJ185" i="12" s="1"/>
  <c r="AH426" i="12"/>
  <c r="AJ426" i="12" s="1"/>
  <c r="AG426" i="12"/>
  <c r="AI426" i="12" s="1"/>
  <c r="E129" i="8"/>
  <c r="U209" i="12"/>
  <c r="Y209" i="12" s="1"/>
  <c r="N250" i="8"/>
  <c r="V209" i="12"/>
  <c r="Z209" i="12" s="1"/>
  <c r="U124" i="12"/>
  <c r="Y124" i="12" s="1"/>
  <c r="V124" i="12"/>
  <c r="N165" i="8"/>
  <c r="R57" i="15"/>
  <c r="V329" i="12"/>
  <c r="Z329" i="12" s="1"/>
  <c r="U329" i="12"/>
  <c r="Y329" i="12" s="1"/>
  <c r="N370" i="8"/>
  <c r="I155" i="8"/>
  <c r="R43" i="14"/>
  <c r="P150" i="8"/>
  <c r="S154" i="12"/>
  <c r="AC154" i="12" s="1"/>
  <c r="T154" i="12"/>
  <c r="AD154" i="12" s="1"/>
  <c r="AH461" i="12"/>
  <c r="AJ461" i="12" s="1"/>
  <c r="AG461" i="12"/>
  <c r="AI461" i="12" s="1"/>
  <c r="AH400" i="12"/>
  <c r="AJ400" i="12" s="1"/>
  <c r="AG400" i="12"/>
  <c r="AI400" i="12" s="1"/>
  <c r="AK28" i="12"/>
  <c r="AM28" i="12" s="1"/>
  <c r="AL28" i="12"/>
  <c r="AN28" i="12" s="1"/>
  <c r="S369" i="12"/>
  <c r="AC369" i="12" s="1"/>
  <c r="G410" i="8"/>
  <c r="T369" i="12"/>
  <c r="AD369" i="12" s="1"/>
  <c r="AL239" i="12"/>
  <c r="AN239" i="12" s="1"/>
  <c r="AK239" i="12"/>
  <c r="AM239" i="12" s="1"/>
  <c r="S198" i="8"/>
  <c r="AL157" i="16"/>
  <c r="AN157" i="16" s="1"/>
  <c r="AK157" i="16"/>
  <c r="AM157" i="16" s="1"/>
  <c r="V84" i="12"/>
  <c r="Z84" i="12" s="1"/>
  <c r="U84" i="12"/>
  <c r="Y84" i="12" s="1"/>
  <c r="W16" i="12"/>
  <c r="AA16" i="12" s="1"/>
  <c r="X16" i="12"/>
  <c r="AB16" i="12" s="1"/>
  <c r="D128" i="8"/>
  <c r="AL486" i="12"/>
  <c r="AN486" i="12" s="1"/>
  <c r="AK486" i="12"/>
  <c r="AM486" i="12" s="1"/>
  <c r="R501" i="12"/>
  <c r="D218" i="8"/>
  <c r="AL329" i="12"/>
  <c r="AN329" i="12" s="1"/>
  <c r="AK329" i="12"/>
  <c r="AM329" i="12" s="1"/>
  <c r="K69" i="8"/>
  <c r="Q333" i="8"/>
  <c r="W292" i="12"/>
  <c r="AA292" i="12" s="1"/>
  <c r="X292" i="12"/>
  <c r="AL440" i="12"/>
  <c r="AN440" i="12" s="1"/>
  <c r="AK440" i="12"/>
  <c r="AM440" i="12" s="1"/>
  <c r="R506" i="12"/>
  <c r="I182" i="8"/>
  <c r="R189" i="8"/>
  <c r="AG148" i="16"/>
  <c r="AH148" i="16"/>
  <c r="AJ148" i="16" s="1"/>
  <c r="M114" i="8"/>
  <c r="AL240" i="12"/>
  <c r="AN240" i="12" s="1"/>
  <c r="AK240" i="12"/>
  <c r="AM240" i="12" s="1"/>
  <c r="P98" i="8"/>
  <c r="S99" i="8"/>
  <c r="AK58" i="16"/>
  <c r="AM58" i="16" s="1"/>
  <c r="AL58" i="16"/>
  <c r="AN58" i="16" s="1"/>
  <c r="O218" i="8"/>
  <c r="W177" i="16"/>
  <c r="AA177" i="16" s="1"/>
  <c r="X177" i="16"/>
  <c r="T93" i="15"/>
  <c r="AD93" i="15" s="1"/>
  <c r="S93" i="15"/>
  <c r="AC93" i="15" s="1"/>
  <c r="W438" i="12"/>
  <c r="AA438" i="12" s="1"/>
  <c r="Q479" i="8"/>
  <c r="X438" i="12"/>
  <c r="AB438" i="12" s="1"/>
  <c r="C126" i="8"/>
  <c r="T25" i="3"/>
  <c r="AD25" i="3" s="1"/>
  <c r="S25" i="3"/>
  <c r="R44" i="14"/>
  <c r="W90" i="3"/>
  <c r="AA90" i="3" s="1"/>
  <c r="X90" i="3"/>
  <c r="R412" i="12"/>
  <c r="AK193" i="12"/>
  <c r="AM193" i="12" s="1"/>
  <c r="AL193" i="12"/>
  <c r="AN193" i="12" s="1"/>
  <c r="R380" i="12"/>
  <c r="F113" i="8"/>
  <c r="T72" i="16"/>
  <c r="AD72" i="16" s="1"/>
  <c r="S72" i="16"/>
  <c r="K195" i="8"/>
  <c r="U159" i="12"/>
  <c r="Y159" i="12" s="1"/>
  <c r="N200" i="8"/>
  <c r="V159" i="12"/>
  <c r="AH196" i="12"/>
  <c r="AJ196" i="12" s="1"/>
  <c r="AG196" i="12"/>
  <c r="AI196" i="12" s="1"/>
  <c r="N228" i="8"/>
  <c r="V187" i="12"/>
  <c r="U187" i="12"/>
  <c r="Y187" i="12" s="1"/>
  <c r="V29" i="14"/>
  <c r="U29" i="14"/>
  <c r="Y29" i="14" s="1"/>
  <c r="AG326" i="12"/>
  <c r="AI326" i="12" s="1"/>
  <c r="AH326" i="12"/>
  <c r="AJ326" i="12" s="1"/>
  <c r="AH293" i="12"/>
  <c r="AJ293" i="12" s="1"/>
  <c r="AG293" i="12"/>
  <c r="AI293" i="12" s="1"/>
  <c r="U31" i="12"/>
  <c r="Y31" i="12" s="1"/>
  <c r="V31" i="12"/>
  <c r="Z31" i="12" s="1"/>
  <c r="AL174" i="12"/>
  <c r="AN174" i="12" s="1"/>
  <c r="AK174" i="12"/>
  <c r="AM174" i="12" s="1"/>
  <c r="R232" i="8"/>
  <c r="AH191" i="16"/>
  <c r="AJ191" i="16" s="1"/>
  <c r="AG191" i="16"/>
  <c r="S411" i="12"/>
  <c r="AC411" i="12" s="1"/>
  <c r="G452" i="8"/>
  <c r="T411" i="12"/>
  <c r="AD411" i="12" s="1"/>
  <c r="K93" i="8"/>
  <c r="J246" i="8"/>
  <c r="R205" i="16"/>
  <c r="Q205" i="16" s="1"/>
  <c r="AE205" i="16" s="1"/>
  <c r="K163" i="8"/>
  <c r="D229" i="8"/>
  <c r="C188" i="8"/>
  <c r="X35" i="12"/>
  <c r="AB35" i="12" s="1"/>
  <c r="W35" i="12"/>
  <c r="AA35" i="12" s="1"/>
  <c r="I145" i="8"/>
  <c r="R46" i="14"/>
  <c r="X91" i="12"/>
  <c r="AB91" i="12" s="1"/>
  <c r="W91" i="12"/>
  <c r="AA91" i="12" s="1"/>
  <c r="Q132" i="8"/>
  <c r="R486" i="12"/>
  <c r="T116" i="12"/>
  <c r="AD116" i="12" s="1"/>
  <c r="G157" i="8"/>
  <c r="S116" i="12"/>
  <c r="AC116" i="12" s="1"/>
  <c r="R126" i="12"/>
  <c r="S21" i="14"/>
  <c r="T21" i="14"/>
  <c r="AD21" i="14" s="1"/>
  <c r="I196" i="8"/>
  <c r="R245" i="12"/>
  <c r="Q355" i="8"/>
  <c r="X314" i="12"/>
  <c r="AB314" i="12" s="1"/>
  <c r="W314" i="12"/>
  <c r="AA314" i="12" s="1"/>
  <c r="AH374" i="12"/>
  <c r="AJ374" i="12" s="1"/>
  <c r="AG374" i="12"/>
  <c r="AI374" i="12" s="1"/>
  <c r="AG369" i="12"/>
  <c r="AI369" i="12" s="1"/>
  <c r="AH369" i="12"/>
  <c r="AJ369" i="12" s="1"/>
  <c r="Q293" i="8"/>
  <c r="W252" i="12"/>
  <c r="AA252" i="12" s="1"/>
  <c r="X252" i="12"/>
  <c r="AB252" i="12" s="1"/>
  <c r="K223" i="8"/>
  <c r="V407" i="12"/>
  <c r="Z407" i="12" s="1"/>
  <c r="N448" i="8"/>
  <c r="U407" i="12"/>
  <c r="Y407" i="12" s="1"/>
  <c r="AH205" i="12"/>
  <c r="AJ205" i="12" s="1"/>
  <c r="AG205" i="12"/>
  <c r="L254" i="8"/>
  <c r="U213" i="16"/>
  <c r="Y213" i="16" s="1"/>
  <c r="V213" i="16"/>
  <c r="W42" i="3"/>
  <c r="AA42" i="3" s="1"/>
  <c r="X42" i="3"/>
  <c r="AB42" i="3" s="1"/>
  <c r="E179" i="8"/>
  <c r="R49" i="15"/>
  <c r="S34" i="16"/>
  <c r="T34" i="16"/>
  <c r="AD34" i="16" s="1"/>
  <c r="W21" i="13"/>
  <c r="X21" i="13"/>
  <c r="AB21" i="13" s="1"/>
  <c r="R59" i="12"/>
  <c r="T27" i="15"/>
  <c r="AD27" i="15" s="1"/>
  <c r="S27" i="15"/>
  <c r="AC27" i="15" s="1"/>
  <c r="W95" i="15"/>
  <c r="AA95" i="15" s="1"/>
  <c r="X95" i="15"/>
  <c r="AB95" i="15" s="1"/>
  <c r="C256" i="8"/>
  <c r="R279" i="12"/>
  <c r="X406" i="12"/>
  <c r="Q447" i="8"/>
  <c r="W406" i="12"/>
  <c r="AA406" i="12" s="1"/>
  <c r="R170" i="12"/>
  <c r="M269" i="8"/>
  <c r="T37" i="16"/>
  <c r="AD37" i="16" s="1"/>
  <c r="S37" i="16"/>
  <c r="AC37" i="16" s="1"/>
  <c r="S161" i="8"/>
  <c r="AK120" i="16"/>
  <c r="AM120" i="16" s="1"/>
  <c r="AL120" i="16"/>
  <c r="AN120" i="16" s="1"/>
  <c r="R94" i="15"/>
  <c r="F116" i="8"/>
  <c r="T75" i="16"/>
  <c r="AD75" i="16" s="1"/>
  <c r="S75" i="16"/>
  <c r="AC75" i="16" s="1"/>
  <c r="S187" i="8"/>
  <c r="AK146" i="16"/>
  <c r="AM146" i="16" s="1"/>
  <c r="AL146" i="16"/>
  <c r="AN146" i="16" s="1"/>
  <c r="S91" i="12"/>
  <c r="T91" i="12"/>
  <c r="AD91" i="12" s="1"/>
  <c r="G132" i="8"/>
  <c r="AH482" i="12"/>
  <c r="AJ482" i="12" s="1"/>
  <c r="AG482" i="12"/>
  <c r="AG238" i="12"/>
  <c r="AH238" i="12"/>
  <c r="AJ238" i="12" s="1"/>
  <c r="R170" i="8"/>
  <c r="AG129" i="16"/>
  <c r="AH129" i="16"/>
  <c r="AJ129" i="16" s="1"/>
  <c r="I140" i="8"/>
  <c r="V147" i="12"/>
  <c r="Z147" i="12" s="1"/>
  <c r="U147" i="12"/>
  <c r="Y147" i="12" s="1"/>
  <c r="L202" i="8"/>
  <c r="U161" i="16"/>
  <c r="Y161" i="16" s="1"/>
  <c r="V161" i="16"/>
  <c r="Z161" i="16" s="1"/>
  <c r="N438" i="8"/>
  <c r="U397" i="12"/>
  <c r="Y397" i="12" s="1"/>
  <c r="V397" i="12"/>
  <c r="X432" i="12"/>
  <c r="Q473" i="8"/>
  <c r="W432" i="12"/>
  <c r="AA432" i="12" s="1"/>
  <c r="C153" i="8"/>
  <c r="N451" i="8"/>
  <c r="V410" i="12"/>
  <c r="Z410" i="12" s="1"/>
  <c r="U410" i="12"/>
  <c r="Y410" i="12" s="1"/>
  <c r="AK37" i="16"/>
  <c r="AM37" i="16" s="1"/>
  <c r="AL37" i="16"/>
  <c r="AN37" i="16" s="1"/>
  <c r="S27" i="13"/>
  <c r="AC27" i="13" s="1"/>
  <c r="T27" i="13"/>
  <c r="AD27" i="13" s="1"/>
  <c r="AL309" i="12"/>
  <c r="AN309" i="12" s="1"/>
  <c r="AK309" i="12"/>
  <c r="AM309" i="12" s="1"/>
  <c r="AG314" i="12"/>
  <c r="AI314" i="12" s="1"/>
  <c r="AH314" i="12"/>
  <c r="AJ314" i="12" s="1"/>
  <c r="V24" i="13"/>
  <c r="U24" i="13"/>
  <c r="Y24" i="13" s="1"/>
  <c r="Q440" i="8"/>
  <c r="X399" i="12"/>
  <c r="W399" i="12"/>
  <c r="AA399" i="12" s="1"/>
  <c r="I224" i="8"/>
  <c r="I244" i="8"/>
  <c r="C208" i="8"/>
  <c r="R466" i="12"/>
  <c r="AH97" i="12"/>
  <c r="AJ97" i="12" s="1"/>
  <c r="AG97" i="12"/>
  <c r="AI97" i="12" s="1"/>
  <c r="AK162" i="12"/>
  <c r="AM162" i="12" s="1"/>
  <c r="AL162" i="12"/>
  <c r="AN162" i="12" s="1"/>
  <c r="K147" i="8"/>
  <c r="U12" i="14"/>
  <c r="Y12" i="14" s="1"/>
  <c r="V12" i="14"/>
  <c r="Z12" i="14" s="1"/>
  <c r="S180" i="8"/>
  <c r="AK139" i="16"/>
  <c r="AL139" i="16"/>
  <c r="AN139" i="16" s="1"/>
  <c r="C65" i="8"/>
  <c r="T20" i="12"/>
  <c r="AD20" i="12" s="1"/>
  <c r="S20" i="12"/>
  <c r="AG344" i="12"/>
  <c r="AI344" i="12" s="1"/>
  <c r="AH344" i="12"/>
  <c r="AJ344" i="12" s="1"/>
  <c r="F131" i="8"/>
  <c r="T90" i="16"/>
  <c r="AD90" i="16" s="1"/>
  <c r="S90" i="16"/>
  <c r="AC90" i="16" s="1"/>
  <c r="R485" i="12"/>
  <c r="R269" i="12"/>
  <c r="U112" i="12"/>
  <c r="Y112" i="12" s="1"/>
  <c r="V112" i="12"/>
  <c r="N153" i="8"/>
  <c r="X210" i="12"/>
  <c r="AB210" i="12" s="1"/>
  <c r="W210" i="12"/>
  <c r="AA210" i="12" s="1"/>
  <c r="Q251" i="8"/>
  <c r="W196" i="12"/>
  <c r="AA196" i="12" s="1"/>
  <c r="X196" i="12"/>
  <c r="Q237" i="8"/>
  <c r="J89" i="8"/>
  <c r="R48" i="16"/>
  <c r="AH209" i="12"/>
  <c r="AJ209" i="12" s="1"/>
  <c r="AG209" i="12"/>
  <c r="AI209" i="12" s="1"/>
  <c r="D104" i="8"/>
  <c r="R125" i="12"/>
  <c r="W367" i="12"/>
  <c r="AA367" i="12" s="1"/>
  <c r="X367" i="12"/>
  <c r="Q408" i="8"/>
  <c r="AL232" i="12"/>
  <c r="AN232" i="12" s="1"/>
  <c r="AK232" i="12"/>
  <c r="AM232" i="12" s="1"/>
  <c r="F126" i="8"/>
  <c r="S85" i="16"/>
  <c r="T85" i="16"/>
  <c r="AD85" i="16" s="1"/>
  <c r="AG93" i="12"/>
  <c r="AI93" i="12" s="1"/>
  <c r="AH93" i="12"/>
  <c r="AJ93" i="12" s="1"/>
  <c r="R38" i="14"/>
  <c r="W154" i="12"/>
  <c r="AA154" i="12" s="1"/>
  <c r="Q195" i="8"/>
  <c r="X154" i="12"/>
  <c r="R160" i="16"/>
  <c r="J201" i="8"/>
  <c r="I238" i="8"/>
  <c r="AL80" i="12"/>
  <c r="AN80" i="12" s="1"/>
  <c r="AK80" i="12"/>
  <c r="C85" i="8"/>
  <c r="S32" i="12"/>
  <c r="AC32" i="12" s="1"/>
  <c r="T32" i="12"/>
  <c r="AD32" i="12" s="1"/>
  <c r="L236" i="8"/>
  <c r="V195" i="16"/>
  <c r="U195" i="16"/>
  <c r="Y195" i="16" s="1"/>
  <c r="Q412" i="8"/>
  <c r="X371" i="12"/>
  <c r="AB371" i="12" s="1"/>
  <c r="W371" i="12"/>
  <c r="AA371" i="12" s="1"/>
  <c r="S199" i="8"/>
  <c r="AL158" i="16"/>
  <c r="AN158" i="16" s="1"/>
  <c r="AK158" i="16"/>
  <c r="AM158" i="16" s="1"/>
  <c r="T64" i="12"/>
  <c r="AD64" i="12" s="1"/>
  <c r="S64" i="12"/>
  <c r="AC64" i="12" s="1"/>
  <c r="I63" i="8"/>
  <c r="T308" i="12"/>
  <c r="AD308" i="12" s="1"/>
  <c r="G349" i="8"/>
  <c r="S308" i="12"/>
  <c r="AC308" i="12" s="1"/>
  <c r="AL195" i="12"/>
  <c r="AN195" i="12" s="1"/>
  <c r="AK195" i="12"/>
  <c r="AM195" i="12" s="1"/>
  <c r="V22" i="12"/>
  <c r="U22" i="12"/>
  <c r="Y22" i="12" s="1"/>
  <c r="X79" i="12"/>
  <c r="Q120" i="8"/>
  <c r="W79" i="12"/>
  <c r="AA79" i="12" s="1"/>
  <c r="G183" i="8"/>
  <c r="S142" i="12"/>
  <c r="AC142" i="12" s="1"/>
  <c r="T142" i="12"/>
  <c r="AD142" i="12" s="1"/>
  <c r="S71" i="12"/>
  <c r="AC71" i="12" s="1"/>
  <c r="T71" i="12"/>
  <c r="AD71" i="12" s="1"/>
  <c r="G112" i="8"/>
  <c r="X49" i="12"/>
  <c r="AB49" i="12" s="1"/>
  <c r="Q90" i="8"/>
  <c r="W49" i="12"/>
  <c r="AA49" i="12" s="1"/>
  <c r="C158" i="8"/>
  <c r="J105" i="8"/>
  <c r="R64" i="16"/>
  <c r="R16" i="15"/>
  <c r="K191" i="8"/>
  <c r="AH95" i="15"/>
  <c r="AJ95" i="15" s="1"/>
  <c r="AG95" i="15"/>
  <c r="AI95" i="15" s="1"/>
  <c r="V510" i="12"/>
  <c r="N551" i="8"/>
  <c r="U510" i="12"/>
  <c r="Y510" i="12" s="1"/>
  <c r="AL279" i="12"/>
  <c r="AN279" i="12" s="1"/>
  <c r="AK279" i="12"/>
  <c r="AM279" i="12" s="1"/>
  <c r="I199" i="8"/>
  <c r="C189" i="8"/>
  <c r="R261" i="8"/>
  <c r="AG220" i="16"/>
  <c r="AI220" i="16" s="1"/>
  <c r="AH220" i="16"/>
  <c r="AJ220" i="16" s="1"/>
  <c r="M213" i="8"/>
  <c r="U21" i="12"/>
  <c r="Y21" i="12" s="1"/>
  <c r="V21" i="12"/>
  <c r="Z21" i="12" s="1"/>
  <c r="AG452" i="12"/>
  <c r="AI452" i="12" s="1"/>
  <c r="AH452" i="12"/>
  <c r="AJ452" i="12" s="1"/>
  <c r="P238" i="8"/>
  <c r="AG295" i="12"/>
  <c r="AI295" i="12" s="1"/>
  <c r="AH295" i="12"/>
  <c r="AJ295" i="12" s="1"/>
  <c r="C166" i="8"/>
  <c r="O188" i="8"/>
  <c r="W147" i="16"/>
  <c r="AA147" i="16" s="1"/>
  <c r="X147" i="16"/>
  <c r="AB147" i="16" s="1"/>
  <c r="W365" i="12"/>
  <c r="AA365" i="12" s="1"/>
  <c r="Q406" i="8"/>
  <c r="X365" i="12"/>
  <c r="AH230" i="12"/>
  <c r="AJ230" i="12" s="1"/>
  <c r="AG230" i="12"/>
  <c r="C183" i="8"/>
  <c r="D219" i="8"/>
  <c r="R427" i="12"/>
  <c r="U57" i="12"/>
  <c r="Y57" i="12" s="1"/>
  <c r="N98" i="8"/>
  <c r="V57" i="12"/>
  <c r="Z57" i="12" s="1"/>
  <c r="U69" i="15"/>
  <c r="Y69" i="15" s="1"/>
  <c r="V69" i="15"/>
  <c r="Z69" i="15" s="1"/>
  <c r="AK36" i="14"/>
  <c r="AM36" i="14" s="1"/>
  <c r="AL36" i="14"/>
  <c r="AN36" i="14" s="1"/>
  <c r="W510" i="12"/>
  <c r="AA510" i="12" s="1"/>
  <c r="Q551" i="8"/>
  <c r="X510" i="12"/>
  <c r="AB510" i="12" s="1"/>
  <c r="C231" i="8"/>
  <c r="U226" i="12"/>
  <c r="Y226" i="12" s="1"/>
  <c r="N267" i="8"/>
  <c r="V226" i="12"/>
  <c r="K63" i="8"/>
  <c r="R176" i="8"/>
  <c r="AH135" i="16"/>
  <c r="AJ135" i="16" s="1"/>
  <c r="AG135" i="16"/>
  <c r="AI135" i="16" s="1"/>
  <c r="Q507" i="8"/>
  <c r="X466" i="12"/>
  <c r="W466" i="12"/>
  <c r="AA466" i="12" s="1"/>
  <c r="V43" i="12"/>
  <c r="Z43" i="12" s="1"/>
  <c r="U43" i="12"/>
  <c r="Y43" i="12" s="1"/>
  <c r="N84" i="8"/>
  <c r="U7" i="14"/>
  <c r="Y7" i="14" s="1"/>
  <c r="V7" i="14"/>
  <c r="O140" i="8"/>
  <c r="X99" i="16"/>
  <c r="AB99" i="16" s="1"/>
  <c r="W99" i="16"/>
  <c r="AA99" i="16" s="1"/>
  <c r="AL52" i="15"/>
  <c r="AK52" i="15"/>
  <c r="AM52" i="15" s="1"/>
  <c r="R9" i="13"/>
  <c r="R58" i="3"/>
  <c r="T256" i="12"/>
  <c r="AD256" i="12" s="1"/>
  <c r="S256" i="12"/>
  <c r="AC256" i="12" s="1"/>
  <c r="G297" i="8"/>
  <c r="E86" i="8"/>
  <c r="R12" i="15"/>
  <c r="M184" i="8"/>
  <c r="AL263" i="12"/>
  <c r="AN263" i="12" s="1"/>
  <c r="AK263" i="12"/>
  <c r="AM263" i="12" s="1"/>
  <c r="Q489" i="8"/>
  <c r="X448" i="12"/>
  <c r="AB448" i="12" s="1"/>
  <c r="W448" i="12"/>
  <c r="AA448" i="12" s="1"/>
  <c r="S64" i="16"/>
  <c r="AC64" i="16" s="1"/>
  <c r="T64" i="16"/>
  <c r="AD64" i="16" s="1"/>
  <c r="F105" i="8"/>
  <c r="S194" i="8"/>
  <c r="AK153" i="16"/>
  <c r="AM153" i="16" s="1"/>
  <c r="AL153" i="16"/>
  <c r="AN153" i="16" s="1"/>
  <c r="U442" i="12"/>
  <c r="Y442" i="12" s="1"/>
  <c r="N483" i="8"/>
  <c r="V442" i="12"/>
  <c r="Z442" i="12" s="1"/>
  <c r="X29" i="14"/>
  <c r="W29" i="14"/>
  <c r="AA29" i="14" s="1"/>
  <c r="AL414" i="12"/>
  <c r="AN414" i="12" s="1"/>
  <c r="AK414" i="12"/>
  <c r="AM414" i="12" s="1"/>
  <c r="T72" i="15"/>
  <c r="AD72" i="15" s="1"/>
  <c r="S72" i="15"/>
  <c r="AK159" i="16"/>
  <c r="AM159" i="16" s="1"/>
  <c r="AL159" i="16"/>
  <c r="AN159" i="16" s="1"/>
  <c r="S200" i="8"/>
  <c r="S153" i="8"/>
  <c r="AK112" i="16"/>
  <c r="AM112" i="16" s="1"/>
  <c r="AL112" i="16"/>
  <c r="AN112" i="16" s="1"/>
  <c r="J127" i="8"/>
  <c r="R86" i="16"/>
  <c r="R147" i="12"/>
  <c r="S106" i="8"/>
  <c r="AL65" i="16"/>
  <c r="AN65" i="16" s="1"/>
  <c r="AK65" i="16"/>
  <c r="S14" i="12"/>
  <c r="AC14" i="12" s="1"/>
  <c r="T14" i="12"/>
  <c r="AD14" i="12" s="1"/>
  <c r="AG276" i="12"/>
  <c r="AI276" i="12" s="1"/>
  <c r="AH276" i="12"/>
  <c r="AJ276" i="12" s="1"/>
  <c r="C219" i="8"/>
  <c r="W25" i="14"/>
  <c r="AA25" i="14" s="1"/>
  <c r="X25" i="14"/>
  <c r="AB25" i="14" s="1"/>
  <c r="L116" i="8"/>
  <c r="V75" i="16"/>
  <c r="Z75" i="16" s="1"/>
  <c r="U75" i="16"/>
  <c r="Y75" i="16" s="1"/>
  <c r="L230" i="8"/>
  <c r="V189" i="16"/>
  <c r="U189" i="16"/>
  <c r="Y189" i="16" s="1"/>
  <c r="R240" i="8"/>
  <c r="AH199" i="16"/>
  <c r="AJ199" i="16" s="1"/>
  <c r="AG199" i="16"/>
  <c r="AH509" i="12"/>
  <c r="AJ509" i="12" s="1"/>
  <c r="AG509" i="12"/>
  <c r="AI509" i="12" s="1"/>
  <c r="R227" i="12"/>
  <c r="Q424" i="8"/>
  <c r="X383" i="12"/>
  <c r="W383" i="12"/>
  <c r="AA383" i="12" s="1"/>
  <c r="J154" i="8"/>
  <c r="R113" i="16"/>
  <c r="E265" i="8"/>
  <c r="AH240" i="12"/>
  <c r="AJ240" i="12" s="1"/>
  <c r="AG240" i="12"/>
  <c r="AI240" i="12" s="1"/>
  <c r="AH327" i="12"/>
  <c r="AJ327" i="12" s="1"/>
  <c r="AG327" i="12"/>
  <c r="AI327" i="12" s="1"/>
  <c r="U47" i="15"/>
  <c r="Y47" i="15" s="1"/>
  <c r="V47" i="15"/>
  <c r="Z47" i="15" s="1"/>
  <c r="S103" i="8"/>
  <c r="AL62" i="16"/>
  <c r="AN62" i="16" s="1"/>
  <c r="AK62" i="16"/>
  <c r="AM62" i="16" s="1"/>
  <c r="X19" i="13"/>
  <c r="W19" i="13"/>
  <c r="AA19" i="13" s="1"/>
  <c r="W90" i="15"/>
  <c r="AA90" i="15" s="1"/>
  <c r="X90" i="15"/>
  <c r="AB90" i="15" s="1"/>
  <c r="W419" i="12"/>
  <c r="AA419" i="12" s="1"/>
  <c r="Q460" i="8"/>
  <c r="X419" i="12"/>
  <c r="J186" i="8"/>
  <c r="R145" i="16"/>
  <c r="S166" i="8"/>
  <c r="AK125" i="16"/>
  <c r="AM125" i="16" s="1"/>
  <c r="AL125" i="16"/>
  <c r="AN125" i="16" s="1"/>
  <c r="O233" i="8"/>
  <c r="X192" i="16"/>
  <c r="AB192" i="16" s="1"/>
  <c r="W192" i="16"/>
  <c r="AA192" i="16" s="1"/>
  <c r="S188" i="8"/>
  <c r="AL147" i="16"/>
  <c r="AN147" i="16" s="1"/>
  <c r="AK147" i="16"/>
  <c r="AM147" i="16" s="1"/>
  <c r="D247" i="8"/>
  <c r="L151" i="8"/>
  <c r="V110" i="16"/>
  <c r="Z110" i="16" s="1"/>
  <c r="U110" i="16"/>
  <c r="Y110" i="16" s="1"/>
  <c r="I215" i="8"/>
  <c r="P221" i="8"/>
  <c r="I248" i="8"/>
  <c r="AK325" i="12"/>
  <c r="AM325" i="12" s="1"/>
  <c r="AL325" i="12"/>
  <c r="AN325" i="12" s="1"/>
  <c r="K239" i="8"/>
  <c r="M191" i="8"/>
  <c r="I96" i="8"/>
  <c r="AL226" i="12"/>
  <c r="AN226" i="12" s="1"/>
  <c r="AK226" i="12"/>
  <c r="AM226" i="12" s="1"/>
  <c r="AH118" i="12"/>
  <c r="AJ118" i="12" s="1"/>
  <c r="AG118" i="12"/>
  <c r="AI118" i="12" s="1"/>
  <c r="D230" i="8"/>
  <c r="G401" i="8"/>
  <c r="T360" i="12"/>
  <c r="AD360" i="12" s="1"/>
  <c r="S360" i="12"/>
  <c r="J84" i="8"/>
  <c r="R43" i="16"/>
  <c r="R220" i="8"/>
  <c r="AH179" i="16"/>
  <c r="AJ179" i="16" s="1"/>
  <c r="AG179" i="16"/>
  <c r="AI179" i="16" s="1"/>
  <c r="R78" i="15"/>
  <c r="D139" i="8"/>
  <c r="K238" i="8"/>
  <c r="V200" i="12"/>
  <c r="Z200" i="12" s="1"/>
  <c r="N241" i="8"/>
  <c r="U200" i="12"/>
  <c r="Y200" i="12" s="1"/>
  <c r="Q437" i="8"/>
  <c r="X396" i="12"/>
  <c r="W396" i="12"/>
  <c r="AA396" i="12" s="1"/>
  <c r="O194" i="8"/>
  <c r="X153" i="16"/>
  <c r="AB153" i="16" s="1"/>
  <c r="W153" i="16"/>
  <c r="AA153" i="16" s="1"/>
  <c r="D198" i="8"/>
  <c r="R219" i="8"/>
  <c r="AH178" i="16"/>
  <c r="AJ178" i="16" s="1"/>
  <c r="AG178" i="16"/>
  <c r="AL188" i="12"/>
  <c r="AN188" i="12" s="1"/>
  <c r="AK188" i="12"/>
  <c r="AM188" i="12" s="1"/>
  <c r="M197" i="8"/>
  <c r="R202" i="8"/>
  <c r="AH161" i="16"/>
  <c r="AJ161" i="16" s="1"/>
  <c r="AG161" i="16"/>
  <c r="AI161" i="16" s="1"/>
  <c r="L253" i="8"/>
  <c r="U212" i="16"/>
  <c r="Y212" i="16" s="1"/>
  <c r="V212" i="16"/>
  <c r="Z212" i="16" s="1"/>
  <c r="C95" i="8"/>
  <c r="E121" i="8"/>
  <c r="M96" i="8"/>
  <c r="W137" i="12"/>
  <c r="AA137" i="12" s="1"/>
  <c r="X137" i="12"/>
  <c r="AG433" i="12"/>
  <c r="AI433" i="12" s="1"/>
  <c r="AH433" i="12"/>
  <c r="AJ433" i="12" s="1"/>
  <c r="T282" i="12"/>
  <c r="AD282" i="12" s="1"/>
  <c r="G323" i="8"/>
  <c r="S282" i="12"/>
  <c r="AC282" i="12" s="1"/>
  <c r="D144" i="8"/>
  <c r="X317" i="12"/>
  <c r="W317" i="12"/>
  <c r="AA317" i="12" s="1"/>
  <c r="Q358" i="8"/>
  <c r="I99" i="8"/>
  <c r="AK385" i="12"/>
  <c r="AM385" i="12" s="1"/>
  <c r="AL385" i="12"/>
  <c r="AN385" i="12" s="1"/>
  <c r="L119" i="8"/>
  <c r="V78" i="16"/>
  <c r="U78" i="16"/>
  <c r="Y78" i="16" s="1"/>
  <c r="R154" i="8"/>
  <c r="AG113" i="16"/>
  <c r="AI113" i="16" s="1"/>
  <c r="AH113" i="16"/>
  <c r="AJ113" i="16" s="1"/>
  <c r="R110" i="8"/>
  <c r="AG69" i="16"/>
  <c r="AI69" i="16" s="1"/>
  <c r="AH69" i="16"/>
  <c r="AJ69" i="16" s="1"/>
  <c r="K92" i="8"/>
  <c r="AH104" i="15"/>
  <c r="AJ104" i="15" s="1"/>
  <c r="AG104" i="15"/>
  <c r="M242" i="8"/>
  <c r="F257" i="8"/>
  <c r="S216" i="16"/>
  <c r="T216" i="16"/>
  <c r="AD216" i="16" s="1"/>
  <c r="F210" i="8"/>
  <c r="S169" i="16"/>
  <c r="AC169" i="16" s="1"/>
  <c r="T169" i="16"/>
  <c r="AD169" i="16" s="1"/>
  <c r="R364" i="12"/>
  <c r="AL67" i="12"/>
  <c r="AN67" i="12" s="1"/>
  <c r="AK67" i="12"/>
  <c r="AM67" i="12" s="1"/>
  <c r="AL9" i="15"/>
  <c r="AN9" i="15" s="1"/>
  <c r="AK9" i="15"/>
  <c r="AM9" i="15" s="1"/>
  <c r="R25" i="12"/>
  <c r="R184" i="8"/>
  <c r="AH143" i="16"/>
  <c r="AJ143" i="16" s="1"/>
  <c r="AG143" i="16"/>
  <c r="AI143" i="16" s="1"/>
  <c r="J151" i="8"/>
  <c r="R110" i="16"/>
  <c r="K145" i="8"/>
  <c r="U55" i="15"/>
  <c r="Y55" i="15" s="1"/>
  <c r="V55" i="15"/>
  <c r="Z55" i="15" s="1"/>
  <c r="AG60" i="12"/>
  <c r="AI60" i="12" s="1"/>
  <c r="AH60" i="12"/>
  <c r="AJ60" i="12" s="1"/>
  <c r="S428" i="12"/>
  <c r="AC428" i="12" s="1"/>
  <c r="T428" i="12"/>
  <c r="AD428" i="12" s="1"/>
  <c r="G469" i="8"/>
  <c r="X233" i="12"/>
  <c r="Q274" i="8"/>
  <c r="W233" i="12"/>
  <c r="AA233" i="12" s="1"/>
  <c r="R270" i="12"/>
  <c r="L96" i="8"/>
  <c r="V55" i="16"/>
  <c r="U55" i="16"/>
  <c r="Y55" i="16" s="1"/>
  <c r="S228" i="12"/>
  <c r="T228" i="12"/>
  <c r="AD228" i="12" s="1"/>
  <c r="I87" i="8"/>
  <c r="F130" i="8"/>
  <c r="T89" i="16"/>
  <c r="AD89" i="16" s="1"/>
  <c r="S89" i="16"/>
  <c r="V205" i="12"/>
  <c r="N246" i="8"/>
  <c r="U205" i="12"/>
  <c r="Y205" i="12" s="1"/>
  <c r="V63" i="15"/>
  <c r="U63" i="15"/>
  <c r="Y63" i="15" s="1"/>
  <c r="R103" i="8"/>
  <c r="AH62" i="16"/>
  <c r="AJ62" i="16" s="1"/>
  <c r="AG62" i="16"/>
  <c r="AG39" i="14"/>
  <c r="AI39" i="14" s="1"/>
  <c r="AH39" i="14"/>
  <c r="AJ39" i="14" s="1"/>
  <c r="C202" i="8"/>
  <c r="W288" i="12"/>
  <c r="AA288" i="12" s="1"/>
  <c r="X288" i="12"/>
  <c r="AB288" i="12" s="1"/>
  <c r="Q329" i="8"/>
  <c r="AH277" i="12"/>
  <c r="AJ277" i="12" s="1"/>
  <c r="AG277" i="12"/>
  <c r="AI277" i="12" s="1"/>
  <c r="J150" i="8"/>
  <c r="R109" i="16"/>
  <c r="I115" i="8"/>
  <c r="X499" i="12"/>
  <c r="W499" i="12"/>
  <c r="AA499" i="12" s="1"/>
  <c r="Q540" i="8"/>
  <c r="T22" i="14"/>
  <c r="AD22" i="14" s="1"/>
  <c r="S22" i="14"/>
  <c r="S196" i="8"/>
  <c r="AK155" i="16"/>
  <c r="AM155" i="16" s="1"/>
  <c r="AL155" i="16"/>
  <c r="X165" i="16"/>
  <c r="AB165" i="16" s="1"/>
  <c r="W165" i="16"/>
  <c r="AA165" i="16" s="1"/>
  <c r="O206" i="8"/>
  <c r="D117" i="8"/>
  <c r="R23" i="16"/>
  <c r="I142" i="8"/>
  <c r="T385" i="12"/>
  <c r="AD385" i="12" s="1"/>
  <c r="G426" i="8"/>
  <c r="S385" i="12"/>
  <c r="AC385" i="12" s="1"/>
  <c r="P107" i="8"/>
  <c r="S34" i="12"/>
  <c r="AC34" i="12" s="1"/>
  <c r="T34" i="12"/>
  <c r="AD34" i="12" s="1"/>
  <c r="C154" i="8"/>
  <c r="X46" i="14"/>
  <c r="AB46" i="14" s="1"/>
  <c r="W46" i="14"/>
  <c r="AA46" i="14" s="1"/>
  <c r="X47" i="12"/>
  <c r="AB47" i="12" s="1"/>
  <c r="W47" i="12"/>
  <c r="AA47" i="12" s="1"/>
  <c r="Q88" i="8"/>
  <c r="AK35" i="13"/>
  <c r="AM35" i="13" s="1"/>
  <c r="AL35" i="13"/>
  <c r="AN35" i="13" s="1"/>
  <c r="J231" i="8"/>
  <c r="R190" i="16"/>
  <c r="R148" i="12"/>
  <c r="M150" i="8"/>
  <c r="P105" i="8"/>
  <c r="E160" i="8"/>
  <c r="S25" i="15"/>
  <c r="T25" i="15"/>
  <c r="AD25" i="15" s="1"/>
  <c r="AH30" i="15"/>
  <c r="AJ30" i="15" s="1"/>
  <c r="AG30" i="15"/>
  <c r="AI30" i="15" s="1"/>
  <c r="S134" i="8"/>
  <c r="AK93" i="16"/>
  <c r="AM93" i="16" s="1"/>
  <c r="AL93" i="16"/>
  <c r="AN93" i="16" s="1"/>
  <c r="V74" i="12"/>
  <c r="Z74" i="12" s="1"/>
  <c r="U74" i="12"/>
  <c r="Y74" i="12" s="1"/>
  <c r="S141" i="8"/>
  <c r="AL100" i="16"/>
  <c r="AN100" i="16" s="1"/>
  <c r="AK100" i="16"/>
  <c r="AM100" i="16" s="1"/>
  <c r="R120" i="8"/>
  <c r="AH79" i="16"/>
  <c r="AJ79" i="16" s="1"/>
  <c r="AG79" i="16"/>
  <c r="AI79" i="16" s="1"/>
  <c r="D66" i="8"/>
  <c r="R213" i="8"/>
  <c r="AG172" i="16"/>
  <c r="AI172" i="16" s="1"/>
  <c r="AH172" i="16"/>
  <c r="AJ172" i="16" s="1"/>
  <c r="P170" i="8"/>
  <c r="R39" i="14"/>
  <c r="AF39" i="14" s="1"/>
  <c r="AG68" i="12"/>
  <c r="AI68" i="12" s="1"/>
  <c r="AH68" i="12"/>
  <c r="AJ68" i="12" s="1"/>
  <c r="R93" i="16"/>
  <c r="J134" i="8"/>
  <c r="K247" i="8"/>
  <c r="R243" i="12"/>
  <c r="N540" i="8"/>
  <c r="U499" i="12"/>
  <c r="Y499" i="12" s="1"/>
  <c r="V499" i="12"/>
  <c r="F230" i="8"/>
  <c r="T189" i="16"/>
  <c r="AD189" i="16" s="1"/>
  <c r="S189" i="16"/>
  <c r="T10" i="13"/>
  <c r="AD10" i="13" s="1"/>
  <c r="S10" i="13"/>
  <c r="AC10" i="13" s="1"/>
  <c r="I173" i="8"/>
  <c r="AK393" i="12"/>
  <c r="AM393" i="12" s="1"/>
  <c r="AL393" i="12"/>
  <c r="AN393" i="12" s="1"/>
  <c r="N356" i="8"/>
  <c r="V315" i="12"/>
  <c r="U315" i="12"/>
  <c r="Y315" i="12" s="1"/>
  <c r="I128" i="8"/>
  <c r="C89" i="8"/>
  <c r="X497" i="12"/>
  <c r="AB497" i="12" s="1"/>
  <c r="W497" i="12"/>
  <c r="AA497" i="12" s="1"/>
  <c r="Q538" i="8"/>
  <c r="N271" i="8"/>
  <c r="V230" i="12"/>
  <c r="U230" i="12"/>
  <c r="Y230" i="12" s="1"/>
  <c r="AG31" i="15"/>
  <c r="AI31" i="15" s="1"/>
  <c r="AH31" i="15"/>
  <c r="AJ31" i="15" s="1"/>
  <c r="K130" i="8"/>
  <c r="Q257" i="8"/>
  <c r="W216" i="12"/>
  <c r="AA216" i="12" s="1"/>
  <c r="X216" i="12"/>
  <c r="AB216" i="12" s="1"/>
  <c r="W484" i="12"/>
  <c r="AA484" i="12" s="1"/>
  <c r="Q525" i="8"/>
  <c r="X484" i="12"/>
  <c r="AB484" i="12" s="1"/>
  <c r="S7" i="15"/>
  <c r="T7" i="15"/>
  <c r="AD7" i="15" s="1"/>
  <c r="R129" i="8"/>
  <c r="AH88" i="16"/>
  <c r="AJ88" i="16" s="1"/>
  <c r="AG88" i="16"/>
  <c r="AI88" i="16" s="1"/>
  <c r="S230" i="8"/>
  <c r="AK189" i="16"/>
  <c r="AM189" i="16" s="1"/>
  <c r="AL189" i="16"/>
  <c r="AN189" i="16" s="1"/>
  <c r="L206" i="8"/>
  <c r="V165" i="16"/>
  <c r="Z165" i="16" s="1"/>
  <c r="U165" i="16"/>
  <c r="Y165" i="16" s="1"/>
  <c r="Q534" i="8"/>
  <c r="X493" i="12"/>
  <c r="W493" i="12"/>
  <c r="AA493" i="12" s="1"/>
  <c r="U86" i="12"/>
  <c r="Y86" i="12" s="1"/>
  <c r="N127" i="8"/>
  <c r="V86" i="12"/>
  <c r="R54" i="15"/>
  <c r="E221" i="8"/>
  <c r="V355" i="12"/>
  <c r="N396" i="8"/>
  <c r="U355" i="12"/>
  <c r="Y355" i="12" s="1"/>
  <c r="H140" i="8"/>
  <c r="AH102" i="12"/>
  <c r="AJ102" i="12" s="1"/>
  <c r="AG102" i="12"/>
  <c r="AI102" i="12" s="1"/>
  <c r="K269" i="8"/>
  <c r="T243" i="12"/>
  <c r="AD243" i="12" s="1"/>
  <c r="G284" i="8"/>
  <c r="S243" i="12"/>
  <c r="AC243" i="12" s="1"/>
  <c r="AK147" i="12"/>
  <c r="AM147" i="12" s="1"/>
  <c r="AL147" i="12"/>
  <c r="AN147" i="12" s="1"/>
  <c r="V356" i="12"/>
  <c r="N397" i="8"/>
  <c r="U356" i="12"/>
  <c r="Y356" i="12" s="1"/>
  <c r="O222" i="8"/>
  <c r="X181" i="16"/>
  <c r="AB181" i="16" s="1"/>
  <c r="W181" i="16"/>
  <c r="AA181" i="16" s="1"/>
  <c r="P97" i="8"/>
  <c r="C248" i="8"/>
  <c r="J99" i="8"/>
  <c r="R58" i="16"/>
  <c r="E217" i="8"/>
  <c r="Q95" i="8"/>
  <c r="X54" i="12"/>
  <c r="AB54" i="12" s="1"/>
  <c r="W54" i="12"/>
  <c r="AA54" i="12" s="1"/>
  <c r="AK395" i="12"/>
  <c r="AM395" i="12" s="1"/>
  <c r="AL395" i="12"/>
  <c r="AN395" i="12" s="1"/>
  <c r="AH462" i="12"/>
  <c r="AJ462" i="12" s="1"/>
  <c r="AG462" i="12"/>
  <c r="AI462" i="12" s="1"/>
  <c r="R164" i="8"/>
  <c r="AG123" i="16"/>
  <c r="AI123" i="16" s="1"/>
  <c r="AH123" i="16"/>
  <c r="AJ123" i="16" s="1"/>
  <c r="AG18" i="13"/>
  <c r="AI18" i="13" s="1"/>
  <c r="AH18" i="13"/>
  <c r="AJ18" i="13" s="1"/>
  <c r="AH232" i="12"/>
  <c r="AJ232" i="12" s="1"/>
  <c r="AG232" i="12"/>
  <c r="AI232" i="12" s="1"/>
  <c r="S213" i="8"/>
  <c r="AL172" i="16"/>
  <c r="AN172" i="16" s="1"/>
  <c r="AK172" i="16"/>
  <c r="AM172" i="16" s="1"/>
  <c r="R59" i="16"/>
  <c r="J100" i="8"/>
  <c r="AL218" i="16"/>
  <c r="AN218" i="16" s="1"/>
  <c r="S259" i="8"/>
  <c r="AK218" i="16"/>
  <c r="P156" i="8"/>
  <c r="AL94" i="15"/>
  <c r="AN94" i="15" s="1"/>
  <c r="AK94" i="15"/>
  <c r="AM94" i="15" s="1"/>
  <c r="AG47" i="12"/>
  <c r="AI47" i="12" s="1"/>
  <c r="AH47" i="12"/>
  <c r="AJ47" i="12" s="1"/>
  <c r="N346" i="8"/>
  <c r="V305" i="12"/>
  <c r="Z305" i="12" s="1"/>
  <c r="U305" i="12"/>
  <c r="Y305" i="12" s="1"/>
  <c r="I151" i="8"/>
  <c r="S228" i="8"/>
  <c r="AL187" i="16"/>
  <c r="AN187" i="16" s="1"/>
  <c r="AK187" i="16"/>
  <c r="AM187" i="16" s="1"/>
  <c r="C260" i="8"/>
  <c r="V502" i="12"/>
  <c r="Z502" i="12" s="1"/>
  <c r="N543" i="8"/>
  <c r="U502" i="12"/>
  <c r="Y502" i="12" s="1"/>
  <c r="AG195" i="16"/>
  <c r="AH195" i="16"/>
  <c r="AJ195" i="16" s="1"/>
  <c r="R236" i="8"/>
  <c r="U20" i="16"/>
  <c r="Y20" i="16" s="1"/>
  <c r="V20" i="16"/>
  <c r="Z20" i="16" s="1"/>
  <c r="R255" i="12"/>
  <c r="AK302" i="12"/>
  <c r="AM302" i="12" s="1"/>
  <c r="AL302" i="12"/>
  <c r="AN302" i="12" s="1"/>
  <c r="U248" i="12"/>
  <c r="Y248" i="12" s="1"/>
  <c r="N289" i="8"/>
  <c r="V248" i="12"/>
  <c r="C113" i="8"/>
  <c r="S283" i="12"/>
  <c r="AC283" i="12" s="1"/>
  <c r="G324" i="8"/>
  <c r="T283" i="12"/>
  <c r="AD283" i="12" s="1"/>
  <c r="F145" i="8"/>
  <c r="S104" i="16"/>
  <c r="T104" i="16"/>
  <c r="AD104" i="16" s="1"/>
  <c r="AL81" i="12"/>
  <c r="AN81" i="12" s="1"/>
  <c r="AK81" i="12"/>
  <c r="D166" i="8"/>
  <c r="I146" i="8"/>
  <c r="P138" i="8"/>
  <c r="C116" i="8"/>
  <c r="R201" i="12"/>
  <c r="I205" i="8"/>
  <c r="L87" i="8"/>
  <c r="V46" i="16"/>
  <c r="Z46" i="16" s="1"/>
  <c r="U46" i="16"/>
  <c r="Y46" i="16" s="1"/>
  <c r="L173" i="8"/>
  <c r="U132" i="16"/>
  <c r="Y132" i="16" s="1"/>
  <c r="V132" i="16"/>
  <c r="Z132" i="16" s="1"/>
  <c r="AG214" i="12"/>
  <c r="AI214" i="12" s="1"/>
  <c r="AH214" i="12"/>
  <c r="AJ214" i="12" s="1"/>
  <c r="E137" i="8"/>
  <c r="R263" i="8"/>
  <c r="AH222" i="16"/>
  <c r="AJ222" i="16" s="1"/>
  <c r="AG222" i="16"/>
  <c r="AI222" i="16" s="1"/>
  <c r="AK19" i="15"/>
  <c r="AM19" i="15" s="1"/>
  <c r="AL19" i="15"/>
  <c r="AN19" i="15" s="1"/>
  <c r="R384" i="12"/>
  <c r="N162" i="8"/>
  <c r="U121" i="12"/>
  <c r="Y121" i="12" s="1"/>
  <c r="V121" i="12"/>
  <c r="Z121" i="12" s="1"/>
  <c r="X477" i="12"/>
  <c r="AB477" i="12" s="1"/>
  <c r="W477" i="12"/>
  <c r="AA477" i="12" s="1"/>
  <c r="Q518" i="8"/>
  <c r="L208" i="8"/>
  <c r="V167" i="16"/>
  <c r="U167" i="16"/>
  <c r="Y167" i="16" s="1"/>
  <c r="J185" i="8"/>
  <c r="R144" i="16"/>
  <c r="R426" i="12"/>
  <c r="AG29" i="16"/>
  <c r="AH29" i="16"/>
  <c r="AJ29" i="16" s="1"/>
  <c r="W140" i="12"/>
  <c r="AA140" i="12" s="1"/>
  <c r="X140" i="12"/>
  <c r="Q181" i="8"/>
  <c r="AK102" i="16"/>
  <c r="AM102" i="16" s="1"/>
  <c r="S143" i="8"/>
  <c r="AL102" i="16"/>
  <c r="AN102" i="16" s="1"/>
  <c r="F172" i="8"/>
  <c r="S131" i="16"/>
  <c r="T131" i="16"/>
  <c r="AD131" i="16" s="1"/>
  <c r="T331" i="12"/>
  <c r="AD331" i="12" s="1"/>
  <c r="G372" i="8"/>
  <c r="S331" i="12"/>
  <c r="AC331" i="12" s="1"/>
  <c r="X72" i="15"/>
  <c r="W72" i="15"/>
  <c r="AA72" i="15" s="1"/>
  <c r="R53" i="15"/>
  <c r="S89" i="8"/>
  <c r="AL48" i="16"/>
  <c r="AN48" i="16" s="1"/>
  <c r="AK48" i="16"/>
  <c r="AM48" i="16" s="1"/>
  <c r="V472" i="12"/>
  <c r="N513" i="8"/>
  <c r="U472" i="12"/>
  <c r="Y472" i="12" s="1"/>
  <c r="C144" i="8"/>
  <c r="AG195" i="12"/>
  <c r="AI195" i="12" s="1"/>
  <c r="AH195" i="12"/>
  <c r="AJ195" i="12" s="1"/>
  <c r="X33" i="13"/>
  <c r="AB33" i="13" s="1"/>
  <c r="W33" i="13"/>
  <c r="AA33" i="13" s="1"/>
  <c r="D74" i="8"/>
  <c r="R61" i="12"/>
  <c r="D170" i="8"/>
  <c r="AK8" i="13"/>
  <c r="AM8" i="13" s="1"/>
  <c r="AL8" i="13"/>
  <c r="AN8" i="13" s="1"/>
  <c r="N334" i="8"/>
  <c r="U293" i="12"/>
  <c r="Y293" i="12" s="1"/>
  <c r="V293" i="12"/>
  <c r="Z293" i="12" s="1"/>
  <c r="T87" i="15"/>
  <c r="AD87" i="15" s="1"/>
  <c r="S87" i="15"/>
  <c r="AC87" i="15" s="1"/>
  <c r="D154" i="8"/>
  <c r="R415" i="12"/>
  <c r="AL106" i="15"/>
  <c r="AN106" i="15" s="1"/>
  <c r="AK106" i="15"/>
  <c r="AM106" i="15" s="1"/>
  <c r="W198" i="12"/>
  <c r="AA198" i="12" s="1"/>
  <c r="Q239" i="8"/>
  <c r="X198" i="12"/>
  <c r="AB198" i="12" s="1"/>
  <c r="S169" i="8"/>
  <c r="AK128" i="16"/>
  <c r="AM128" i="16" s="1"/>
  <c r="AL128" i="16"/>
  <c r="AN128" i="16" s="1"/>
  <c r="S9" i="15"/>
  <c r="AC9" i="15" s="1"/>
  <c r="T9" i="15"/>
  <c r="AD9" i="15" s="1"/>
  <c r="S115" i="8"/>
  <c r="AL74" i="16"/>
  <c r="AN74" i="16" s="1"/>
  <c r="AK74" i="16"/>
  <c r="AM74" i="16" s="1"/>
  <c r="E218" i="8"/>
  <c r="N489" i="8"/>
  <c r="U448" i="12"/>
  <c r="Y448" i="12" s="1"/>
  <c r="V448" i="12"/>
  <c r="Z448" i="12" s="1"/>
  <c r="AH37" i="12"/>
  <c r="AJ37" i="12" s="1"/>
  <c r="AG37" i="12"/>
  <c r="AI37" i="12" s="1"/>
  <c r="AL136" i="12"/>
  <c r="AN136" i="12" s="1"/>
  <c r="AK136" i="12"/>
  <c r="AM136" i="12" s="1"/>
  <c r="K95" i="8"/>
  <c r="X107" i="15"/>
  <c r="AB107" i="15" s="1"/>
  <c r="W107" i="15"/>
  <c r="AA107" i="15" s="1"/>
  <c r="T175" i="12"/>
  <c r="AD175" i="12" s="1"/>
  <c r="S175" i="12"/>
  <c r="AC175" i="12" s="1"/>
  <c r="W9" i="14"/>
  <c r="AA9" i="14" s="1"/>
  <c r="X9" i="14"/>
  <c r="AB9" i="14" s="1"/>
  <c r="U362" i="12"/>
  <c r="Y362" i="12" s="1"/>
  <c r="V362" i="12"/>
  <c r="N403" i="8"/>
  <c r="R282" i="12"/>
  <c r="I265" i="8"/>
  <c r="P241" i="8"/>
  <c r="R153" i="12"/>
  <c r="J158" i="8"/>
  <c r="R117" i="16"/>
  <c r="I177" i="8"/>
  <c r="S144" i="8"/>
  <c r="AK103" i="16"/>
  <c r="AM103" i="16" s="1"/>
  <c r="AL103" i="16"/>
  <c r="AN103" i="16" s="1"/>
  <c r="O122" i="8"/>
  <c r="X81" i="16"/>
  <c r="W81" i="16"/>
  <c r="AA81" i="16" s="1"/>
  <c r="AK14" i="14"/>
  <c r="AM14" i="14" s="1"/>
  <c r="AL14" i="14"/>
  <c r="AN14" i="14" s="1"/>
  <c r="F187" i="8"/>
  <c r="T146" i="16"/>
  <c r="AD146" i="16" s="1"/>
  <c r="S146" i="16"/>
  <c r="AC146" i="16" s="1"/>
  <c r="AK340" i="12"/>
  <c r="AL340" i="12"/>
  <c r="AN340" i="12" s="1"/>
  <c r="V387" i="12"/>
  <c r="Z387" i="12" s="1"/>
  <c r="U387" i="12"/>
  <c r="Y387" i="12" s="1"/>
  <c r="N428" i="8"/>
  <c r="W70" i="15"/>
  <c r="AA70" i="15" s="1"/>
  <c r="X70" i="15"/>
  <c r="AB70" i="15" s="1"/>
  <c r="R188" i="8"/>
  <c r="AG147" i="16"/>
  <c r="AH147" i="16"/>
  <c r="AJ147" i="16" s="1"/>
  <c r="H125" i="8"/>
  <c r="J195" i="8"/>
  <c r="R154" i="16"/>
  <c r="L189" i="8"/>
  <c r="U148" i="16"/>
  <c r="Y148" i="16" s="1"/>
  <c r="V148" i="16"/>
  <c r="Z148" i="16" s="1"/>
  <c r="K139" i="8"/>
  <c r="S149" i="16"/>
  <c r="AC149" i="16" s="1"/>
  <c r="T149" i="16"/>
  <c r="AD149" i="16" s="1"/>
  <c r="F190" i="8"/>
  <c r="M255" i="8"/>
  <c r="X39" i="12"/>
  <c r="W39" i="12"/>
  <c r="AA39" i="12" s="1"/>
  <c r="AG256" i="12"/>
  <c r="AI256" i="12" s="1"/>
  <c r="AH256" i="12"/>
  <c r="AJ256" i="12" s="1"/>
  <c r="AG41" i="14"/>
  <c r="AI41" i="14" s="1"/>
  <c r="AH41" i="14"/>
  <c r="AJ41" i="14" s="1"/>
  <c r="R93" i="12"/>
  <c r="R414" i="12"/>
  <c r="I137" i="8"/>
  <c r="J204" i="8"/>
  <c r="R163" i="16"/>
  <c r="X203" i="12"/>
  <c r="W203" i="12"/>
  <c r="AA203" i="12" s="1"/>
  <c r="Q244" i="8"/>
  <c r="Q487" i="8"/>
  <c r="W446" i="12"/>
  <c r="AA446" i="12" s="1"/>
  <c r="X446" i="12"/>
  <c r="W386" i="12"/>
  <c r="AA386" i="12" s="1"/>
  <c r="Q427" i="8"/>
  <c r="X386" i="12"/>
  <c r="D98" i="8"/>
  <c r="AH267" i="12"/>
  <c r="AJ267" i="12" s="1"/>
  <c r="AG267" i="12"/>
  <c r="AI267" i="12" s="1"/>
  <c r="R27" i="16"/>
  <c r="AK34" i="13"/>
  <c r="AM34" i="13" s="1"/>
  <c r="AL34" i="13"/>
  <c r="AN34" i="13" s="1"/>
  <c r="AK164" i="16"/>
  <c r="AM164" i="16" s="1"/>
  <c r="AL164" i="16"/>
  <c r="AN164" i="16" s="1"/>
  <c r="S205" i="8"/>
  <c r="AH86" i="15"/>
  <c r="AJ86" i="15" s="1"/>
  <c r="AG86" i="15"/>
  <c r="X340" i="12"/>
  <c r="AB340" i="12" s="1"/>
  <c r="Q381" i="8"/>
  <c r="W340" i="12"/>
  <c r="AA340" i="12" s="1"/>
  <c r="AK192" i="12"/>
  <c r="AM192" i="12" s="1"/>
  <c r="AL192" i="12"/>
  <c r="AN192" i="12" s="1"/>
  <c r="D69" i="8"/>
  <c r="S13" i="15"/>
  <c r="AC13" i="15" s="1"/>
  <c r="T13" i="15"/>
  <c r="AD13" i="15" s="1"/>
  <c r="C108" i="8"/>
  <c r="X12" i="13"/>
  <c r="AB12" i="13" s="1"/>
  <c r="W12" i="13"/>
  <c r="AA12" i="13" s="1"/>
  <c r="J221" i="8"/>
  <c r="R180" i="16"/>
  <c r="S439" i="12"/>
  <c r="AC439" i="12" s="1"/>
  <c r="T439" i="12"/>
  <c r="AD439" i="12" s="1"/>
  <c r="G480" i="8"/>
  <c r="G209" i="8"/>
  <c r="S168" i="12"/>
  <c r="AC168" i="12" s="1"/>
  <c r="T168" i="12"/>
  <c r="AD168" i="12" s="1"/>
  <c r="M170" i="8"/>
  <c r="N299" i="8"/>
  <c r="V258" i="12"/>
  <c r="Z258" i="12" s="1"/>
  <c r="U258" i="12"/>
  <c r="Y258" i="12" s="1"/>
  <c r="AK191" i="12"/>
  <c r="AM191" i="12" s="1"/>
  <c r="AL191" i="12"/>
  <c r="AN191" i="12" s="1"/>
  <c r="M169" i="8"/>
  <c r="AL255" i="12"/>
  <c r="AN255" i="12" s="1"/>
  <c r="AK255" i="12"/>
  <c r="AM255" i="12" s="1"/>
  <c r="S32" i="16"/>
  <c r="T32" i="16"/>
  <c r="AD32" i="16" s="1"/>
  <c r="Q243" i="8"/>
  <c r="X202" i="12"/>
  <c r="W202" i="12"/>
  <c r="AA202" i="12" s="1"/>
  <c r="J131" i="8"/>
  <c r="R90" i="16"/>
  <c r="M168" i="8"/>
  <c r="X353" i="12"/>
  <c r="AB353" i="12" s="1"/>
  <c r="W353" i="12"/>
  <c r="AA353" i="12" s="1"/>
  <c r="Q394" i="8"/>
  <c r="R130" i="12"/>
  <c r="K258" i="8"/>
  <c r="W152" i="12"/>
  <c r="AA152" i="12" s="1"/>
  <c r="X152" i="12"/>
  <c r="S35" i="13"/>
  <c r="AC35" i="13" s="1"/>
  <c r="T35" i="13"/>
  <c r="AD35" i="13" s="1"/>
  <c r="V204" i="12"/>
  <c r="N245" i="8"/>
  <c r="U204" i="12"/>
  <c r="Y204" i="12" s="1"/>
  <c r="U40" i="16"/>
  <c r="Y40" i="16" s="1"/>
  <c r="V40" i="16"/>
  <c r="Z40" i="16" s="1"/>
  <c r="AL107" i="12"/>
  <c r="AN107" i="12" s="1"/>
  <c r="AK107" i="12"/>
  <c r="AM107" i="12" s="1"/>
  <c r="R362" i="12"/>
  <c r="K91" i="8"/>
  <c r="AL468" i="12"/>
  <c r="AN468" i="12" s="1"/>
  <c r="AK468" i="12"/>
  <c r="AM468" i="12" s="1"/>
  <c r="U423" i="12"/>
  <c r="Y423" i="12" s="1"/>
  <c r="V423" i="12"/>
  <c r="Z423" i="12" s="1"/>
  <c r="N464" i="8"/>
  <c r="W329" i="12"/>
  <c r="AA329" i="12" s="1"/>
  <c r="X329" i="12"/>
  <c r="AB329" i="12" s="1"/>
  <c r="Q370" i="8"/>
  <c r="T350" i="12"/>
  <c r="AD350" i="12" s="1"/>
  <c r="G391" i="8"/>
  <c r="S350" i="12"/>
  <c r="AC350" i="12" s="1"/>
  <c r="AK330" i="12"/>
  <c r="AM330" i="12" s="1"/>
  <c r="AL330" i="12"/>
  <c r="AN330" i="12" s="1"/>
  <c r="W384" i="12"/>
  <c r="AA384" i="12" s="1"/>
  <c r="X384" i="12"/>
  <c r="AB384" i="12" s="1"/>
  <c r="Q425" i="8"/>
  <c r="D242" i="8"/>
  <c r="T203" i="12"/>
  <c r="AD203" i="12" s="1"/>
  <c r="G244" i="8"/>
  <c r="S203" i="12"/>
  <c r="AC203" i="12" s="1"/>
  <c r="AG53" i="15"/>
  <c r="AI53" i="15" s="1"/>
  <c r="AH53" i="15"/>
  <c r="AJ53" i="15" s="1"/>
  <c r="V19" i="13"/>
  <c r="Z19" i="13" s="1"/>
  <c r="U19" i="13"/>
  <c r="Y19" i="13" s="1"/>
  <c r="S179" i="8"/>
  <c r="AK138" i="16"/>
  <c r="AM138" i="16" s="1"/>
  <c r="AL138" i="16"/>
  <c r="AN138" i="16" s="1"/>
  <c r="C136" i="8"/>
  <c r="R257" i="12"/>
  <c r="X17" i="14"/>
  <c r="AB17" i="14" s="1"/>
  <c r="W17" i="14"/>
  <c r="AA17" i="14" s="1"/>
  <c r="AH12" i="12"/>
  <c r="AJ12" i="12" s="1"/>
  <c r="AG12" i="12"/>
  <c r="AI12" i="12" s="1"/>
  <c r="K156" i="8"/>
  <c r="C102" i="8"/>
  <c r="D187" i="8"/>
  <c r="L220" i="8"/>
  <c r="V179" i="16"/>
  <c r="Z179" i="16" s="1"/>
  <c r="U179" i="16"/>
  <c r="Y179" i="16" s="1"/>
  <c r="W162" i="12"/>
  <c r="AA162" i="12" s="1"/>
  <c r="X162" i="12"/>
  <c r="AB162" i="12" s="1"/>
  <c r="Q203" i="8"/>
  <c r="J146" i="8"/>
  <c r="R105" i="16"/>
  <c r="R135" i="8"/>
  <c r="AG94" i="16"/>
  <c r="AI94" i="16" s="1"/>
  <c r="AH94" i="16"/>
  <c r="AJ94" i="16" s="1"/>
  <c r="T37" i="12"/>
  <c r="AD37" i="12" s="1"/>
  <c r="S37" i="12"/>
  <c r="T56" i="15"/>
  <c r="AD56" i="15" s="1"/>
  <c r="S56" i="15"/>
  <c r="AC56" i="15" s="1"/>
  <c r="R179" i="8"/>
  <c r="AH138" i="16"/>
  <c r="AJ138" i="16" s="1"/>
  <c r="AG138" i="16"/>
  <c r="AI138" i="16" s="1"/>
  <c r="S204" i="8"/>
  <c r="AK163" i="16"/>
  <c r="AM163" i="16" s="1"/>
  <c r="AL163" i="16"/>
  <c r="AN163" i="16" s="1"/>
  <c r="AG13" i="12"/>
  <c r="AI13" i="12" s="1"/>
  <c r="AH13" i="12"/>
  <c r="AJ13" i="12" s="1"/>
  <c r="R115" i="8"/>
  <c r="AG74" i="16"/>
  <c r="AI74" i="16" s="1"/>
  <c r="AH74" i="16"/>
  <c r="AJ74" i="16" s="1"/>
  <c r="M139" i="8"/>
  <c r="R242" i="12"/>
  <c r="Q242" i="12" s="1"/>
  <c r="AE242" i="12" s="1"/>
  <c r="W104" i="12"/>
  <c r="AA104" i="12" s="1"/>
  <c r="X104" i="12"/>
  <c r="AB104" i="12" s="1"/>
  <c r="Q145" i="8"/>
  <c r="R150" i="12"/>
  <c r="O262" i="8"/>
  <c r="X221" i="16"/>
  <c r="W221" i="16"/>
  <c r="AA221" i="16" s="1"/>
  <c r="AH263" i="12"/>
  <c r="AJ263" i="12" s="1"/>
  <c r="AG263" i="12"/>
  <c r="AK13" i="15"/>
  <c r="AM13" i="15" s="1"/>
  <c r="AL13" i="15"/>
  <c r="AN13" i="15" s="1"/>
  <c r="S221" i="8"/>
  <c r="AL180" i="16"/>
  <c r="AN180" i="16" s="1"/>
  <c r="AK180" i="16"/>
  <c r="AM180" i="16" s="1"/>
  <c r="L133" i="8"/>
  <c r="V92" i="16"/>
  <c r="Z92" i="16" s="1"/>
  <c r="U92" i="16"/>
  <c r="Y92" i="16" s="1"/>
  <c r="F92" i="8"/>
  <c r="S51" i="16"/>
  <c r="T51" i="16"/>
  <c r="AD51" i="16" s="1"/>
  <c r="E108" i="8"/>
  <c r="R331" i="12"/>
  <c r="C167" i="8"/>
  <c r="AK272" i="12"/>
  <c r="AM272" i="12" s="1"/>
  <c r="AL272" i="12"/>
  <c r="AN272" i="12" s="1"/>
  <c r="U107" i="12"/>
  <c r="Y107" i="12" s="1"/>
  <c r="V107" i="12"/>
  <c r="Z107" i="12" s="1"/>
  <c r="AG252" i="12"/>
  <c r="AI252" i="12" s="1"/>
  <c r="AH252" i="12"/>
  <c r="AJ252" i="12" s="1"/>
  <c r="M186" i="8"/>
  <c r="M233" i="8"/>
  <c r="N318" i="8"/>
  <c r="U277" i="12"/>
  <c r="Y277" i="12" s="1"/>
  <c r="V277" i="12"/>
  <c r="Z277" i="12" s="1"/>
  <c r="K125" i="8"/>
  <c r="I120" i="8"/>
  <c r="L167" i="8"/>
  <c r="V126" i="16"/>
  <c r="U126" i="16"/>
  <c r="Y126" i="16" s="1"/>
  <c r="W289" i="12"/>
  <c r="AA289" i="12" s="1"/>
  <c r="Q330" i="8"/>
  <c r="X289" i="12"/>
  <c r="J157" i="8"/>
  <c r="R116" i="16"/>
  <c r="J141" i="8"/>
  <c r="R100" i="16"/>
  <c r="L107" i="8"/>
  <c r="V66" i="16"/>
  <c r="U66" i="16"/>
  <c r="Y66" i="16" s="1"/>
  <c r="T17" i="13"/>
  <c r="AD17" i="13" s="1"/>
  <c r="S17" i="13"/>
  <c r="AC17" i="13" s="1"/>
  <c r="S228" i="16"/>
  <c r="AC228" i="16" s="1"/>
  <c r="T228" i="16"/>
  <c r="AD228" i="16" s="1"/>
  <c r="F269" i="8"/>
  <c r="R251" i="12"/>
  <c r="D210" i="8"/>
  <c r="AK61" i="15"/>
  <c r="AM61" i="15" s="1"/>
  <c r="AL61" i="15"/>
  <c r="AN61" i="15" s="1"/>
  <c r="N479" i="8"/>
  <c r="V438" i="12"/>
  <c r="U438" i="12"/>
  <c r="Y438" i="12" s="1"/>
  <c r="AK100" i="12"/>
  <c r="AM100" i="12" s="1"/>
  <c r="AL100" i="12"/>
  <c r="AN100" i="12" s="1"/>
  <c r="R142" i="12"/>
  <c r="Q142" i="12" s="1"/>
  <c r="AE142" i="12" s="1"/>
  <c r="L139" i="8"/>
  <c r="U98" i="16"/>
  <c r="Y98" i="16" s="1"/>
  <c r="V98" i="16"/>
  <c r="X411" i="12"/>
  <c r="Q452" i="8"/>
  <c r="W411" i="12"/>
  <c r="AA411" i="12" s="1"/>
  <c r="D267" i="8"/>
  <c r="E256" i="8"/>
  <c r="P124" i="8"/>
  <c r="AH38" i="16"/>
  <c r="AJ38" i="16" s="1"/>
  <c r="AG38" i="16"/>
  <c r="AG507" i="12"/>
  <c r="AI507" i="12" s="1"/>
  <c r="AH507" i="12"/>
  <c r="AJ507" i="12" s="1"/>
  <c r="R144" i="12"/>
  <c r="I233" i="8"/>
  <c r="E235" i="8"/>
  <c r="AK111" i="12"/>
  <c r="AM111" i="12" s="1"/>
  <c r="AL111" i="12"/>
  <c r="AN111" i="12" s="1"/>
  <c r="I129" i="8"/>
  <c r="I225" i="8"/>
  <c r="V120" i="12"/>
  <c r="U120" i="12"/>
  <c r="Y120" i="12" s="1"/>
  <c r="L263" i="8"/>
  <c r="V222" i="16"/>
  <c r="Z222" i="16" s="1"/>
  <c r="U222" i="16"/>
  <c r="Y222" i="16" s="1"/>
  <c r="K229" i="8"/>
  <c r="I108" i="8"/>
  <c r="L155" i="8"/>
  <c r="V114" i="16"/>
  <c r="U114" i="16"/>
  <c r="Y114" i="16" s="1"/>
  <c r="X130" i="12"/>
  <c r="W130" i="12"/>
  <c r="AA130" i="12" s="1"/>
  <c r="Q171" i="8"/>
  <c r="J93" i="8"/>
  <c r="R52" i="16"/>
  <c r="S11" i="14"/>
  <c r="T11" i="14"/>
  <c r="AD11" i="14" s="1"/>
  <c r="M225" i="8"/>
  <c r="V18" i="12"/>
  <c r="U18" i="12"/>
  <c r="Y18" i="12" s="1"/>
  <c r="S93" i="16"/>
  <c r="AC93" i="16" s="1"/>
  <c r="F134" i="8"/>
  <c r="T93" i="16"/>
  <c r="AD93" i="16" s="1"/>
  <c r="O189" i="8"/>
  <c r="W148" i="16"/>
  <c r="AA148" i="16" s="1"/>
  <c r="X148" i="16"/>
  <c r="AG289" i="12"/>
  <c r="AI289" i="12" s="1"/>
  <c r="AH289" i="12"/>
  <c r="AJ289" i="12" s="1"/>
  <c r="X436" i="12"/>
  <c r="AB436" i="12" s="1"/>
  <c r="W436" i="12"/>
  <c r="AA436" i="12" s="1"/>
  <c r="Q477" i="8"/>
  <c r="J256" i="8"/>
  <c r="R215" i="16"/>
  <c r="K137" i="8"/>
  <c r="R417" i="12"/>
  <c r="F129" i="8"/>
  <c r="S88" i="16"/>
  <c r="T88" i="16"/>
  <c r="AD88" i="16" s="1"/>
  <c r="P269" i="8"/>
  <c r="E120" i="8"/>
  <c r="C209" i="8"/>
  <c r="U150" i="12"/>
  <c r="Y150" i="12" s="1"/>
  <c r="V150" i="12"/>
  <c r="J266" i="8"/>
  <c r="R225" i="16"/>
  <c r="C195" i="8"/>
  <c r="I74" i="8"/>
  <c r="J119" i="8"/>
  <c r="R78" i="16"/>
  <c r="J199" i="8"/>
  <c r="R158" i="16"/>
  <c r="Q158" i="16" s="1"/>
  <c r="R152" i="12"/>
  <c r="I101" i="8"/>
  <c r="F100" i="8"/>
  <c r="S59" i="16"/>
  <c r="T59" i="16"/>
  <c r="AD59" i="16" s="1"/>
  <c r="U39" i="14"/>
  <c r="Y39" i="14" s="1"/>
  <c r="V39" i="14"/>
  <c r="Z39" i="14" s="1"/>
  <c r="R19" i="12"/>
  <c r="AK343" i="12"/>
  <c r="AM343" i="12" s="1"/>
  <c r="AL343" i="12"/>
  <c r="AN343" i="12" s="1"/>
  <c r="I109" i="8"/>
  <c r="S202" i="8"/>
  <c r="AL161" i="16"/>
  <c r="AN161" i="16" s="1"/>
  <c r="AK161" i="16"/>
  <c r="AM161" i="16" s="1"/>
  <c r="N196" i="8"/>
  <c r="V155" i="12"/>
  <c r="Z155" i="12" s="1"/>
  <c r="U155" i="12"/>
  <c r="Y155" i="12" s="1"/>
  <c r="I84" i="8"/>
  <c r="J183" i="8"/>
  <c r="R142" i="16"/>
  <c r="Q142" i="16" s="1"/>
  <c r="AE142" i="16" s="1"/>
  <c r="S47" i="15"/>
  <c r="AC47" i="15" s="1"/>
  <c r="T47" i="15"/>
  <c r="AD47" i="15" s="1"/>
  <c r="L163" i="8"/>
  <c r="V122" i="16"/>
  <c r="Z122" i="16" s="1"/>
  <c r="U122" i="16"/>
  <c r="Y122" i="16" s="1"/>
  <c r="N194" i="8"/>
  <c r="V153" i="12"/>
  <c r="U153" i="12"/>
  <c r="Y153" i="12" s="1"/>
  <c r="F195" i="8"/>
  <c r="S154" i="16"/>
  <c r="T154" i="16"/>
  <c r="AD154" i="16" s="1"/>
  <c r="AG38" i="12"/>
  <c r="AI38" i="12" s="1"/>
  <c r="AH38" i="12"/>
  <c r="AJ38" i="12" s="1"/>
  <c r="S205" i="12"/>
  <c r="AC205" i="12" s="1"/>
  <c r="G246" i="8"/>
  <c r="T205" i="12"/>
  <c r="AD205" i="12" s="1"/>
  <c r="E201" i="8"/>
  <c r="S453" i="12"/>
  <c r="AC453" i="12" s="1"/>
  <c r="T453" i="12"/>
  <c r="AD453" i="12" s="1"/>
  <c r="G494" i="8"/>
  <c r="R37" i="14"/>
  <c r="P135" i="8"/>
  <c r="J265" i="8"/>
  <c r="R224" i="16"/>
  <c r="AL431" i="12"/>
  <c r="AN431" i="12" s="1"/>
  <c r="AK431" i="12"/>
  <c r="AM431" i="12" s="1"/>
  <c r="S231" i="12"/>
  <c r="AC231" i="12" s="1"/>
  <c r="G272" i="8"/>
  <c r="T231" i="12"/>
  <c r="AD231" i="12" s="1"/>
  <c r="C269" i="8"/>
  <c r="U88" i="12"/>
  <c r="Y88" i="12" s="1"/>
  <c r="V88" i="12"/>
  <c r="Z88" i="12" s="1"/>
  <c r="R187" i="12"/>
  <c r="X83" i="16"/>
  <c r="W83" i="16"/>
  <c r="AA83" i="16" s="1"/>
  <c r="O124" i="8"/>
  <c r="R62" i="15"/>
  <c r="J241" i="8"/>
  <c r="R200" i="16"/>
  <c r="AK130" i="16"/>
  <c r="AM130" i="16" s="1"/>
  <c r="AL130" i="16"/>
  <c r="AN130" i="16" s="1"/>
  <c r="S171" i="8"/>
  <c r="R98" i="15"/>
  <c r="M164" i="8"/>
  <c r="T318" i="12"/>
  <c r="AD318" i="12" s="1"/>
  <c r="S318" i="12"/>
  <c r="AC318" i="12" s="1"/>
  <c r="G359" i="8"/>
  <c r="W18" i="12"/>
  <c r="AA18" i="12" s="1"/>
  <c r="X18" i="12"/>
  <c r="U13" i="12"/>
  <c r="Y13" i="12" s="1"/>
  <c r="V13" i="12"/>
  <c r="Z13" i="12" s="1"/>
  <c r="W165" i="12"/>
  <c r="AA165" i="12" s="1"/>
  <c r="X165" i="12"/>
  <c r="T186" i="12"/>
  <c r="AD186" i="12" s="1"/>
  <c r="S186" i="12"/>
  <c r="AC186" i="12" s="1"/>
  <c r="AH42" i="15"/>
  <c r="AJ42" i="15" s="1"/>
  <c r="AG42" i="15"/>
  <c r="S69" i="12"/>
  <c r="G110" i="8"/>
  <c r="T69" i="12"/>
  <c r="AD69" i="12" s="1"/>
  <c r="F160" i="8"/>
  <c r="T119" i="16"/>
  <c r="AD119" i="16" s="1"/>
  <c r="S119" i="16"/>
  <c r="AC119" i="16" s="1"/>
  <c r="W60" i="15"/>
  <c r="AA60" i="15" s="1"/>
  <c r="X60" i="15"/>
  <c r="AB60" i="15" s="1"/>
  <c r="P133" i="8"/>
  <c r="N287" i="8"/>
  <c r="U246" i="12"/>
  <c r="Y246" i="12" s="1"/>
  <c r="V246" i="12"/>
  <c r="M91" i="8"/>
  <c r="AG134" i="12"/>
  <c r="AI134" i="12" s="1"/>
  <c r="AH134" i="12"/>
  <c r="AJ134" i="12" s="1"/>
  <c r="R484" i="12"/>
  <c r="X31" i="12"/>
  <c r="AB31" i="12" s="1"/>
  <c r="W31" i="12"/>
  <c r="AA31" i="12" s="1"/>
  <c r="S46" i="14"/>
  <c r="T46" i="14"/>
  <c r="AD46" i="14" s="1"/>
  <c r="D134" i="8"/>
  <c r="W378" i="12"/>
  <c r="AA378" i="12" s="1"/>
  <c r="Q419" i="8"/>
  <c r="X378" i="12"/>
  <c r="AB378" i="12" s="1"/>
  <c r="K146" i="8"/>
  <c r="R481" i="12"/>
  <c r="Q481" i="12" s="1"/>
  <c r="AE481" i="12" s="1"/>
  <c r="E93" i="8"/>
  <c r="AG22" i="15"/>
  <c r="AH22" i="15"/>
  <c r="AJ22" i="15" s="1"/>
  <c r="S37" i="15"/>
  <c r="T37" i="15"/>
  <c r="AD37" i="15" s="1"/>
  <c r="P116" i="8"/>
  <c r="W93" i="12"/>
  <c r="AA93" i="12" s="1"/>
  <c r="X93" i="12"/>
  <c r="Q134" i="8"/>
  <c r="R35" i="14"/>
  <c r="R63" i="15"/>
  <c r="T302" i="12"/>
  <c r="AD302" i="12" s="1"/>
  <c r="G343" i="8"/>
  <c r="S302" i="12"/>
  <c r="AC302" i="12" s="1"/>
  <c r="R230" i="8"/>
  <c r="AG189" i="16"/>
  <c r="AI189" i="16" s="1"/>
  <c r="AH189" i="16"/>
  <c r="AJ189" i="16" s="1"/>
  <c r="N120" i="8"/>
  <c r="U79" i="12"/>
  <c r="Y79" i="12" s="1"/>
  <c r="V79" i="12"/>
  <c r="C254" i="8"/>
  <c r="D90" i="8"/>
  <c r="T149" i="12"/>
  <c r="AD149" i="12" s="1"/>
  <c r="G190" i="8"/>
  <c r="S149" i="12"/>
  <c r="AC149" i="12" s="1"/>
  <c r="V135" i="16"/>
  <c r="Z135" i="16" s="1"/>
  <c r="U135" i="16"/>
  <c r="Y135" i="16" s="1"/>
  <c r="L176" i="8"/>
  <c r="W43" i="14"/>
  <c r="AA43" i="14" s="1"/>
  <c r="X43" i="14"/>
  <c r="AB43" i="14" s="1"/>
  <c r="R122" i="8"/>
  <c r="AG81" i="16"/>
  <c r="AI81" i="16" s="1"/>
  <c r="AH81" i="16"/>
  <c r="AJ81" i="16" s="1"/>
  <c r="F86" i="8"/>
  <c r="S45" i="16"/>
  <c r="AC45" i="16" s="1"/>
  <c r="T45" i="16"/>
  <c r="AD45" i="16" s="1"/>
  <c r="U21" i="14"/>
  <c r="Y21" i="14" s="1"/>
  <c r="V21" i="14"/>
  <c r="Z22" i="14" s="1"/>
  <c r="S212" i="8"/>
  <c r="AL171" i="16"/>
  <c r="AN171" i="16" s="1"/>
  <c r="AK171" i="16"/>
  <c r="AM171" i="16" s="1"/>
  <c r="R370" i="12"/>
  <c r="C137" i="8"/>
  <c r="AH392" i="12"/>
  <c r="AJ392" i="12" s="1"/>
  <c r="AG392" i="12"/>
  <c r="AI392" i="12" s="1"/>
  <c r="AK154" i="12"/>
  <c r="AM154" i="12" s="1"/>
  <c r="AL154" i="12"/>
  <c r="R451" i="12"/>
  <c r="K263" i="8"/>
  <c r="X511" i="12"/>
  <c r="AB511" i="12" s="1"/>
  <c r="W511" i="12"/>
  <c r="AA511" i="12" s="1"/>
  <c r="Q552" i="8"/>
  <c r="E71" i="8"/>
  <c r="AL84" i="16"/>
  <c r="AN84" i="16" s="1"/>
  <c r="S125" i="8"/>
  <c r="AK84" i="16"/>
  <c r="AM84" i="16" s="1"/>
  <c r="V139" i="12"/>
  <c r="Z139" i="12" s="1"/>
  <c r="N180" i="8"/>
  <c r="U139" i="12"/>
  <c r="Y139" i="12" s="1"/>
  <c r="W26" i="14"/>
  <c r="AA26" i="14" s="1"/>
  <c r="X26" i="14"/>
  <c r="AB26" i="14" s="1"/>
  <c r="K200" i="8"/>
  <c r="F89" i="8"/>
  <c r="S48" i="16"/>
  <c r="T48" i="16"/>
  <c r="AD48" i="16" s="1"/>
  <c r="V102" i="3"/>
  <c r="Z102" i="3" s="1"/>
  <c r="U102" i="3"/>
  <c r="Y102" i="3" s="1"/>
  <c r="R206" i="8"/>
  <c r="AG165" i="16"/>
  <c r="AI165" i="16" s="1"/>
  <c r="AH165" i="16"/>
  <c r="AJ165" i="16" s="1"/>
  <c r="X18" i="13"/>
  <c r="AB18" i="13" s="1"/>
  <c r="W18" i="13"/>
  <c r="AA18" i="13" s="1"/>
  <c r="I189" i="8"/>
  <c r="W38" i="16"/>
  <c r="AA38" i="16" s="1"/>
  <c r="X38" i="16"/>
  <c r="AB38" i="16" s="1"/>
  <c r="AG9" i="14"/>
  <c r="AI9" i="14" s="1"/>
  <c r="AH9" i="14"/>
  <c r="AJ9" i="14" s="1"/>
  <c r="J206" i="8"/>
  <c r="R165" i="16"/>
  <c r="X20" i="16"/>
  <c r="AB20" i="16" s="1"/>
  <c r="W20" i="16"/>
  <c r="AA20" i="16" s="1"/>
  <c r="K121" i="8"/>
  <c r="R137" i="12"/>
  <c r="T18" i="12"/>
  <c r="AD18" i="12" s="1"/>
  <c r="S18" i="12"/>
  <c r="AC18" i="12" s="1"/>
  <c r="O263" i="8"/>
  <c r="X222" i="16"/>
  <c r="AB222" i="16" s="1"/>
  <c r="W222" i="16"/>
  <c r="AA222" i="16" s="1"/>
  <c r="R210" i="8"/>
  <c r="AH169" i="16"/>
  <c r="AJ169" i="16" s="1"/>
  <c r="AG169" i="16"/>
  <c r="R259" i="8"/>
  <c r="AG218" i="16"/>
  <c r="AI218" i="16" s="1"/>
  <c r="AH218" i="16"/>
  <c r="AJ218" i="16" s="1"/>
  <c r="AK13" i="13"/>
  <c r="AL13" i="13"/>
  <c r="AN13" i="13" s="1"/>
  <c r="T179" i="12"/>
  <c r="AD179" i="12" s="1"/>
  <c r="S179" i="12"/>
  <c r="AC179" i="12" s="1"/>
  <c r="G220" i="8"/>
  <c r="R34" i="16"/>
  <c r="AK20" i="15"/>
  <c r="AL20" i="15"/>
  <c r="AN20" i="15" s="1"/>
  <c r="AK89" i="15"/>
  <c r="AM89" i="15" s="1"/>
  <c r="AL89" i="15"/>
  <c r="AN89" i="15" s="1"/>
  <c r="C143" i="8"/>
  <c r="R184" i="12"/>
  <c r="P243" i="8"/>
  <c r="X169" i="12"/>
  <c r="AB169" i="12" s="1"/>
  <c r="W169" i="12"/>
  <c r="AA169" i="12" s="1"/>
  <c r="Q210" i="8"/>
  <c r="R404" i="12"/>
  <c r="S68" i="12"/>
  <c r="AC68" i="12" s="1"/>
  <c r="T68" i="12"/>
  <c r="AD68" i="12" s="1"/>
  <c r="G109" i="8"/>
  <c r="AG156" i="12"/>
  <c r="AI156" i="12" s="1"/>
  <c r="AH156" i="12"/>
  <c r="AJ156" i="12" s="1"/>
  <c r="O84" i="8"/>
  <c r="W43" i="16"/>
  <c r="AA43" i="16" s="1"/>
  <c r="X43" i="16"/>
  <c r="X65" i="3"/>
  <c r="AB65" i="3" s="1"/>
  <c r="W65" i="3"/>
  <c r="AA65" i="3" s="1"/>
  <c r="S156" i="8"/>
  <c r="AL115" i="16"/>
  <c r="AN115" i="16" s="1"/>
  <c r="AK115" i="16"/>
  <c r="AL28" i="16"/>
  <c r="AN28" i="16" s="1"/>
  <c r="AK28" i="16"/>
  <c r="S69" i="8"/>
  <c r="W8" i="15"/>
  <c r="AA8" i="15" s="1"/>
  <c r="X8" i="15"/>
  <c r="AB8" i="15" s="1"/>
  <c r="D127" i="8"/>
  <c r="R88" i="15"/>
  <c r="R40" i="15"/>
  <c r="T15" i="15"/>
  <c r="AD15" i="15" s="1"/>
  <c r="S15" i="15"/>
  <c r="AC15" i="15" s="1"/>
  <c r="R357" i="12"/>
  <c r="AH144" i="16"/>
  <c r="AJ144" i="16" s="1"/>
  <c r="R185" i="8"/>
  <c r="AG144" i="16"/>
  <c r="L143" i="8"/>
  <c r="U102" i="16"/>
  <c r="Y102" i="16" s="1"/>
  <c r="V102" i="16"/>
  <c r="Z102" i="16" s="1"/>
  <c r="AK350" i="12"/>
  <c r="AM350" i="12" s="1"/>
  <c r="AL350" i="12"/>
  <c r="AN350" i="12" s="1"/>
  <c r="R306" i="12"/>
  <c r="W204" i="12"/>
  <c r="AA204" i="12" s="1"/>
  <c r="X204" i="12"/>
  <c r="Q245" i="8"/>
  <c r="AH19" i="12"/>
  <c r="AJ19" i="12" s="1"/>
  <c r="AG19" i="12"/>
  <c r="AI19" i="12" s="1"/>
  <c r="E200" i="8"/>
  <c r="Q298" i="8"/>
  <c r="W257" i="12"/>
  <c r="AA257" i="12" s="1"/>
  <c r="X257" i="12"/>
  <c r="M101" i="8"/>
  <c r="AL20" i="12"/>
  <c r="AN20" i="12" s="1"/>
  <c r="AK20" i="12"/>
  <c r="AM20" i="12" s="1"/>
  <c r="O230" i="8"/>
  <c r="W189" i="16"/>
  <c r="AA189" i="16" s="1"/>
  <c r="X189" i="16"/>
  <c r="M97" i="8"/>
  <c r="M210" i="8"/>
  <c r="J244" i="8"/>
  <c r="R203" i="16"/>
  <c r="D89" i="8"/>
  <c r="AG368" i="12"/>
  <c r="AH368" i="12"/>
  <c r="AJ368" i="12" s="1"/>
  <c r="S32" i="14"/>
  <c r="AC32" i="14" s="1"/>
  <c r="T32" i="14"/>
  <c r="AD32" i="14" s="1"/>
  <c r="L130" i="8"/>
  <c r="U89" i="16"/>
  <c r="Y89" i="16" s="1"/>
  <c r="V89" i="16"/>
  <c r="S268" i="8"/>
  <c r="AK227" i="16"/>
  <c r="AM227" i="16" s="1"/>
  <c r="AL227" i="16"/>
  <c r="AN227" i="16" s="1"/>
  <c r="AL102" i="12"/>
  <c r="AN102" i="12" s="1"/>
  <c r="AK102" i="12"/>
  <c r="AM102" i="12" s="1"/>
  <c r="W332" i="12"/>
  <c r="AA332" i="12" s="1"/>
  <c r="X332" i="12"/>
  <c r="AB332" i="12" s="1"/>
  <c r="Q373" i="8"/>
  <c r="J143" i="8"/>
  <c r="R102" i="16"/>
  <c r="X337" i="12"/>
  <c r="W337" i="12"/>
  <c r="AA337" i="12" s="1"/>
  <c r="Q378" i="8"/>
  <c r="K101" i="8"/>
  <c r="S79" i="16"/>
  <c r="T79" i="16"/>
  <c r="AD79" i="16" s="1"/>
  <c r="F120" i="8"/>
  <c r="AH150" i="16"/>
  <c r="AJ150" i="16" s="1"/>
  <c r="AG150" i="16"/>
  <c r="AI150" i="16" s="1"/>
  <c r="R191" i="8"/>
  <c r="AL73" i="15"/>
  <c r="AN73" i="15" s="1"/>
  <c r="AK73" i="15"/>
  <c r="AM73" i="15" s="1"/>
  <c r="AG244" i="12"/>
  <c r="AI244" i="12" s="1"/>
  <c r="AH244" i="12"/>
  <c r="AJ244" i="12" s="1"/>
  <c r="AH111" i="12"/>
  <c r="AJ111" i="12" s="1"/>
  <c r="AG111" i="12"/>
  <c r="AI111" i="12" s="1"/>
  <c r="C168" i="8"/>
  <c r="S77" i="15"/>
  <c r="T77" i="15"/>
  <c r="AD77" i="15" s="1"/>
  <c r="H225" i="8"/>
  <c r="X328" i="12"/>
  <c r="W328" i="12"/>
  <c r="AA328" i="12" s="1"/>
  <c r="Q369" i="8"/>
  <c r="P142" i="8"/>
  <c r="M205" i="8"/>
  <c r="C110" i="8"/>
  <c r="J87" i="8"/>
  <c r="R46" i="16"/>
  <c r="AG40" i="12"/>
  <c r="AI40" i="12" s="1"/>
  <c r="AH40" i="12"/>
  <c r="AJ40" i="12" s="1"/>
  <c r="W161" i="12"/>
  <c r="AA161" i="12" s="1"/>
  <c r="X161" i="12"/>
  <c r="R38" i="15"/>
  <c r="D118" i="8"/>
  <c r="AL284" i="12"/>
  <c r="AN284" i="12" s="1"/>
  <c r="AK284" i="12"/>
  <c r="AM284" i="12" s="1"/>
  <c r="AH23" i="16"/>
  <c r="AJ23" i="16" s="1"/>
  <c r="AG23" i="16"/>
  <c r="AI23" i="16" s="1"/>
  <c r="P120" i="8"/>
  <c r="X272" i="12"/>
  <c r="W272" i="12"/>
  <c r="AA272" i="12" s="1"/>
  <c r="Q313" i="8"/>
  <c r="I258" i="8"/>
  <c r="X295" i="12"/>
  <c r="AB295" i="12" s="1"/>
  <c r="Q336" i="8"/>
  <c r="W295" i="12"/>
  <c r="AA295" i="12" s="1"/>
  <c r="V34" i="14"/>
  <c r="Z34" i="14" s="1"/>
  <c r="U34" i="14"/>
  <c r="Y34" i="14" s="1"/>
  <c r="O252" i="8"/>
  <c r="X211" i="16"/>
  <c r="W211" i="16"/>
  <c r="AA211" i="16" s="1"/>
  <c r="AK103" i="15"/>
  <c r="AM103" i="15" s="1"/>
  <c r="AL103" i="15"/>
  <c r="AN103" i="15" s="1"/>
  <c r="T201" i="12"/>
  <c r="AD201" i="12" s="1"/>
  <c r="G242" i="8"/>
  <c r="S201" i="12"/>
  <c r="AC201" i="12" s="1"/>
  <c r="C98" i="8"/>
  <c r="R240" i="12"/>
  <c r="T62" i="15"/>
  <c r="AD62" i="15" s="1"/>
  <c r="S62" i="15"/>
  <c r="AC62" i="15" s="1"/>
  <c r="I141" i="8"/>
  <c r="AL506" i="12"/>
  <c r="AN506" i="12" s="1"/>
  <c r="AK506" i="12"/>
  <c r="AM506" i="12" s="1"/>
  <c r="S94" i="15"/>
  <c r="AC94" i="15" s="1"/>
  <c r="T94" i="15"/>
  <c r="AD94" i="15" s="1"/>
  <c r="R360" i="12"/>
  <c r="S463" i="12"/>
  <c r="AC463" i="12" s="1"/>
  <c r="G504" i="8"/>
  <c r="T463" i="12"/>
  <c r="AD463" i="12" s="1"/>
  <c r="O241" i="8"/>
  <c r="X200" i="16"/>
  <c r="AB200" i="16" s="1"/>
  <c r="W200" i="16"/>
  <c r="AA200" i="16" s="1"/>
  <c r="U23" i="14"/>
  <c r="Y23" i="14" s="1"/>
  <c r="V23" i="14"/>
  <c r="R316" i="12"/>
  <c r="X149" i="12"/>
  <c r="AB149" i="12" s="1"/>
  <c r="W149" i="12"/>
  <c r="AA149" i="12" s="1"/>
  <c r="Q190" i="8"/>
  <c r="L86" i="8"/>
  <c r="U45" i="16"/>
  <c r="Y45" i="16" s="1"/>
  <c r="V45" i="16"/>
  <c r="Z45" i="16" s="1"/>
  <c r="R82" i="12"/>
  <c r="S261" i="8"/>
  <c r="AK220" i="16"/>
  <c r="AM220" i="16" s="1"/>
  <c r="AL220" i="16"/>
  <c r="AN220" i="16" s="1"/>
  <c r="R107" i="8"/>
  <c r="AH66" i="16"/>
  <c r="AJ66" i="16" s="1"/>
  <c r="AG66" i="16"/>
  <c r="AI66" i="16" s="1"/>
  <c r="V42" i="15"/>
  <c r="U42" i="15"/>
  <c r="Y42" i="15" s="1"/>
  <c r="J264" i="8"/>
  <c r="R223" i="16"/>
  <c r="AK63" i="15"/>
  <c r="AM63" i="15" s="1"/>
  <c r="AL63" i="15"/>
  <c r="AN63" i="15" s="1"/>
  <c r="D88" i="8"/>
  <c r="T268" i="12"/>
  <c r="AD268" i="12" s="1"/>
  <c r="S268" i="12"/>
  <c r="AC268" i="12" s="1"/>
  <c r="G309" i="8"/>
  <c r="R54" i="12"/>
  <c r="D214" i="8"/>
  <c r="D173" i="8"/>
  <c r="S41" i="16"/>
  <c r="T41" i="16"/>
  <c r="AD41" i="16" s="1"/>
  <c r="P233" i="8"/>
  <c r="AK149" i="12"/>
  <c r="AM149" i="12" s="1"/>
  <c r="AL149" i="12"/>
  <c r="AN149" i="12" s="1"/>
  <c r="C155" i="8"/>
  <c r="W30" i="12"/>
  <c r="AA30" i="12" s="1"/>
  <c r="X30" i="12"/>
  <c r="AB30" i="12" s="1"/>
  <c r="D259" i="8"/>
  <c r="R50" i="15"/>
  <c r="AK96" i="15"/>
  <c r="AM96" i="15" s="1"/>
  <c r="AL96" i="15"/>
  <c r="AN96" i="15" s="1"/>
  <c r="AH247" i="12"/>
  <c r="AJ247" i="12" s="1"/>
  <c r="AG247" i="12"/>
  <c r="AI247" i="12" s="1"/>
  <c r="AL25" i="12"/>
  <c r="AN25" i="12" s="1"/>
  <c r="AK25" i="12"/>
  <c r="AH25" i="12"/>
  <c r="AJ25" i="12" s="1"/>
  <c r="AG25" i="12"/>
  <c r="AI25" i="12" s="1"/>
  <c r="V231" i="12"/>
  <c r="N272" i="8"/>
  <c r="U231" i="12"/>
  <c r="Y231" i="12" s="1"/>
  <c r="V433" i="12"/>
  <c r="U433" i="12"/>
  <c r="Y433" i="12" s="1"/>
  <c r="N474" i="8"/>
  <c r="AL261" i="12"/>
  <c r="AN261" i="12" s="1"/>
  <c r="AK261" i="12"/>
  <c r="AM261" i="12" s="1"/>
  <c r="M84" i="8"/>
  <c r="O98" i="8"/>
  <c r="X57" i="16"/>
  <c r="AB57" i="16" s="1"/>
  <c r="W57" i="16"/>
  <c r="AA57" i="16" s="1"/>
  <c r="E238" i="8"/>
  <c r="AH56" i="16"/>
  <c r="AJ56" i="16" s="1"/>
  <c r="AG56" i="16"/>
  <c r="R97" i="8"/>
  <c r="AG16" i="14"/>
  <c r="AI13" i="14" s="1"/>
  <c r="AH16" i="14"/>
  <c r="AJ16" i="14" s="1"/>
  <c r="K256" i="8"/>
  <c r="F199" i="8"/>
  <c r="S158" i="16"/>
  <c r="T158" i="16"/>
  <c r="AD158" i="16" s="1"/>
  <c r="T186" i="16"/>
  <c r="AD186" i="16" s="1"/>
  <c r="S186" i="16"/>
  <c r="F227" i="8"/>
  <c r="R28" i="13"/>
  <c r="D225" i="8"/>
  <c r="U10" i="12"/>
  <c r="Y10" i="12" s="1"/>
  <c r="V10" i="12"/>
  <c r="Z10" i="12" s="1"/>
  <c r="AL26" i="14"/>
  <c r="AN26" i="14" s="1"/>
  <c r="AK26" i="14"/>
  <c r="AM26" i="14" s="1"/>
  <c r="V347" i="12"/>
  <c r="Z347" i="12" s="1"/>
  <c r="U347" i="12"/>
  <c r="Y347" i="12" s="1"/>
  <c r="N388" i="8"/>
  <c r="X46" i="15"/>
  <c r="AB46" i="15" s="1"/>
  <c r="W46" i="15"/>
  <c r="AA46" i="15" s="1"/>
  <c r="T126" i="12"/>
  <c r="AD126" i="12" s="1"/>
  <c r="S126" i="12"/>
  <c r="AC126" i="12" s="1"/>
  <c r="AG257" i="12"/>
  <c r="AI257" i="12" s="1"/>
  <c r="AH257" i="12"/>
  <c r="AJ257" i="12" s="1"/>
  <c r="AK154" i="16"/>
  <c r="AM154" i="16" s="1"/>
  <c r="S195" i="8"/>
  <c r="AL154" i="16"/>
  <c r="AN154" i="16" s="1"/>
  <c r="Q112" i="8"/>
  <c r="W71" i="12"/>
  <c r="AA71" i="12" s="1"/>
  <c r="X71" i="12"/>
  <c r="AB71" i="12" s="1"/>
  <c r="C92" i="8"/>
  <c r="R26" i="13"/>
  <c r="F213" i="8"/>
  <c r="S172" i="16"/>
  <c r="AC172" i="16" s="1"/>
  <c r="T172" i="16"/>
  <c r="AD172" i="16" s="1"/>
  <c r="G489" i="8"/>
  <c r="S448" i="12"/>
  <c r="AC448" i="12" s="1"/>
  <c r="T448" i="12"/>
  <c r="AD448" i="12" s="1"/>
  <c r="E163" i="8"/>
  <c r="R77" i="12"/>
  <c r="Q77" i="12" s="1"/>
  <c r="AE77" i="12" s="1"/>
  <c r="R185" i="12"/>
  <c r="R326" i="12"/>
  <c r="E115" i="8"/>
  <c r="W349" i="12"/>
  <c r="AA349" i="12" s="1"/>
  <c r="X349" i="12"/>
  <c r="Q390" i="8"/>
  <c r="R15" i="14"/>
  <c r="D126" i="8"/>
  <c r="U29" i="15"/>
  <c r="Y29" i="15" s="1"/>
  <c r="V29" i="15"/>
  <c r="Z29" i="15" s="1"/>
  <c r="T35" i="16"/>
  <c r="AD35" i="16" s="1"/>
  <c r="S35" i="16"/>
  <c r="I171" i="8"/>
  <c r="C114" i="8"/>
  <c r="V8" i="13"/>
  <c r="Z8" i="13" s="1"/>
  <c r="U8" i="13"/>
  <c r="Y8" i="13" s="1"/>
  <c r="X470" i="12"/>
  <c r="AB470" i="12" s="1"/>
  <c r="Q511" i="8"/>
  <c r="W470" i="12"/>
  <c r="AA470" i="12" s="1"/>
  <c r="E140" i="8"/>
  <c r="AG201" i="12"/>
  <c r="AI201" i="12" s="1"/>
  <c r="AH201" i="12"/>
  <c r="AJ201" i="12" s="1"/>
  <c r="AG490" i="12"/>
  <c r="AI490" i="12" s="1"/>
  <c r="AH490" i="12"/>
  <c r="AJ490" i="12" s="1"/>
  <c r="S74" i="8"/>
  <c r="AK33" i="16"/>
  <c r="AM33" i="16" s="1"/>
  <c r="AL33" i="16"/>
  <c r="L185" i="8"/>
  <c r="U144" i="16"/>
  <c r="Y144" i="16" s="1"/>
  <c r="V144" i="16"/>
  <c r="Z144" i="16" s="1"/>
  <c r="AH81" i="15"/>
  <c r="AJ81" i="15" s="1"/>
  <c r="AG81" i="15"/>
  <c r="K222" i="8"/>
  <c r="R20" i="14"/>
  <c r="AK181" i="12"/>
  <c r="AM181" i="12" s="1"/>
  <c r="AL181" i="12"/>
  <c r="AN181" i="12" s="1"/>
  <c r="T67" i="12"/>
  <c r="AD67" i="12" s="1"/>
  <c r="S67" i="12"/>
  <c r="AC67" i="12" s="1"/>
  <c r="G108" i="8"/>
  <c r="V150" i="16"/>
  <c r="Z150" i="16" s="1"/>
  <c r="U150" i="16"/>
  <c r="Y150" i="16" s="1"/>
  <c r="L191" i="8"/>
  <c r="Q66" i="8"/>
  <c r="X25" i="16"/>
  <c r="AB25" i="16" s="1"/>
  <c r="O66" i="8"/>
  <c r="W25" i="16"/>
  <c r="AA25" i="16" s="1"/>
  <c r="E182" i="8"/>
  <c r="AG50" i="15"/>
  <c r="AH50" i="15"/>
  <c r="AJ50" i="15" s="1"/>
  <c r="AH125" i="12"/>
  <c r="AJ125" i="12" s="1"/>
  <c r="AG125" i="12"/>
  <c r="AI125" i="12" s="1"/>
  <c r="Q314" i="8"/>
  <c r="X273" i="12"/>
  <c r="AB273" i="12" s="1"/>
  <c r="W273" i="12"/>
  <c r="AA273" i="12" s="1"/>
  <c r="N266" i="8"/>
  <c r="V225" i="12"/>
  <c r="U225" i="12"/>
  <c r="Y225" i="12" s="1"/>
  <c r="D265" i="8"/>
  <c r="R464" i="12"/>
  <c r="U343" i="12"/>
  <c r="Y343" i="12" s="1"/>
  <c r="V343" i="12"/>
  <c r="Z343" i="12" s="1"/>
  <c r="N384" i="8"/>
  <c r="AK400" i="12"/>
  <c r="AM400" i="12" s="1"/>
  <c r="AL400" i="12"/>
  <c r="R178" i="8"/>
  <c r="AG137" i="16"/>
  <c r="AH137" i="16"/>
  <c r="AJ137" i="16" s="1"/>
  <c r="W10" i="13"/>
  <c r="AA10" i="13" s="1"/>
  <c r="X10" i="13"/>
  <c r="AB10" i="13" s="1"/>
  <c r="G301" i="8"/>
  <c r="S260" i="12"/>
  <c r="AC260" i="12" s="1"/>
  <c r="T260" i="12"/>
  <c r="AD260" i="12" s="1"/>
  <c r="R60" i="12"/>
  <c r="C138" i="8"/>
  <c r="I100" i="8"/>
  <c r="AK204" i="12"/>
  <c r="AM204" i="12" s="1"/>
  <c r="AL204" i="12"/>
  <c r="AN204" i="12" s="1"/>
  <c r="AH46" i="14"/>
  <c r="AJ46" i="14" s="1"/>
  <c r="AG46" i="14"/>
  <c r="AI46" i="14" s="1"/>
  <c r="G156" i="8"/>
  <c r="S115" i="12"/>
  <c r="T115" i="12"/>
  <c r="AD115" i="12" s="1"/>
  <c r="S60" i="12"/>
  <c r="AC60" i="12" s="1"/>
  <c r="G101" i="8"/>
  <c r="T60" i="12"/>
  <c r="AD60" i="12" s="1"/>
  <c r="S39" i="14"/>
  <c r="T39" i="14"/>
  <c r="AD39" i="14" s="1"/>
  <c r="M120" i="8"/>
  <c r="AL38" i="16"/>
  <c r="AN38" i="16" s="1"/>
  <c r="AK38" i="16"/>
  <c r="AM38" i="16" s="1"/>
  <c r="G357" i="8"/>
  <c r="T316" i="12"/>
  <c r="AD316" i="12" s="1"/>
  <c r="S316" i="12"/>
  <c r="AC316" i="12" s="1"/>
  <c r="C229" i="8"/>
  <c r="P155" i="8"/>
  <c r="S162" i="8"/>
  <c r="AL121" i="16"/>
  <c r="AN121" i="16" s="1"/>
  <c r="AK121" i="16"/>
  <c r="AM121" i="16" s="1"/>
  <c r="AL54" i="15"/>
  <c r="AN54" i="15" s="1"/>
  <c r="AK54" i="15"/>
  <c r="AM54" i="15" s="1"/>
  <c r="S204" i="12"/>
  <c r="G245" i="8"/>
  <c r="T204" i="12"/>
  <c r="AD204" i="12" s="1"/>
  <c r="R118" i="12"/>
  <c r="AG75" i="12"/>
  <c r="AH75" i="12"/>
  <c r="AJ75" i="12" s="1"/>
  <c r="R342" i="12"/>
  <c r="R160" i="12"/>
  <c r="R376" i="12"/>
  <c r="X42" i="14"/>
  <c r="AB42" i="14" s="1"/>
  <c r="W42" i="14"/>
  <c r="AA42" i="14" s="1"/>
  <c r="M193" i="8"/>
  <c r="S57" i="15"/>
  <c r="AC57" i="15" s="1"/>
  <c r="T57" i="15"/>
  <c r="AD57" i="15" s="1"/>
  <c r="R26" i="16"/>
  <c r="R17" i="12"/>
  <c r="AL18" i="15"/>
  <c r="AN18" i="15" s="1"/>
  <c r="AK18" i="15"/>
  <c r="V35" i="16"/>
  <c r="Z35" i="16" s="1"/>
  <c r="U35" i="16"/>
  <c r="Y35" i="16" s="1"/>
  <c r="X421" i="12"/>
  <c r="AB421" i="12" s="1"/>
  <c r="Q462" i="8"/>
  <c r="W421" i="12"/>
  <c r="AA421" i="12" s="1"/>
  <c r="AH21" i="12"/>
  <c r="AJ21" i="12" s="1"/>
  <c r="AG21" i="12"/>
  <c r="AI21" i="12" s="1"/>
  <c r="E95" i="8"/>
  <c r="L184" i="8"/>
  <c r="V143" i="16"/>
  <c r="Z143" i="16" s="1"/>
  <c r="U143" i="16"/>
  <c r="Y143" i="16" s="1"/>
  <c r="AL237" i="12"/>
  <c r="AN237" i="12" s="1"/>
  <c r="AK237" i="12"/>
  <c r="AM237" i="12" s="1"/>
  <c r="R87" i="15"/>
  <c r="L222" i="8"/>
  <c r="U181" i="16"/>
  <c r="Y181" i="16" s="1"/>
  <c r="V181" i="16"/>
  <c r="Z181" i="16" s="1"/>
  <c r="C217" i="8"/>
  <c r="W268" i="12"/>
  <c r="AA268" i="12" s="1"/>
  <c r="X268" i="12"/>
  <c r="Q309" i="8"/>
  <c r="AG61" i="15"/>
  <c r="AI61" i="15" s="1"/>
  <c r="AH61" i="15"/>
  <c r="AJ61" i="15" s="1"/>
  <c r="K123" i="8"/>
  <c r="L247" i="8"/>
  <c r="V206" i="16"/>
  <c r="U206" i="16"/>
  <c r="Y206" i="16" s="1"/>
  <c r="C220" i="8"/>
  <c r="AH16" i="13"/>
  <c r="AJ16" i="13" s="1"/>
  <c r="AG16" i="13"/>
  <c r="AI16" i="13" s="1"/>
  <c r="R105" i="15"/>
  <c r="J92" i="8"/>
  <c r="R51" i="16"/>
  <c r="S225" i="12"/>
  <c r="AC225" i="12" s="1"/>
  <c r="T225" i="12"/>
  <c r="AD225" i="12" s="1"/>
  <c r="E249" i="8"/>
  <c r="T227" i="12"/>
  <c r="AD227" i="12" s="1"/>
  <c r="G268" i="8"/>
  <c r="S227" i="12"/>
  <c r="AC227" i="12" s="1"/>
  <c r="M113" i="8"/>
  <c r="I260" i="8"/>
  <c r="C263" i="8"/>
  <c r="U120" i="16"/>
  <c r="Y120" i="16" s="1"/>
  <c r="V120" i="16"/>
  <c r="L161" i="8"/>
  <c r="T122" i="16"/>
  <c r="AD122" i="16" s="1"/>
  <c r="F163" i="8"/>
  <c r="S122" i="16"/>
  <c r="AC122" i="16" s="1"/>
  <c r="D86" i="8"/>
  <c r="I198" i="8"/>
  <c r="F212" i="8"/>
  <c r="T171" i="16"/>
  <c r="AD171" i="16" s="1"/>
  <c r="S171" i="16"/>
  <c r="AC171" i="16" s="1"/>
  <c r="J202" i="8"/>
  <c r="R161" i="16"/>
  <c r="AG282" i="12"/>
  <c r="AI282" i="12" s="1"/>
  <c r="AH282" i="12"/>
  <c r="AJ282" i="12" s="1"/>
  <c r="L115" i="8"/>
  <c r="U74" i="16"/>
  <c r="Y74" i="16" s="1"/>
  <c r="V74" i="16"/>
  <c r="AG17" i="15"/>
  <c r="AH17" i="15"/>
  <c r="AJ17" i="15" s="1"/>
  <c r="O149" i="8"/>
  <c r="X108" i="16"/>
  <c r="W108" i="16"/>
  <c r="AA108" i="16" s="1"/>
  <c r="W8" i="12"/>
  <c r="AA8" i="12" s="1"/>
  <c r="X8" i="12"/>
  <c r="AB8" i="12" s="1"/>
  <c r="T23" i="15"/>
  <c r="AD23" i="15" s="1"/>
  <c r="S23" i="15"/>
  <c r="AC23" i="15" s="1"/>
  <c r="I180" i="8"/>
  <c r="I116" i="8"/>
  <c r="Q357" i="8"/>
  <c r="W316" i="12"/>
  <c r="AA316" i="12" s="1"/>
  <c r="X316" i="12"/>
  <c r="AB316" i="12" s="1"/>
  <c r="T58" i="12"/>
  <c r="AD58" i="12" s="1"/>
  <c r="S58" i="12"/>
  <c r="AC58" i="12" s="1"/>
  <c r="E162" i="8"/>
  <c r="R44" i="15"/>
  <c r="I208" i="8"/>
  <c r="K165" i="8"/>
  <c r="R115" i="12"/>
  <c r="Q115" i="12" s="1"/>
  <c r="R37" i="16"/>
  <c r="I229" i="8"/>
  <c r="I71" i="8"/>
  <c r="E215" i="8"/>
  <c r="D236" i="8"/>
  <c r="K189" i="8"/>
  <c r="L244" i="8"/>
  <c r="U203" i="16"/>
  <c r="Y203" i="16" s="1"/>
  <c r="V203" i="16"/>
  <c r="Z203" i="16" s="1"/>
  <c r="AG451" i="12"/>
  <c r="AI451" i="12" s="1"/>
  <c r="AH451" i="12"/>
  <c r="AJ451" i="12" s="1"/>
  <c r="R90" i="15"/>
  <c r="M261" i="8"/>
  <c r="E110" i="8"/>
  <c r="O125" i="8"/>
  <c r="X84" i="16"/>
  <c r="AB84" i="16" s="1"/>
  <c r="W84" i="16"/>
  <c r="AA84" i="16" s="1"/>
  <c r="AL169" i="12"/>
  <c r="AN169" i="12" s="1"/>
  <c r="AK169" i="12"/>
  <c r="AM169" i="12" s="1"/>
  <c r="L129" i="8"/>
  <c r="U88" i="16"/>
  <c r="Y88" i="16" s="1"/>
  <c r="V88" i="16"/>
  <c r="R136" i="8"/>
  <c r="AG95" i="16"/>
  <c r="AI95" i="16" s="1"/>
  <c r="AH95" i="16"/>
  <c r="AJ95" i="16" s="1"/>
  <c r="X41" i="16"/>
  <c r="AB41" i="16" s="1"/>
  <c r="W41" i="16"/>
  <c r="AA41" i="16" s="1"/>
  <c r="T486" i="12"/>
  <c r="AD486" i="12" s="1"/>
  <c r="G527" i="8"/>
  <c r="S486" i="12"/>
  <c r="AC486" i="12" s="1"/>
  <c r="C105" i="8"/>
  <c r="AG8" i="13"/>
  <c r="AI8" i="13" s="1"/>
  <c r="AH8" i="13"/>
  <c r="AJ8" i="13" s="1"/>
  <c r="E85" i="8"/>
  <c r="X380" i="12"/>
  <c r="AB380" i="12" s="1"/>
  <c r="Q421" i="8"/>
  <c r="W380" i="12"/>
  <c r="AA380" i="12" s="1"/>
  <c r="M209" i="8"/>
  <c r="M63" i="8"/>
  <c r="AK189" i="12"/>
  <c r="AM189" i="12" s="1"/>
  <c r="AL189" i="12"/>
  <c r="AN189" i="12" s="1"/>
  <c r="AL23" i="14"/>
  <c r="AN23" i="14" s="1"/>
  <c r="AK23" i="14"/>
  <c r="AM23" i="14" s="1"/>
  <c r="R33" i="12"/>
  <c r="R42" i="16"/>
  <c r="W20" i="12"/>
  <c r="AA20" i="12" s="1"/>
  <c r="X20" i="12"/>
  <c r="AB20" i="12" s="1"/>
  <c r="AH273" i="12"/>
  <c r="AJ273" i="12" s="1"/>
  <c r="AG273" i="12"/>
  <c r="AI273" i="12" s="1"/>
  <c r="S40" i="16"/>
  <c r="AC40" i="16" s="1"/>
  <c r="T40" i="16"/>
  <c r="AD40" i="16" s="1"/>
  <c r="E243" i="8"/>
  <c r="U7" i="13"/>
  <c r="Y7" i="13" s="1"/>
  <c r="V7" i="13"/>
  <c r="AL225" i="12"/>
  <c r="AN225" i="12" s="1"/>
  <c r="AK225" i="12"/>
  <c r="AM225" i="12" s="1"/>
  <c r="P103" i="8"/>
  <c r="R338" i="12"/>
  <c r="AF338" i="12" s="1"/>
  <c r="D140" i="8"/>
  <c r="AH223" i="12"/>
  <c r="AJ223" i="12" s="1"/>
  <c r="AG223" i="12"/>
  <c r="AI223" i="12" s="1"/>
  <c r="AG373" i="12"/>
  <c r="AI373" i="12" s="1"/>
  <c r="AH373" i="12"/>
  <c r="AJ373" i="12" s="1"/>
  <c r="R447" i="12"/>
  <c r="C66" i="8"/>
  <c r="S95" i="12"/>
  <c r="AC95" i="12" s="1"/>
  <c r="G136" i="8"/>
  <c r="T95" i="12"/>
  <c r="AD95" i="12" s="1"/>
  <c r="F159" i="8"/>
  <c r="T118" i="16"/>
  <c r="AD118" i="16" s="1"/>
  <c r="S118" i="16"/>
  <c r="J106" i="8"/>
  <c r="R65" i="16"/>
  <c r="AF65" i="16" s="1"/>
  <c r="X56" i="15"/>
  <c r="AB56" i="15" s="1"/>
  <c r="W56" i="15"/>
  <c r="AA56" i="15" s="1"/>
  <c r="V35" i="12"/>
  <c r="Z35" i="12" s="1"/>
  <c r="U35" i="12"/>
  <c r="Y35" i="12" s="1"/>
  <c r="M162" i="8"/>
  <c r="AK221" i="12"/>
  <c r="AM221" i="12" s="1"/>
  <c r="AL221" i="12"/>
  <c r="AN221" i="12" s="1"/>
  <c r="AH328" i="12"/>
  <c r="AJ328" i="12" s="1"/>
  <c r="AG328" i="12"/>
  <c r="AI328" i="12" s="1"/>
  <c r="R263" i="12"/>
  <c r="AF263" i="12" s="1"/>
  <c r="C251" i="8"/>
  <c r="R222" i="12"/>
  <c r="J113" i="8"/>
  <c r="R72" i="16"/>
  <c r="AL218" i="12"/>
  <c r="AN218" i="12" s="1"/>
  <c r="AK218" i="12"/>
  <c r="AM218" i="12" s="1"/>
  <c r="R99" i="15"/>
  <c r="P232" i="8"/>
  <c r="M207" i="8"/>
  <c r="V135" i="12"/>
  <c r="U135" i="12"/>
  <c r="Y135" i="12" s="1"/>
  <c r="R41" i="12"/>
  <c r="M134" i="8"/>
  <c r="V71" i="12"/>
  <c r="Z71" i="12" s="1"/>
  <c r="N112" i="8"/>
  <c r="U71" i="12"/>
  <c r="Y71" i="12" s="1"/>
  <c r="P202" i="8"/>
  <c r="K164" i="8"/>
  <c r="V511" i="12"/>
  <c r="Z511" i="12" s="1"/>
  <c r="N552" i="8"/>
  <c r="U511" i="12"/>
  <c r="Y511" i="12" s="1"/>
  <c r="T31" i="12"/>
  <c r="AD31" i="12" s="1"/>
  <c r="S31" i="12"/>
  <c r="AC31" i="12" s="1"/>
  <c r="N365" i="8"/>
  <c r="U324" i="12"/>
  <c r="Y324" i="12" s="1"/>
  <c r="V324" i="12"/>
  <c r="Z324" i="12" s="1"/>
  <c r="R350" i="12"/>
  <c r="L154" i="8"/>
  <c r="V113" i="16"/>
  <c r="U113" i="16"/>
  <c r="Y113" i="16" s="1"/>
  <c r="R211" i="8"/>
  <c r="AH170" i="16"/>
  <c r="AJ170" i="16" s="1"/>
  <c r="AG170" i="16"/>
  <c r="S293" i="12"/>
  <c r="AC293" i="12" s="1"/>
  <c r="T293" i="12"/>
  <c r="AD293" i="12" s="1"/>
  <c r="G334" i="8"/>
  <c r="R85" i="12"/>
  <c r="T24" i="15"/>
  <c r="AD24" i="15" s="1"/>
  <c r="S24" i="15"/>
  <c r="AC24" i="15" s="1"/>
  <c r="E106" i="8"/>
  <c r="AH24" i="13"/>
  <c r="AJ24" i="13" s="1"/>
  <c r="AG24" i="13"/>
  <c r="AI24" i="13" s="1"/>
  <c r="D235" i="8"/>
  <c r="D155" i="8"/>
  <c r="W312" i="12"/>
  <c r="AA312" i="12" s="1"/>
  <c r="Q353" i="8"/>
  <c r="X312" i="12"/>
  <c r="AB312" i="12" s="1"/>
  <c r="AL215" i="12"/>
  <c r="AN215" i="12" s="1"/>
  <c r="AK215" i="12"/>
  <c r="AM215" i="12" s="1"/>
  <c r="AG150" i="12"/>
  <c r="AH150" i="12"/>
  <c r="AJ150" i="12" s="1"/>
  <c r="E259" i="8"/>
  <c r="G233" i="8"/>
  <c r="T192" i="12"/>
  <c r="AD192" i="12" s="1"/>
  <c r="S192" i="12"/>
  <c r="AC192" i="12" s="1"/>
  <c r="I166" i="8"/>
  <c r="R302" i="12"/>
  <c r="I152" i="8"/>
  <c r="T262" i="12"/>
  <c r="AD262" i="12" s="1"/>
  <c r="G303" i="8"/>
  <c r="S262" i="12"/>
  <c r="AC262" i="12" s="1"/>
  <c r="AL44" i="14"/>
  <c r="AN44" i="14" s="1"/>
  <c r="AK44" i="14"/>
  <c r="T28" i="16"/>
  <c r="AD28" i="16" s="1"/>
  <c r="F69" i="8"/>
  <c r="S28" i="16"/>
  <c r="AL225" i="16"/>
  <c r="AN225" i="16" s="1"/>
  <c r="S266" i="8"/>
  <c r="AK225" i="16"/>
  <c r="AM225" i="16" s="1"/>
  <c r="M105" i="8"/>
  <c r="Q177" i="8"/>
  <c r="W136" i="12"/>
  <c r="AA136" i="12" s="1"/>
  <c r="X136" i="12"/>
  <c r="AL197" i="12"/>
  <c r="AN197" i="12" s="1"/>
  <c r="AK197" i="12"/>
  <c r="AM197" i="12" s="1"/>
  <c r="AL167" i="12"/>
  <c r="AN167" i="12" s="1"/>
  <c r="AK167" i="12"/>
  <c r="AM167" i="12" s="1"/>
  <c r="O178" i="8"/>
  <c r="W137" i="16"/>
  <c r="AA137" i="16" s="1"/>
  <c r="X137" i="16"/>
  <c r="AB137" i="16" s="1"/>
  <c r="G134" i="8"/>
  <c r="T93" i="12"/>
  <c r="AD93" i="12" s="1"/>
  <c r="S93" i="12"/>
  <c r="AC93" i="12" s="1"/>
  <c r="L92" i="8"/>
  <c r="U51" i="16"/>
  <c r="Y51" i="16" s="1"/>
  <c r="V51" i="16"/>
  <c r="C223" i="8"/>
  <c r="N104" i="8"/>
  <c r="V63" i="12"/>
  <c r="Z63" i="12" s="1"/>
  <c r="U63" i="12"/>
  <c r="Y63" i="12" s="1"/>
  <c r="X22" i="16"/>
  <c r="AB22" i="16" s="1"/>
  <c r="O63" i="8"/>
  <c r="Q63" i="8"/>
  <c r="W22" i="16"/>
  <c r="AA22" i="16" s="1"/>
  <c r="R89" i="8"/>
  <c r="AH48" i="16"/>
  <c r="AJ48" i="16" s="1"/>
  <c r="AG48" i="16"/>
  <c r="AI48" i="16" s="1"/>
  <c r="C266" i="8"/>
  <c r="U11" i="14"/>
  <c r="Y11" i="14" s="1"/>
  <c r="V11" i="14"/>
  <c r="R69" i="12"/>
  <c r="Q69" i="12" s="1"/>
  <c r="R24" i="13"/>
  <c r="AF24" i="13" s="1"/>
  <c r="E251" i="8"/>
  <c r="R16" i="14"/>
  <c r="AF16" i="14" s="1"/>
  <c r="R169" i="12"/>
  <c r="M98" i="8"/>
  <c r="H244" i="8"/>
  <c r="R430" i="12"/>
  <c r="F114" i="8"/>
  <c r="T73" i="16"/>
  <c r="AD73" i="16" s="1"/>
  <c r="S73" i="16"/>
  <c r="AC73" i="16" s="1"/>
  <c r="R68" i="12"/>
  <c r="S109" i="8"/>
  <c r="AK68" i="16"/>
  <c r="AM68" i="16" s="1"/>
  <c r="AL68" i="16"/>
  <c r="AN68" i="16" s="1"/>
  <c r="E197" i="8"/>
  <c r="N214" i="8"/>
  <c r="U173" i="12"/>
  <c r="Y173" i="12" s="1"/>
  <c r="V173" i="12"/>
  <c r="R236" i="12"/>
  <c r="AG420" i="12"/>
  <c r="AH420" i="12"/>
  <c r="AJ420" i="12" s="1"/>
  <c r="F177" i="8"/>
  <c r="T136" i="16"/>
  <c r="AD136" i="16" s="1"/>
  <c r="S136" i="16"/>
  <c r="T12" i="15"/>
  <c r="AD12" i="15" s="1"/>
  <c r="S12" i="15"/>
  <c r="X14" i="12"/>
  <c r="AB14" i="12" s="1"/>
  <c r="W14" i="12"/>
  <c r="AA14" i="12" s="1"/>
  <c r="U11" i="13"/>
  <c r="Y11" i="13" s="1"/>
  <c r="V11" i="13"/>
  <c r="E229" i="8"/>
  <c r="C265" i="8"/>
  <c r="D112" i="8"/>
  <c r="V321" i="12"/>
  <c r="Z321" i="12" s="1"/>
  <c r="U321" i="12"/>
  <c r="Y321" i="12" s="1"/>
  <c r="N362" i="8"/>
  <c r="S265" i="8"/>
  <c r="AK224" i="16"/>
  <c r="AM224" i="16" s="1"/>
  <c r="AL224" i="16"/>
  <c r="AN224" i="16" s="1"/>
  <c r="T32" i="15"/>
  <c r="AD32" i="15" s="1"/>
  <c r="S32" i="15"/>
  <c r="AC32" i="15" s="1"/>
  <c r="R7" i="13"/>
  <c r="AF7" i="13" s="1"/>
  <c r="D92" i="8"/>
  <c r="P231" i="8"/>
  <c r="O130" i="8"/>
  <c r="W89" i="16"/>
  <c r="AA89" i="16" s="1"/>
  <c r="X89" i="16"/>
  <c r="S97" i="8"/>
  <c r="AL56" i="16"/>
  <c r="AN56" i="16" s="1"/>
  <c r="AK56" i="16"/>
  <c r="AM56" i="16" s="1"/>
  <c r="R233" i="12"/>
  <c r="M262" i="8"/>
  <c r="J147" i="8"/>
  <c r="R106" i="16"/>
  <c r="AF106" i="16" s="1"/>
  <c r="R48" i="15"/>
  <c r="L122" i="8"/>
  <c r="V81" i="16"/>
  <c r="U81" i="16"/>
  <c r="Y81" i="16" s="1"/>
  <c r="F189" i="8"/>
  <c r="S148" i="16"/>
  <c r="T148" i="16"/>
  <c r="AD148" i="16" s="1"/>
  <c r="S287" i="12"/>
  <c r="AC287" i="12" s="1"/>
  <c r="G328" i="8"/>
  <c r="T287" i="12"/>
  <c r="AD287" i="12" s="1"/>
  <c r="O179" i="8"/>
  <c r="X138" i="16"/>
  <c r="W138" i="16"/>
  <c r="AA138" i="16" s="1"/>
  <c r="J107" i="8"/>
  <c r="R66" i="16"/>
  <c r="P209" i="8"/>
  <c r="C226" i="8"/>
  <c r="AG95" i="12"/>
  <c r="AI95" i="12" s="1"/>
  <c r="AH95" i="12"/>
  <c r="AJ95" i="12" s="1"/>
  <c r="D167" i="8"/>
  <c r="AG40" i="16"/>
  <c r="AI40" i="16" s="1"/>
  <c r="AH40" i="16"/>
  <c r="AJ40" i="16" s="1"/>
  <c r="J144" i="8"/>
  <c r="R103" i="16"/>
  <c r="AH389" i="12"/>
  <c r="AJ389" i="12" s="1"/>
  <c r="AG389" i="12"/>
  <c r="AI389" i="12" s="1"/>
  <c r="X9" i="13"/>
  <c r="AB9" i="13" s="1"/>
  <c r="W9" i="13"/>
  <c r="AA9" i="13" s="1"/>
  <c r="Q411" i="8"/>
  <c r="W370" i="12"/>
  <c r="AA370" i="12" s="1"/>
  <c r="X370" i="12"/>
  <c r="AB370" i="12" s="1"/>
  <c r="R106" i="8"/>
  <c r="AG65" i="16"/>
  <c r="AI65" i="16" s="1"/>
  <c r="AH65" i="16"/>
  <c r="AJ65" i="16" s="1"/>
  <c r="V23" i="12"/>
  <c r="U23" i="12"/>
  <c r="Y23" i="12" s="1"/>
  <c r="AG305" i="12"/>
  <c r="AI305" i="12" s="1"/>
  <c r="AH305" i="12"/>
  <c r="AJ305" i="12" s="1"/>
  <c r="F167" i="8"/>
  <c r="S126" i="16"/>
  <c r="AC126" i="16" s="1"/>
  <c r="T126" i="16"/>
  <c r="AD126" i="16" s="1"/>
  <c r="F169" i="8"/>
  <c r="T128" i="16"/>
  <c r="AD128" i="16" s="1"/>
  <c r="S128" i="16"/>
  <c r="AC128" i="16" s="1"/>
  <c r="AH73" i="15"/>
  <c r="AJ73" i="15" s="1"/>
  <c r="AG73" i="15"/>
  <c r="D234" i="8"/>
  <c r="I104" i="8"/>
  <c r="C112" i="8"/>
  <c r="T321" i="12"/>
  <c r="AD321" i="12" s="1"/>
  <c r="S321" i="12"/>
  <c r="G362" i="8"/>
  <c r="C128" i="8"/>
  <c r="O135" i="8"/>
  <c r="W94" i="16"/>
  <c r="AA94" i="16" s="1"/>
  <c r="X94" i="16"/>
  <c r="AB94" i="16" s="1"/>
  <c r="P164" i="8"/>
  <c r="W282" i="12"/>
  <c r="AA282" i="12" s="1"/>
  <c r="X282" i="12"/>
  <c r="Q323" i="8"/>
  <c r="S252" i="8"/>
  <c r="AL211" i="16"/>
  <c r="AN211" i="16" s="1"/>
  <c r="AK211" i="16"/>
  <c r="AM211" i="16" s="1"/>
  <c r="U424" i="12"/>
  <c r="Y424" i="12" s="1"/>
  <c r="N465" i="8"/>
  <c r="V424" i="12"/>
  <c r="S181" i="8"/>
  <c r="AK140" i="16"/>
  <c r="AM140" i="16" s="1"/>
  <c r="AL140" i="16"/>
  <c r="AN140" i="16" s="1"/>
  <c r="T180" i="12"/>
  <c r="AD180" i="12" s="1"/>
  <c r="S180" i="12"/>
  <c r="G221" i="8"/>
  <c r="P206" i="8"/>
  <c r="U28" i="15"/>
  <c r="Y28" i="15" s="1"/>
  <c r="V28" i="15"/>
  <c r="Z28" i="15" s="1"/>
  <c r="X83" i="12"/>
  <c r="W83" i="12"/>
  <c r="AA83" i="12" s="1"/>
  <c r="AH278" i="12"/>
  <c r="AJ278" i="12" s="1"/>
  <c r="AG278" i="12"/>
  <c r="AI278" i="12" s="1"/>
  <c r="R181" i="8"/>
  <c r="AG140" i="16"/>
  <c r="AH140" i="16"/>
  <c r="AJ140" i="16" s="1"/>
  <c r="R32" i="15"/>
  <c r="Q32" i="15" s="1"/>
  <c r="AE32" i="15" s="1"/>
  <c r="U22" i="15"/>
  <c r="Y22" i="15" s="1"/>
  <c r="V22" i="15"/>
  <c r="Z22" i="15" s="1"/>
  <c r="AH144" i="12"/>
  <c r="AJ144" i="12" s="1"/>
  <c r="AG144" i="12"/>
  <c r="U41" i="16"/>
  <c r="Y41" i="16" s="1"/>
  <c r="V41" i="16"/>
  <c r="V44" i="15"/>
  <c r="Z44" i="15" s="1"/>
  <c r="U44" i="15"/>
  <c r="Y44" i="15" s="1"/>
  <c r="K155" i="8"/>
  <c r="K204" i="8"/>
  <c r="AH160" i="12"/>
  <c r="AJ160" i="12" s="1"/>
  <c r="AG160" i="12"/>
  <c r="AI160" i="12" s="1"/>
  <c r="AH13" i="14"/>
  <c r="AJ13" i="14" s="1"/>
  <c r="AG13" i="14"/>
  <c r="AG56" i="12"/>
  <c r="AI56" i="12" s="1"/>
  <c r="AH56" i="12"/>
  <c r="AJ56" i="12" s="1"/>
  <c r="C150" i="8"/>
  <c r="P246" i="8"/>
  <c r="I269" i="8"/>
  <c r="K134" i="8"/>
  <c r="AK58" i="15"/>
  <c r="AM58" i="15" s="1"/>
  <c r="AL58" i="15"/>
  <c r="AN58" i="15" s="1"/>
  <c r="E139" i="8"/>
  <c r="I197" i="8"/>
  <c r="AL15" i="14"/>
  <c r="AN15" i="14" s="1"/>
  <c r="AK15" i="14"/>
  <c r="AM15" i="14" s="1"/>
  <c r="X115" i="12"/>
  <c r="W115" i="12"/>
  <c r="AA115" i="12" s="1"/>
  <c r="C215" i="8"/>
  <c r="AH55" i="12"/>
  <c r="AJ55" i="12" s="1"/>
  <c r="AG55" i="12"/>
  <c r="AI342" i="12" s="1"/>
  <c r="U34" i="12"/>
  <c r="Y34" i="12" s="1"/>
  <c r="V34" i="12"/>
  <c r="K230" i="8"/>
  <c r="AH9" i="15"/>
  <c r="AJ9" i="15" s="1"/>
  <c r="AG9" i="15"/>
  <c r="AH428" i="12"/>
  <c r="AJ428" i="12" s="1"/>
  <c r="AG428" i="12"/>
  <c r="AI428" i="12" s="1"/>
  <c r="W501" i="12"/>
  <c r="AA501" i="12" s="1"/>
  <c r="Q542" i="8"/>
  <c r="X501" i="12"/>
  <c r="S26" i="14"/>
  <c r="AC26" i="14" s="1"/>
  <c r="T26" i="14"/>
  <c r="AD26" i="14" s="1"/>
  <c r="AK27" i="16"/>
  <c r="AM27" i="16" s="1"/>
  <c r="AL27" i="16"/>
  <c r="AN27" i="16" s="1"/>
  <c r="C201" i="8"/>
  <c r="O93" i="8"/>
  <c r="X52" i="16"/>
  <c r="W52" i="16"/>
  <c r="AA52" i="16" s="1"/>
  <c r="C212" i="8"/>
  <c r="AL352" i="12"/>
  <c r="AN352" i="12" s="1"/>
  <c r="AK352" i="12"/>
  <c r="AM352" i="12" s="1"/>
  <c r="U20" i="12"/>
  <c r="Y20" i="12" s="1"/>
  <c r="V20" i="12"/>
  <c r="Z20" i="12" s="1"/>
  <c r="G453" i="8"/>
  <c r="S412" i="12"/>
  <c r="AC412" i="12" s="1"/>
  <c r="T412" i="12"/>
  <c r="AD412" i="12" s="1"/>
  <c r="F151" i="8"/>
  <c r="S110" i="16"/>
  <c r="AC110" i="16" s="1"/>
  <c r="T110" i="16"/>
  <c r="AD110" i="16" s="1"/>
  <c r="J253" i="8"/>
  <c r="R212" i="16"/>
  <c r="AF212" i="16" s="1"/>
  <c r="W428" i="12"/>
  <c r="AA428" i="12" s="1"/>
  <c r="Q469" i="8"/>
  <c r="X428" i="12"/>
  <c r="W17" i="12"/>
  <c r="AA17" i="12" s="1"/>
  <c r="X17" i="12"/>
  <c r="AB17" i="12" s="1"/>
  <c r="K131" i="8"/>
  <c r="M107" i="8"/>
  <c r="V131" i="12"/>
  <c r="Z131" i="12" s="1"/>
  <c r="N172" i="8"/>
  <c r="U131" i="12"/>
  <c r="Y131" i="12" s="1"/>
  <c r="J121" i="8"/>
  <c r="R80" i="16"/>
  <c r="W84" i="15"/>
  <c r="AA84" i="15" s="1"/>
  <c r="X84" i="15"/>
  <c r="AB84" i="15" s="1"/>
  <c r="K105" i="8"/>
  <c r="S124" i="12"/>
  <c r="AC124" i="12" s="1"/>
  <c r="G165" i="8"/>
  <c r="T124" i="12"/>
  <c r="AD124" i="12" s="1"/>
  <c r="L259" i="8"/>
  <c r="V218" i="16"/>
  <c r="Z218" i="16" s="1"/>
  <c r="U218" i="16"/>
  <c r="Y218" i="16" s="1"/>
  <c r="L262" i="8"/>
  <c r="V221" i="16"/>
  <c r="Z221" i="16" s="1"/>
  <c r="U221" i="16"/>
  <c r="Y221" i="16" s="1"/>
  <c r="E113" i="8"/>
  <c r="E157" i="8"/>
  <c r="T281" i="12"/>
  <c r="AD281" i="12" s="1"/>
  <c r="S281" i="12"/>
  <c r="AC281" i="12" s="1"/>
  <c r="G322" i="8"/>
  <c r="R159" i="8"/>
  <c r="AG118" i="16"/>
  <c r="AH118" i="16"/>
  <c r="AJ118" i="16" s="1"/>
  <c r="AL104" i="16"/>
  <c r="S145" i="8"/>
  <c r="AK104" i="16"/>
  <c r="AM104" i="16" s="1"/>
  <c r="AK426" i="12"/>
  <c r="AM426" i="12" s="1"/>
  <c r="AL426" i="12"/>
  <c r="AN426" i="12" s="1"/>
  <c r="R8" i="12"/>
  <c r="T266" i="12"/>
  <c r="AD266" i="12" s="1"/>
  <c r="G307" i="8"/>
  <c r="S266" i="12"/>
  <c r="AC266" i="12" s="1"/>
  <c r="X34" i="15"/>
  <c r="AB34" i="15" s="1"/>
  <c r="W34" i="15"/>
  <c r="AA34" i="15" s="1"/>
  <c r="T69" i="15"/>
  <c r="AD69" i="15" s="1"/>
  <c r="S69" i="15"/>
  <c r="AC69" i="15" s="1"/>
  <c r="C261" i="8"/>
  <c r="S58" i="16"/>
  <c r="AC58" i="16" s="1"/>
  <c r="F99" i="8"/>
  <c r="T58" i="16"/>
  <c r="AD58" i="16" s="1"/>
  <c r="M241" i="8"/>
  <c r="V176" i="12"/>
  <c r="Z176" i="12" s="1"/>
  <c r="U176" i="12"/>
  <c r="Y176" i="12" s="1"/>
  <c r="N217" i="8"/>
  <c r="G375" i="8"/>
  <c r="T334" i="12"/>
  <c r="AD334" i="12" s="1"/>
  <c r="S334" i="12"/>
  <c r="AL448" i="12"/>
  <c r="AN448" i="12" s="1"/>
  <c r="AK448" i="12"/>
  <c r="AM448" i="12" s="1"/>
  <c r="C174" i="8"/>
  <c r="AH281" i="12"/>
  <c r="AJ281" i="12" s="1"/>
  <c r="AG281" i="12"/>
  <c r="AI281" i="12" s="1"/>
  <c r="E127" i="8"/>
  <c r="W424" i="12"/>
  <c r="AA424" i="12" s="1"/>
  <c r="Q465" i="8"/>
  <c r="X424" i="12"/>
  <c r="AB424" i="12" s="1"/>
  <c r="O193" i="8"/>
  <c r="X152" i="16"/>
  <c r="W152" i="16"/>
  <c r="AA152" i="16" s="1"/>
  <c r="I126" i="8"/>
  <c r="S23" i="16"/>
  <c r="T23" i="16"/>
  <c r="AD23" i="16" s="1"/>
  <c r="T276" i="12"/>
  <c r="AD276" i="12" s="1"/>
  <c r="S276" i="12"/>
  <c r="AC276" i="12" s="1"/>
  <c r="G317" i="8"/>
  <c r="AK130" i="12"/>
  <c r="AM130" i="12" s="1"/>
  <c r="AL130" i="12"/>
  <c r="AN130" i="12" s="1"/>
  <c r="AL81" i="15"/>
  <c r="AN81" i="15" s="1"/>
  <c r="AK81" i="15"/>
  <c r="AM81" i="15" s="1"/>
  <c r="M232" i="8"/>
  <c r="AG34" i="16"/>
  <c r="AI34" i="16" s="1"/>
  <c r="AH34" i="16"/>
  <c r="AJ34" i="16" s="1"/>
  <c r="R241" i="12"/>
  <c r="L158" i="8"/>
  <c r="V117" i="16"/>
  <c r="U117" i="16"/>
  <c r="Y117" i="16" s="1"/>
  <c r="T25" i="13"/>
  <c r="AD25" i="13" s="1"/>
  <c r="S25" i="13"/>
  <c r="AC25" i="13" s="1"/>
  <c r="X33" i="15"/>
  <c r="AB33" i="15" s="1"/>
  <c r="W33" i="15"/>
  <c r="AA33" i="15" s="1"/>
  <c r="AH42" i="14"/>
  <c r="AJ42" i="14" s="1"/>
  <c r="AG42" i="14"/>
  <c r="AI42" i="14" s="1"/>
  <c r="AH408" i="12"/>
  <c r="AJ408" i="12" s="1"/>
  <c r="AG408" i="12"/>
  <c r="AI408" i="12" s="1"/>
  <c r="AK221" i="16"/>
  <c r="AM221" i="16" s="1"/>
  <c r="S262" i="8"/>
  <c r="AL221" i="16"/>
  <c r="AN221" i="16" s="1"/>
  <c r="X21" i="16"/>
  <c r="W21" i="16"/>
  <c r="AA21" i="16" s="1"/>
  <c r="R172" i="8"/>
  <c r="AG131" i="16"/>
  <c r="AI131" i="16" s="1"/>
  <c r="AH131" i="16"/>
  <c r="AJ131" i="16" s="1"/>
  <c r="R472" i="12"/>
  <c r="W36" i="13"/>
  <c r="AA36" i="13" s="1"/>
  <c r="X36" i="13"/>
  <c r="I263" i="8"/>
  <c r="S47" i="12"/>
  <c r="AC47" i="12" s="1"/>
  <c r="T47" i="12"/>
  <c r="AD47" i="12" s="1"/>
  <c r="T151" i="12"/>
  <c r="AD151" i="12" s="1"/>
  <c r="S151" i="12"/>
  <c r="AC151" i="12" s="1"/>
  <c r="O196" i="8"/>
  <c r="W155" i="16"/>
  <c r="AA155" i="16" s="1"/>
  <c r="X155" i="16"/>
  <c r="AB155" i="16" s="1"/>
  <c r="J239" i="8"/>
  <c r="R198" i="16"/>
  <c r="W25" i="12"/>
  <c r="AA25" i="12" s="1"/>
  <c r="X25" i="12"/>
  <c r="AB25" i="12" s="1"/>
  <c r="F207" i="8"/>
  <c r="S166" i="16"/>
  <c r="AC166" i="16" s="1"/>
  <c r="T166" i="16"/>
  <c r="AD166" i="16" s="1"/>
  <c r="R34" i="12"/>
  <c r="I235" i="8"/>
  <c r="I187" i="8"/>
  <c r="C101" i="8"/>
  <c r="X22" i="13"/>
  <c r="AB20" i="13" s="1"/>
  <c r="W22" i="13"/>
  <c r="AA22" i="13" s="1"/>
  <c r="U86" i="15"/>
  <c r="Y86" i="15" s="1"/>
  <c r="V86" i="15"/>
  <c r="Z86" i="15" s="1"/>
  <c r="R75" i="12"/>
  <c r="J90" i="8"/>
  <c r="R49" i="16"/>
  <c r="S161" i="12"/>
  <c r="G202" i="8"/>
  <c r="T161" i="12"/>
  <c r="AD161" i="12" s="1"/>
  <c r="Q269" i="8"/>
  <c r="W228" i="12"/>
  <c r="AA228" i="12" s="1"/>
  <c r="X228" i="12"/>
  <c r="V168" i="12"/>
  <c r="Z168" i="12" s="1"/>
  <c r="N209" i="8"/>
  <c r="U168" i="12"/>
  <c r="Y168" i="12" s="1"/>
  <c r="AK140" i="12"/>
  <c r="AM140" i="12" s="1"/>
  <c r="AL140" i="12"/>
  <c r="AN140" i="12" s="1"/>
  <c r="R124" i="8"/>
  <c r="AH83" i="16"/>
  <c r="AJ83" i="16" s="1"/>
  <c r="AG83" i="16"/>
  <c r="AI83" i="16" s="1"/>
  <c r="Q265" i="8"/>
  <c r="X224" i="12"/>
  <c r="W224" i="12"/>
  <c r="AA224" i="12" s="1"/>
  <c r="AK22" i="12"/>
  <c r="AM22" i="12" s="1"/>
  <c r="AL22" i="12"/>
  <c r="AN22" i="12" s="1"/>
  <c r="AH365" i="12"/>
  <c r="AJ365" i="12" s="1"/>
  <c r="AG365" i="12"/>
  <c r="AL76" i="12"/>
  <c r="AN76" i="12" s="1"/>
  <c r="AK76" i="12"/>
  <c r="AM76" i="12" s="1"/>
  <c r="W57" i="15"/>
  <c r="AA57" i="15" s="1"/>
  <c r="X57" i="15"/>
  <c r="L125" i="8"/>
  <c r="U84" i="16"/>
  <c r="Y84" i="16" s="1"/>
  <c r="V84" i="16"/>
  <c r="Z84" i="16" s="1"/>
  <c r="J175" i="8"/>
  <c r="R134" i="16"/>
  <c r="AF134" i="16" s="1"/>
  <c r="R35" i="15"/>
  <c r="D263" i="8"/>
  <c r="R252" i="12"/>
  <c r="Q252" i="12" s="1"/>
  <c r="AE252" i="12" s="1"/>
  <c r="N440" i="8"/>
  <c r="U399" i="12"/>
  <c r="Y399" i="12" s="1"/>
  <c r="V399" i="12"/>
  <c r="L141" i="8"/>
  <c r="U100" i="16"/>
  <c r="Y100" i="16" s="1"/>
  <c r="V100" i="16"/>
  <c r="Z100" i="16" s="1"/>
  <c r="R78" i="12"/>
  <c r="R22" i="14"/>
  <c r="Q22" i="14" s="1"/>
  <c r="S14" i="13"/>
  <c r="T14" i="13"/>
  <c r="AD14" i="13" s="1"/>
  <c r="E158" i="8"/>
  <c r="S159" i="8"/>
  <c r="AL118" i="16"/>
  <c r="AN118" i="16" s="1"/>
  <c r="AK118" i="16"/>
  <c r="AM118" i="16" s="1"/>
  <c r="M190" i="8"/>
  <c r="M222" i="8"/>
  <c r="AG60" i="15"/>
  <c r="AH60" i="15"/>
  <c r="AJ60" i="15" s="1"/>
  <c r="P89" i="8"/>
  <c r="P139" i="8"/>
  <c r="K226" i="8"/>
  <c r="S186" i="8"/>
  <c r="AL145" i="16"/>
  <c r="AN145" i="16" s="1"/>
  <c r="AK145" i="16"/>
  <c r="AM145" i="16" s="1"/>
  <c r="V109" i="12"/>
  <c r="U109" i="12"/>
  <c r="Y109" i="12" s="1"/>
  <c r="M119" i="8"/>
  <c r="AH475" i="12"/>
  <c r="AJ475" i="12" s="1"/>
  <c r="AG475" i="12"/>
  <c r="AL12" i="14"/>
  <c r="AN12" i="14" s="1"/>
  <c r="AK12" i="14"/>
  <c r="AM12" i="14" s="1"/>
  <c r="S108" i="8"/>
  <c r="AL67" i="16"/>
  <c r="AN67" i="16" s="1"/>
  <c r="AK67" i="16"/>
  <c r="AM67" i="16" s="1"/>
  <c r="D256" i="8"/>
  <c r="X188" i="12"/>
  <c r="AB188" i="12" s="1"/>
  <c r="Q229" i="8"/>
  <c r="W188" i="12"/>
  <c r="AA188" i="12" s="1"/>
  <c r="R355" i="12"/>
  <c r="K129" i="8"/>
  <c r="J145" i="8"/>
  <c r="R104" i="16"/>
  <c r="Q104" i="16" s="1"/>
  <c r="N410" i="8"/>
  <c r="U369" i="12"/>
  <c r="Y369" i="12" s="1"/>
  <c r="V369" i="12"/>
  <c r="Z369" i="12" s="1"/>
  <c r="S379" i="12"/>
  <c r="AC379" i="12" s="1"/>
  <c r="G420" i="8"/>
  <c r="T379" i="12"/>
  <c r="AD379" i="12" s="1"/>
  <c r="E146" i="8"/>
  <c r="AK276" i="12"/>
  <c r="AM276" i="12" s="1"/>
  <c r="AL276" i="12"/>
  <c r="AN276" i="12" s="1"/>
  <c r="L150" i="8"/>
  <c r="V109" i="16"/>
  <c r="U109" i="16"/>
  <c r="Y109" i="16" s="1"/>
  <c r="R275" i="12"/>
  <c r="AG90" i="15"/>
  <c r="AI90" i="15" s="1"/>
  <c r="AH90" i="15"/>
  <c r="AJ90" i="15" s="1"/>
  <c r="V333" i="12"/>
  <c r="N374" i="8"/>
  <c r="U333" i="12"/>
  <c r="Y333" i="12" s="1"/>
  <c r="T254" i="12"/>
  <c r="AD254" i="12" s="1"/>
  <c r="S254" i="12"/>
  <c r="AC254" i="12" s="1"/>
  <c r="G295" i="8"/>
  <c r="I167" i="8"/>
  <c r="I102" i="8"/>
  <c r="S101" i="12"/>
  <c r="AC101" i="12" s="1"/>
  <c r="G142" i="8"/>
  <c r="T101" i="12"/>
  <c r="AD101" i="12" s="1"/>
  <c r="L148" i="8"/>
  <c r="U107" i="16"/>
  <c r="Y107" i="16" s="1"/>
  <c r="V107" i="16"/>
  <c r="Z107" i="16" s="1"/>
  <c r="AL305" i="12"/>
  <c r="AN305" i="12" s="1"/>
  <c r="AK305" i="12"/>
  <c r="AM305" i="12" s="1"/>
  <c r="AG319" i="12"/>
  <c r="AI379" i="12" s="1"/>
  <c r="AH319" i="12"/>
  <c r="AJ319" i="12" s="1"/>
  <c r="AL35" i="16"/>
  <c r="AN35" i="16" s="1"/>
  <c r="AK35" i="16"/>
  <c r="AM35" i="16" s="1"/>
  <c r="AH36" i="16"/>
  <c r="AJ36" i="16" s="1"/>
  <c r="AG36" i="16"/>
  <c r="O234" i="8"/>
  <c r="W193" i="16"/>
  <c r="AA193" i="16" s="1"/>
  <c r="X193" i="16"/>
  <c r="S225" i="16"/>
  <c r="AC225" i="16" s="1"/>
  <c r="F266" i="8"/>
  <c r="T225" i="16"/>
  <c r="AD225" i="16" s="1"/>
  <c r="AG499" i="12"/>
  <c r="AI499" i="12" s="1"/>
  <c r="AH499" i="12"/>
  <c r="AJ499" i="12" s="1"/>
  <c r="AG316" i="12"/>
  <c r="AI316" i="12" s="1"/>
  <c r="AH316" i="12"/>
  <c r="AJ316" i="12" s="1"/>
  <c r="K182" i="8"/>
  <c r="AH35" i="13"/>
  <c r="AJ35" i="13" s="1"/>
  <c r="AG35" i="13"/>
  <c r="AI35" i="13" s="1"/>
  <c r="J240" i="8"/>
  <c r="R199" i="16"/>
  <c r="Q150" i="8"/>
  <c r="X109" i="12"/>
  <c r="W109" i="12"/>
  <c r="AA109" i="12" s="1"/>
  <c r="S468" i="12"/>
  <c r="AC468" i="12" s="1"/>
  <c r="G509" i="8"/>
  <c r="T468" i="12"/>
  <c r="AD468" i="12" s="1"/>
  <c r="X31" i="14"/>
  <c r="W31" i="14"/>
  <c r="AA31" i="14" s="1"/>
  <c r="F162" i="8"/>
  <c r="T121" i="16"/>
  <c r="AD121" i="16" s="1"/>
  <c r="S121" i="16"/>
  <c r="X28" i="12"/>
  <c r="W28" i="12"/>
  <c r="AA28" i="12" s="1"/>
  <c r="T48" i="15"/>
  <c r="AD48" i="15" s="1"/>
  <c r="S48" i="15"/>
  <c r="AC48" i="15" s="1"/>
  <c r="F141" i="8"/>
  <c r="T100" i="16"/>
  <c r="AD100" i="16" s="1"/>
  <c r="S100" i="16"/>
  <c r="AC100" i="16" s="1"/>
  <c r="L251" i="8"/>
  <c r="U210" i="16"/>
  <c r="Y210" i="16" s="1"/>
  <c r="V210" i="16"/>
  <c r="AH31" i="14"/>
  <c r="AJ31" i="14" s="1"/>
  <c r="AG31" i="14"/>
  <c r="R204" i="8"/>
  <c r="AH163" i="16"/>
  <c r="AJ163" i="16" s="1"/>
  <c r="AG163" i="16"/>
  <c r="AK116" i="12"/>
  <c r="AM116" i="12" s="1"/>
  <c r="AL116" i="12"/>
  <c r="AN116" i="12" s="1"/>
  <c r="M212" i="8"/>
  <c r="AL469" i="12"/>
  <c r="AN469" i="12" s="1"/>
  <c r="AK469" i="12"/>
  <c r="AM469" i="12" s="1"/>
  <c r="AL403" i="12"/>
  <c r="AN403" i="12" s="1"/>
  <c r="AK403" i="12"/>
  <c r="AM403" i="12" s="1"/>
  <c r="R222" i="16"/>
  <c r="Q222" i="16" s="1"/>
  <c r="J263" i="8"/>
  <c r="S255" i="12"/>
  <c r="AC255" i="12" s="1"/>
  <c r="T255" i="12"/>
  <c r="AD255" i="12" s="1"/>
  <c r="G296" i="8"/>
  <c r="C216" i="8"/>
  <c r="R86" i="8"/>
  <c r="AH45" i="16"/>
  <c r="AJ45" i="16" s="1"/>
  <c r="AG45" i="16"/>
  <c r="AI45" i="16" s="1"/>
  <c r="R43" i="15"/>
  <c r="Q43" i="15" s="1"/>
  <c r="X111" i="12"/>
  <c r="Q152" i="8"/>
  <c r="W111" i="12"/>
  <c r="AA111" i="12" s="1"/>
  <c r="AK64" i="12"/>
  <c r="AM64" i="12" s="1"/>
  <c r="AL64" i="12"/>
  <c r="AN64" i="12" s="1"/>
  <c r="U15" i="13"/>
  <c r="Y15" i="13" s="1"/>
  <c r="V15" i="13"/>
  <c r="W464" i="12"/>
  <c r="AA464" i="12" s="1"/>
  <c r="X464" i="12"/>
  <c r="AB464" i="12" s="1"/>
  <c r="Q505" i="8"/>
  <c r="X491" i="12"/>
  <c r="W491" i="12"/>
  <c r="AA491" i="12" s="1"/>
  <c r="Q532" i="8"/>
  <c r="W474" i="12"/>
  <c r="AA474" i="12" s="1"/>
  <c r="X474" i="12"/>
  <c r="AB474" i="12" s="1"/>
  <c r="Q515" i="8"/>
  <c r="M87" i="8"/>
  <c r="S71" i="15"/>
  <c r="AC71" i="15" s="1"/>
  <c r="T71" i="15"/>
  <c r="AD71" i="15" s="1"/>
  <c r="F103" i="8"/>
  <c r="T62" i="16"/>
  <c r="AD62" i="16" s="1"/>
  <c r="S62" i="16"/>
  <c r="AC62" i="16" s="1"/>
  <c r="W101" i="15"/>
  <c r="AA101" i="15" s="1"/>
  <c r="X101" i="15"/>
  <c r="AB101" i="15" s="1"/>
  <c r="AK463" i="12"/>
  <c r="AM463" i="12" s="1"/>
  <c r="AL463" i="12"/>
  <c r="AN463" i="12" s="1"/>
  <c r="M145" i="8"/>
  <c r="AL14" i="15"/>
  <c r="AN14" i="15" s="1"/>
  <c r="AK14" i="15"/>
  <c r="AM14" i="15" s="1"/>
  <c r="AH338" i="12"/>
  <c r="AJ338" i="12" s="1"/>
  <c r="AG338" i="12"/>
  <c r="AI338" i="12" s="1"/>
  <c r="W60" i="12"/>
  <c r="AA60" i="12" s="1"/>
  <c r="X60" i="12"/>
  <c r="Q101" i="8"/>
  <c r="F119" i="8"/>
  <c r="S78" i="16"/>
  <c r="T78" i="16"/>
  <c r="AD78" i="16" s="1"/>
  <c r="R492" i="12"/>
  <c r="AF492" i="12" s="1"/>
  <c r="D174" i="8"/>
  <c r="V20" i="13"/>
  <c r="U20" i="13"/>
  <c r="Y20" i="13" s="1"/>
  <c r="G337" i="8"/>
  <c r="S296" i="12"/>
  <c r="AC296" i="12" s="1"/>
  <c r="T296" i="12"/>
  <c r="AD296" i="12" s="1"/>
  <c r="AL405" i="12"/>
  <c r="AN405" i="12" s="1"/>
  <c r="AK405" i="12"/>
  <c r="AM405" i="12" s="1"/>
  <c r="R105" i="8"/>
  <c r="AH64" i="16"/>
  <c r="AJ64" i="16" s="1"/>
  <c r="AG64" i="16"/>
  <c r="K244" i="8"/>
  <c r="AK313" i="12"/>
  <c r="AM313" i="12" s="1"/>
  <c r="AL313" i="12"/>
  <c r="AN313" i="12" s="1"/>
  <c r="W29" i="15"/>
  <c r="AA29" i="15" s="1"/>
  <c r="X29" i="15"/>
  <c r="W32" i="13"/>
  <c r="AA32" i="13" s="1"/>
  <c r="X32" i="13"/>
  <c r="AK18" i="13"/>
  <c r="AM18" i="13" s="1"/>
  <c r="AL18" i="13"/>
  <c r="AN18" i="13" s="1"/>
  <c r="AH25" i="16"/>
  <c r="AJ25" i="16" s="1"/>
  <c r="R66" i="8"/>
  <c r="AG25" i="16"/>
  <c r="R211" i="12"/>
  <c r="S248" i="8"/>
  <c r="AL207" i="16"/>
  <c r="AN207" i="16" s="1"/>
  <c r="AK207" i="16"/>
  <c r="AM207" i="16" s="1"/>
  <c r="R140" i="8"/>
  <c r="AH99" i="16"/>
  <c r="AJ99" i="16" s="1"/>
  <c r="AG99" i="16"/>
  <c r="AI99" i="16" s="1"/>
  <c r="J115" i="8"/>
  <c r="R74" i="16"/>
  <c r="D268" i="8"/>
  <c r="AH46" i="12"/>
  <c r="AJ46" i="12" s="1"/>
  <c r="AG46" i="12"/>
  <c r="AI46" i="12" s="1"/>
  <c r="X239" i="12"/>
  <c r="AB239" i="12" s="1"/>
  <c r="Q280" i="8"/>
  <c r="W239" i="12"/>
  <c r="AA239" i="12" s="1"/>
  <c r="AK159" i="12"/>
  <c r="AM159" i="12" s="1"/>
  <c r="AL159" i="12"/>
  <c r="AN159" i="12" s="1"/>
  <c r="K115" i="8"/>
  <c r="I135" i="8"/>
  <c r="E230" i="8"/>
  <c r="F215" i="8"/>
  <c r="T174" i="16"/>
  <c r="AD174" i="16" s="1"/>
  <c r="S174" i="16"/>
  <c r="F216" i="8"/>
  <c r="S175" i="16"/>
  <c r="AC175" i="16" s="1"/>
  <c r="T175" i="16"/>
  <c r="AD175" i="16" s="1"/>
  <c r="T47" i="16"/>
  <c r="AD47" i="16" s="1"/>
  <c r="F88" i="8"/>
  <c r="S47" i="16"/>
  <c r="AC181" i="16" s="1"/>
  <c r="W114" i="12"/>
  <c r="AA114" i="12" s="1"/>
  <c r="X114" i="12"/>
  <c r="AB114" i="12" s="1"/>
  <c r="Q155" i="8"/>
  <c r="S260" i="8"/>
  <c r="AL219" i="16"/>
  <c r="AN219" i="16" s="1"/>
  <c r="AK219" i="16"/>
  <c r="AM219" i="16" s="1"/>
  <c r="AL203" i="12"/>
  <c r="AN203" i="12" s="1"/>
  <c r="AK203" i="12"/>
  <c r="AM203" i="12" s="1"/>
  <c r="U184" i="12"/>
  <c r="Y184" i="12" s="1"/>
  <c r="N225" i="8"/>
  <c r="V184" i="12"/>
  <c r="Z184" i="12" s="1"/>
  <c r="S36" i="13"/>
  <c r="AC36" i="13" s="1"/>
  <c r="T36" i="13"/>
  <c r="AD36" i="13" s="1"/>
  <c r="I207" i="8"/>
  <c r="S138" i="8"/>
  <c r="AK97" i="16"/>
  <c r="AM97" i="16" s="1"/>
  <c r="AL97" i="16"/>
  <c r="AN97" i="16" s="1"/>
  <c r="O103" i="8"/>
  <c r="W62" i="16"/>
  <c r="AA62" i="16" s="1"/>
  <c r="X62" i="16"/>
  <c r="AB62" i="16" s="1"/>
  <c r="R76" i="15"/>
  <c r="Q76" i="15" s="1"/>
  <c r="AE76" i="15" s="1"/>
  <c r="AG10" i="14"/>
  <c r="AI10" i="14" s="1"/>
  <c r="AH10" i="14"/>
  <c r="AJ10" i="14" s="1"/>
  <c r="U405" i="12"/>
  <c r="Y405" i="12" s="1"/>
  <c r="V405" i="12"/>
  <c r="Z405" i="12" s="1"/>
  <c r="N446" i="8"/>
  <c r="R36" i="12"/>
  <c r="M158" i="8"/>
  <c r="AG343" i="12"/>
  <c r="AI343" i="12" s="1"/>
  <c r="AH343" i="12"/>
  <c r="AJ343" i="12" s="1"/>
  <c r="K214" i="8"/>
  <c r="D101" i="8"/>
  <c r="R496" i="12"/>
  <c r="N353" i="8"/>
  <c r="U312" i="12"/>
  <c r="Y312" i="12" s="1"/>
  <c r="V312" i="12"/>
  <c r="Z312" i="12" s="1"/>
  <c r="M118" i="8"/>
  <c r="T356" i="12"/>
  <c r="AD356" i="12" s="1"/>
  <c r="G397" i="8"/>
  <c r="S356" i="12"/>
  <c r="AC356" i="12" s="1"/>
  <c r="R95" i="8"/>
  <c r="AH54" i="16"/>
  <c r="AJ54" i="16" s="1"/>
  <c r="AG54" i="16"/>
  <c r="AI54" i="16" s="1"/>
  <c r="S242" i="8"/>
  <c r="AL201" i="16"/>
  <c r="AN201" i="16" s="1"/>
  <c r="AK201" i="16"/>
  <c r="AM201" i="16" s="1"/>
  <c r="F185" i="8"/>
  <c r="S144" i="16"/>
  <c r="T144" i="16"/>
  <c r="AD144" i="16" s="1"/>
  <c r="N329" i="8"/>
  <c r="V288" i="12"/>
  <c r="Z288" i="12" s="1"/>
  <c r="U288" i="12"/>
  <c r="Y288" i="12" s="1"/>
  <c r="T16" i="14"/>
  <c r="AD16" i="14" s="1"/>
  <c r="S16" i="14"/>
  <c r="AC16" i="14" s="1"/>
  <c r="R119" i="12"/>
  <c r="AF119" i="12" s="1"/>
  <c r="M146" i="8"/>
  <c r="X15" i="14"/>
  <c r="AB15" i="14" s="1"/>
  <c r="W15" i="14"/>
  <c r="AA15" i="14" s="1"/>
  <c r="M200" i="8"/>
  <c r="R109" i="8"/>
  <c r="AG68" i="16"/>
  <c r="AI84" i="16" s="1"/>
  <c r="AH68" i="16"/>
  <c r="AJ68" i="16" s="1"/>
  <c r="D231" i="8"/>
  <c r="O116" i="8"/>
  <c r="X75" i="16"/>
  <c r="AB75" i="16" s="1"/>
  <c r="W75" i="16"/>
  <c r="AA75" i="16" s="1"/>
  <c r="W442" i="12"/>
  <c r="AA442" i="12" s="1"/>
  <c r="Q483" i="8"/>
  <c r="X442" i="12"/>
  <c r="AB442" i="12" s="1"/>
  <c r="S235" i="8"/>
  <c r="AL194" i="16"/>
  <c r="AN194" i="16" s="1"/>
  <c r="AK194" i="16"/>
  <c r="AM194" i="16" s="1"/>
  <c r="K211" i="8"/>
  <c r="K84" i="8"/>
  <c r="S163" i="8"/>
  <c r="AK122" i="16"/>
  <c r="AM122" i="16" s="1"/>
  <c r="AL122" i="16"/>
  <c r="AN122" i="16" s="1"/>
  <c r="I113" i="8"/>
  <c r="J162" i="8"/>
  <c r="R121" i="16"/>
  <c r="D197" i="8"/>
  <c r="AK452" i="12"/>
  <c r="AM452" i="12" s="1"/>
  <c r="AL452" i="12"/>
  <c r="AN452" i="12" s="1"/>
  <c r="S192" i="8"/>
  <c r="AK151" i="16"/>
  <c r="AM151" i="16" s="1"/>
  <c r="AL151" i="16"/>
  <c r="AN151" i="16" s="1"/>
  <c r="AK462" i="12"/>
  <c r="AM462" i="12" s="1"/>
  <c r="AL462" i="12"/>
  <c r="AN462" i="12" s="1"/>
  <c r="J208" i="8"/>
  <c r="R167" i="16"/>
  <c r="N326" i="8"/>
  <c r="U285" i="12"/>
  <c r="Y285" i="12" s="1"/>
  <c r="V285" i="12"/>
  <c r="O268" i="8"/>
  <c r="X227" i="16"/>
  <c r="W227" i="16"/>
  <c r="AA227" i="16" s="1"/>
  <c r="J164" i="8"/>
  <c r="R123" i="16"/>
  <c r="Q123" i="16" s="1"/>
  <c r="W161" i="16"/>
  <c r="AA161" i="16" s="1"/>
  <c r="O202" i="8"/>
  <c r="X161" i="16"/>
  <c r="AB161" i="16" s="1"/>
  <c r="D196" i="8"/>
  <c r="G419" i="8"/>
  <c r="T378" i="12"/>
  <c r="AD378" i="12" s="1"/>
  <c r="S378" i="12"/>
  <c r="AC378" i="12" s="1"/>
  <c r="P66" i="8"/>
  <c r="L238" i="8"/>
  <c r="V197" i="16"/>
  <c r="Z197" i="16" s="1"/>
  <c r="U197" i="16"/>
  <c r="Y197" i="16" s="1"/>
  <c r="D189" i="8"/>
  <c r="K207" i="8"/>
  <c r="I200" i="8"/>
  <c r="I106" i="8"/>
  <c r="F260" i="8"/>
  <c r="T219" i="16"/>
  <c r="AD219" i="16" s="1"/>
  <c r="S219" i="16"/>
  <c r="AC219" i="16" s="1"/>
  <c r="R150" i="16"/>
  <c r="J191" i="8"/>
  <c r="D138" i="8"/>
  <c r="AK10" i="15"/>
  <c r="AM10" i="15" s="1"/>
  <c r="AL10" i="15"/>
  <c r="AN10" i="15" s="1"/>
  <c r="C222" i="8"/>
  <c r="T263" i="12"/>
  <c r="AD263" i="12" s="1"/>
  <c r="G304" i="8"/>
  <c r="S263" i="12"/>
  <c r="AC263" i="12" s="1"/>
  <c r="Q334" i="8"/>
  <c r="W293" i="12"/>
  <c r="AA293" i="12" s="1"/>
  <c r="X293" i="12"/>
  <c r="AB293" i="12" s="1"/>
  <c r="J130" i="8"/>
  <c r="R89" i="16"/>
  <c r="AF157" i="16" s="1"/>
  <c r="O91" i="8"/>
  <c r="X50" i="16"/>
  <c r="AB50" i="16" s="1"/>
  <c r="W50" i="16"/>
  <c r="AA50" i="16" s="1"/>
  <c r="K110" i="8"/>
  <c r="G69" i="8"/>
  <c r="S28" i="12"/>
  <c r="T28" i="12"/>
  <c r="AD28" i="12" s="1"/>
  <c r="F258" i="8"/>
  <c r="S217" i="16"/>
  <c r="AC217" i="16" s="1"/>
  <c r="T217" i="16"/>
  <c r="AD217" i="16" s="1"/>
  <c r="G456" i="8"/>
  <c r="S415" i="12"/>
  <c r="AC415" i="12" s="1"/>
  <c r="T415" i="12"/>
  <c r="AD415" i="12" s="1"/>
  <c r="M124" i="8"/>
  <c r="D244" i="8"/>
  <c r="AK17" i="14"/>
  <c r="AM17" i="14" s="1"/>
  <c r="AL17" i="14"/>
  <c r="AN17" i="14" s="1"/>
  <c r="AL277" i="12"/>
  <c r="AN277" i="12" s="1"/>
  <c r="AK277" i="12"/>
  <c r="AM277" i="12" s="1"/>
  <c r="C172" i="8"/>
  <c r="T15" i="12"/>
  <c r="AD15" i="12" s="1"/>
  <c r="S15" i="12"/>
  <c r="AC15" i="12" s="1"/>
  <c r="W199" i="16"/>
  <c r="AA199" i="16" s="1"/>
  <c r="X199" i="16"/>
  <c r="O240" i="8"/>
  <c r="AL104" i="12"/>
  <c r="AN104" i="12" s="1"/>
  <c r="AK104" i="12"/>
  <c r="AM297" i="12" s="1"/>
  <c r="D257" i="8"/>
  <c r="S126" i="8"/>
  <c r="AL85" i="16"/>
  <c r="AN85" i="16" s="1"/>
  <c r="AK85" i="16"/>
  <c r="AM85" i="16" s="1"/>
  <c r="F115" i="8"/>
  <c r="S74" i="16"/>
  <c r="T74" i="16"/>
  <c r="AD74" i="16" s="1"/>
  <c r="R165" i="8"/>
  <c r="AH124" i="16"/>
  <c r="AJ124" i="16" s="1"/>
  <c r="AG124" i="16"/>
  <c r="N226" i="8"/>
  <c r="U185" i="12"/>
  <c r="Y185" i="12" s="1"/>
  <c r="V185" i="12"/>
  <c r="K89" i="8"/>
  <c r="E128" i="8"/>
  <c r="AK34" i="16"/>
  <c r="AL34" i="16"/>
  <c r="AN34" i="16" s="1"/>
  <c r="R276" i="12"/>
  <c r="AG11" i="12"/>
  <c r="AI96" i="12" s="1"/>
  <c r="AH11" i="12"/>
  <c r="AJ11" i="12" s="1"/>
  <c r="P96" i="8"/>
  <c r="R81" i="15"/>
  <c r="AF81" i="15" s="1"/>
  <c r="K246" i="8"/>
  <c r="S203" i="8"/>
  <c r="AL162" i="16"/>
  <c r="AN162" i="16" s="1"/>
  <c r="AK162" i="16"/>
  <c r="AM162" i="16" s="1"/>
  <c r="AG215" i="12"/>
  <c r="AI215" i="12" s="1"/>
  <c r="AH215" i="12"/>
  <c r="AJ215" i="12" s="1"/>
  <c r="R221" i="8"/>
  <c r="AH180" i="16"/>
  <c r="AJ180" i="16" s="1"/>
  <c r="AG180" i="16"/>
  <c r="AI180" i="16" s="1"/>
  <c r="J245" i="8"/>
  <c r="R204" i="16"/>
  <c r="AF204" i="16" s="1"/>
  <c r="S216" i="8"/>
  <c r="AK175" i="16"/>
  <c r="AM175" i="16" s="1"/>
  <c r="AL175" i="16"/>
  <c r="AN175" i="16" s="1"/>
  <c r="D71" i="8"/>
  <c r="O156" i="8"/>
  <c r="X115" i="16"/>
  <c r="AB115" i="16" s="1"/>
  <c r="W115" i="16"/>
  <c r="AA115" i="16" s="1"/>
  <c r="W199" i="12"/>
  <c r="AA199" i="12" s="1"/>
  <c r="X199" i="12"/>
  <c r="I191" i="8"/>
  <c r="T151" i="16"/>
  <c r="AD151" i="16" s="1"/>
  <c r="S151" i="16"/>
  <c r="AC162" i="16" s="1"/>
  <c r="F192" i="8"/>
  <c r="K132" i="8"/>
  <c r="W12" i="14"/>
  <c r="AA12" i="14" s="1"/>
  <c r="X12" i="14"/>
  <c r="J224" i="8"/>
  <c r="R183" i="16"/>
  <c r="E181" i="8"/>
  <c r="W205" i="12"/>
  <c r="AA205" i="12" s="1"/>
  <c r="Q246" i="8"/>
  <c r="X205" i="12"/>
  <c r="AK31" i="16"/>
  <c r="AM31" i="16" s="1"/>
  <c r="AL31" i="16"/>
  <c r="AN31" i="16" s="1"/>
  <c r="AH82" i="12"/>
  <c r="AJ82" i="12" s="1"/>
  <c r="AG82" i="12"/>
  <c r="AI82" i="12" s="1"/>
  <c r="AH443" i="12"/>
  <c r="AJ443" i="12" s="1"/>
  <c r="AG443" i="12"/>
  <c r="AI443" i="12" s="1"/>
  <c r="S14" i="15"/>
  <c r="T14" i="15"/>
  <c r="AD14" i="15" s="1"/>
  <c r="Q276" i="8"/>
  <c r="W235" i="12"/>
  <c r="AA235" i="12" s="1"/>
  <c r="X235" i="12"/>
  <c r="AB235" i="12" s="1"/>
  <c r="AK69" i="12"/>
  <c r="AM69" i="12" s="1"/>
  <c r="AL69" i="12"/>
  <c r="AN69" i="12" s="1"/>
  <c r="S227" i="8"/>
  <c r="AL186" i="16"/>
  <c r="AN186" i="16" s="1"/>
  <c r="AK186" i="16"/>
  <c r="AM186" i="16" s="1"/>
  <c r="D95" i="8"/>
  <c r="S249" i="12"/>
  <c r="AC249" i="12" s="1"/>
  <c r="T249" i="12"/>
  <c r="AD249" i="12" s="1"/>
  <c r="G290" i="8"/>
  <c r="F60" i="8"/>
  <c r="C70" i="8"/>
  <c r="S67" i="8"/>
  <c r="F72" i="8"/>
  <c r="Q62" i="8"/>
  <c r="H64" i="8"/>
  <c r="P68" i="8"/>
  <c r="AC239" i="12"/>
  <c r="AC51" i="16"/>
  <c r="AC41" i="16"/>
  <c r="AC85" i="15"/>
  <c r="AM41" i="15"/>
  <c r="AN46" i="16"/>
  <c r="AM15" i="13"/>
  <c r="AM27" i="13"/>
  <c r="AC74" i="12"/>
  <c r="AM80" i="16"/>
  <c r="AC43" i="15"/>
  <c r="AC18" i="13"/>
  <c r="AC11" i="13"/>
  <c r="AC77" i="15"/>
  <c r="AC50" i="15"/>
  <c r="AC7" i="13"/>
  <c r="AC17" i="15"/>
  <c r="AC39" i="16"/>
  <c r="AC21" i="13"/>
  <c r="AF481" i="12"/>
  <c r="AF22" i="14"/>
  <c r="AC14" i="13"/>
  <c r="AM210" i="12"/>
  <c r="AC79" i="16"/>
  <c r="AM8" i="16"/>
  <c r="AM61" i="16"/>
  <c r="AC72" i="16"/>
  <c r="AM99" i="16"/>
  <c r="AF205" i="16"/>
  <c r="AC159" i="16"/>
  <c r="AM184" i="16"/>
  <c r="AC247" i="12"/>
  <c r="AF77" i="12"/>
  <c r="AM296" i="12"/>
  <c r="AC21" i="16"/>
  <c r="AN135" i="16"/>
  <c r="AC144" i="16"/>
  <c r="AC213" i="16"/>
  <c r="AC12" i="15"/>
  <c r="AC222" i="16"/>
  <c r="AC332" i="12"/>
  <c r="AC30" i="12"/>
  <c r="AC348" i="12"/>
  <c r="AC104" i="3"/>
  <c r="AC511" i="12"/>
  <c r="AF142" i="16"/>
  <c r="AC267" i="12"/>
  <c r="AC141" i="16"/>
  <c r="AM116" i="16"/>
  <c r="Q134" i="16"/>
  <c r="AE134" i="16" s="1"/>
  <c r="AC134" i="16"/>
  <c r="AC182" i="12"/>
  <c r="AC462" i="12"/>
  <c r="AC66" i="15"/>
  <c r="AM133" i="16"/>
  <c r="AF242" i="12"/>
  <c r="AC210" i="12"/>
  <c r="AC203" i="16"/>
  <c r="AC138" i="12"/>
  <c r="Q338" i="12"/>
  <c r="AC133" i="16"/>
  <c r="AD457" i="12"/>
  <c r="AC497" i="12"/>
  <c r="AC150" i="16"/>
  <c r="AC11" i="12"/>
  <c r="AM105" i="16"/>
  <c r="AC471" i="12"/>
  <c r="AC155" i="16"/>
  <c r="AC333" i="12"/>
  <c r="AC279" i="12"/>
  <c r="AC240" i="12"/>
  <c r="AF158" i="16"/>
  <c r="AM34" i="16"/>
  <c r="AC94" i="12"/>
  <c r="AC148" i="16"/>
  <c r="AC494" i="12"/>
  <c r="AC8" i="13"/>
  <c r="AC43" i="12"/>
  <c r="AC16" i="12"/>
  <c r="AM429" i="12"/>
  <c r="AM209" i="12"/>
  <c r="AC209" i="12"/>
  <c r="AC91" i="12"/>
  <c r="AC330" i="12"/>
  <c r="AC172" i="12"/>
  <c r="AF142" i="12"/>
  <c r="AC156" i="12"/>
  <c r="AF398" i="12"/>
  <c r="AC174" i="12"/>
  <c r="AC341" i="12"/>
  <c r="Q212" i="16"/>
  <c r="AE212" i="16" s="1"/>
  <c r="AC324" i="12"/>
  <c r="Q106" i="16"/>
  <c r="AE106" i="16" s="1"/>
  <c r="AC7" i="15"/>
  <c r="AM328" i="12"/>
  <c r="AC429" i="12"/>
  <c r="AC456" i="12"/>
  <c r="AC449" i="12"/>
  <c r="Q263" i="12"/>
  <c r="AE263" i="12" s="1"/>
  <c r="AF123" i="16"/>
  <c r="AM8" i="12"/>
  <c r="AC347" i="12"/>
  <c r="AC69" i="3"/>
  <c r="AC105" i="3"/>
  <c r="AC118" i="12"/>
  <c r="AC437" i="12"/>
  <c r="AC112" i="16"/>
  <c r="AC20" i="3"/>
  <c r="AC145" i="16"/>
  <c r="AC195" i="16"/>
  <c r="AI49" i="16"/>
  <c r="Y69" i="3"/>
  <c r="AI82" i="16"/>
  <c r="AB83" i="16"/>
  <c r="AI73" i="15"/>
  <c r="AI99" i="15"/>
  <c r="AI17" i="15"/>
  <c r="Z73" i="12"/>
  <c r="AI271" i="12"/>
  <c r="AI100" i="15"/>
  <c r="AI97" i="15"/>
  <c r="AI50" i="15"/>
  <c r="AI51" i="15"/>
  <c r="Z52" i="16"/>
  <c r="Z10" i="16"/>
  <c r="Z36" i="16"/>
  <c r="Z98" i="16"/>
  <c r="AI86" i="15"/>
  <c r="AB204" i="16"/>
  <c r="Z20" i="15"/>
  <c r="AI21" i="15"/>
  <c r="AI90" i="16"/>
  <c r="AI46" i="15"/>
  <c r="AI58" i="15"/>
  <c r="AI59" i="15"/>
  <c r="Z140" i="16"/>
  <c r="AB38" i="14"/>
  <c r="Z91" i="16"/>
  <c r="AB80" i="16"/>
  <c r="AB85" i="3"/>
  <c r="AI105" i="15"/>
  <c r="AI20" i="15"/>
  <c r="AI9" i="15"/>
  <c r="AI19" i="15"/>
  <c r="AI96" i="16"/>
  <c r="AI41" i="15"/>
  <c r="AI468" i="12"/>
  <c r="AI397" i="12"/>
  <c r="AI44" i="15"/>
  <c r="AI51" i="16"/>
  <c r="AI42" i="15"/>
  <c r="AI75" i="15"/>
  <c r="Z24" i="16"/>
  <c r="Z39" i="16"/>
  <c r="Z43" i="16"/>
  <c r="Z388" i="12"/>
  <c r="Z195" i="16"/>
  <c r="AI460" i="12"/>
  <c r="AI26" i="15"/>
  <c r="AI66" i="15"/>
  <c r="AI170" i="16"/>
  <c r="AI92" i="15"/>
  <c r="AI24" i="15"/>
  <c r="AI102" i="15"/>
  <c r="AI73" i="16"/>
  <c r="AI101" i="15"/>
  <c r="AI81" i="15"/>
  <c r="AI84" i="15"/>
  <c r="Z106" i="16"/>
  <c r="Z86" i="16"/>
  <c r="AB466" i="12"/>
  <c r="Z44" i="16"/>
  <c r="AI219" i="12"/>
  <c r="AB24" i="14"/>
  <c r="Z62" i="3"/>
  <c r="AI87" i="15"/>
  <c r="AI104" i="15"/>
  <c r="AB216" i="16"/>
  <c r="AI60" i="15"/>
  <c r="AI22" i="15"/>
  <c r="AI23" i="15"/>
  <c r="Z82" i="12"/>
  <c r="AB81" i="16"/>
  <c r="Z35" i="3"/>
  <c r="Z215" i="16"/>
  <c r="AI25" i="16"/>
  <c r="AI118" i="16"/>
  <c r="AI162" i="16"/>
  <c r="AI191" i="16"/>
  <c r="AI37" i="16"/>
  <c r="AI126" i="16"/>
  <c r="AI269" i="12"/>
  <c r="AI164" i="16"/>
  <c r="AB139" i="16"/>
  <c r="AB29" i="15"/>
  <c r="AB26" i="15"/>
  <c r="Z24" i="13"/>
  <c r="Z41" i="16"/>
  <c r="Z113" i="16"/>
  <c r="Z220" i="16"/>
  <c r="Z219" i="16"/>
  <c r="Z116" i="16"/>
  <c r="Z111" i="16"/>
  <c r="Z129" i="16"/>
  <c r="Z114" i="16"/>
  <c r="Z146" i="16"/>
  <c r="Z139" i="16"/>
  <c r="Z163" i="16"/>
  <c r="Z149" i="16"/>
  <c r="Z204" i="16"/>
  <c r="Z201" i="16"/>
  <c r="Z159" i="16"/>
  <c r="Z164" i="16"/>
  <c r="Z193" i="16"/>
  <c r="Z213" i="16"/>
  <c r="Z152" i="16"/>
  <c r="Z105" i="16"/>
  <c r="Z199" i="16"/>
  <c r="Z123" i="16"/>
  <c r="Z37" i="16"/>
  <c r="AI144" i="12"/>
  <c r="AI335" i="12"/>
  <c r="AI434" i="12"/>
  <c r="AI422" i="12"/>
  <c r="AI146" i="12"/>
  <c r="AI498" i="12"/>
  <c r="AI106" i="12"/>
  <c r="AI104" i="12"/>
  <c r="AI294" i="12"/>
  <c r="AB12" i="14"/>
  <c r="AB29" i="14"/>
  <c r="Z117" i="16"/>
  <c r="AI248" i="12"/>
  <c r="AI253" i="12"/>
  <c r="Z168" i="16"/>
  <c r="Z216" i="16"/>
  <c r="AB21" i="16"/>
  <c r="AB212" i="16"/>
  <c r="AB113" i="16"/>
  <c r="AB213" i="16"/>
  <c r="AB7" i="16"/>
  <c r="AB125" i="16"/>
  <c r="AB10" i="16"/>
  <c r="AI272" i="12"/>
  <c r="AI385" i="12"/>
  <c r="AI144" i="16"/>
  <c r="AB120" i="16"/>
  <c r="AB445" i="12"/>
  <c r="AI147" i="16"/>
  <c r="AI11" i="13"/>
  <c r="AI146" i="16"/>
  <c r="Z7" i="13"/>
  <c r="AI13" i="15"/>
  <c r="AI9" i="13"/>
  <c r="AI7" i="15"/>
  <c r="Q65" i="16"/>
  <c r="AF252" i="12"/>
  <c r="Q7" i="13"/>
  <c r="AE7" i="13" s="1"/>
  <c r="AF222" i="16"/>
  <c r="AF49" i="16"/>
  <c r="Q49" i="16"/>
  <c r="AE49" i="16" s="1"/>
  <c r="AF19" i="12"/>
  <c r="Q19" i="12"/>
  <c r="AE19" i="12" s="1"/>
  <c r="Q187" i="12"/>
  <c r="AE187" i="12" s="1"/>
  <c r="AF187" i="12"/>
  <c r="Q102" i="16"/>
  <c r="AF102" i="16"/>
  <c r="Q116" i="16"/>
  <c r="AE116" i="16" s="1"/>
  <c r="AF116" i="16"/>
  <c r="AF384" i="12"/>
  <c r="Q384" i="12"/>
  <c r="AE384" i="12" s="1"/>
  <c r="Q170" i="12"/>
  <c r="AF170" i="12"/>
  <c r="AF138" i="12"/>
  <c r="Q138" i="12"/>
  <c r="AF37" i="12"/>
  <c r="Q37" i="12"/>
  <c r="AE37" i="12" s="1"/>
  <c r="Q226" i="12"/>
  <c r="AE226" i="12" s="1"/>
  <c r="AF226" i="12"/>
  <c r="Q283" i="12"/>
  <c r="AF283" i="12"/>
  <c r="AF221" i="16"/>
  <c r="Q221" i="16"/>
  <c r="AE221" i="16" s="1"/>
  <c r="Q425" i="12"/>
  <c r="AE425" i="12" s="1"/>
  <c r="AF425" i="12"/>
  <c r="AF15" i="15"/>
  <c r="Q15" i="15"/>
  <c r="AF19" i="16"/>
  <c r="Q19" i="16"/>
  <c r="AF91" i="12"/>
  <c r="Q91" i="12"/>
  <c r="AE91" i="12" s="1"/>
  <c r="Q356" i="12"/>
  <c r="AE356" i="12" s="1"/>
  <c r="AF356" i="12"/>
  <c r="AF120" i="12"/>
  <c r="Q120" i="12"/>
  <c r="AE120" i="12" s="1"/>
  <c r="AF87" i="16"/>
  <c r="Q87" i="16"/>
  <c r="AF82" i="3"/>
  <c r="Q82" i="3"/>
  <c r="Q28" i="15"/>
  <c r="AE28" i="15" s="1"/>
  <c r="AF28" i="15"/>
  <c r="AF35" i="3"/>
  <c r="Q35" i="3"/>
  <c r="AE35" i="3" s="1"/>
  <c r="AF82" i="15"/>
  <c r="Q82" i="15"/>
  <c r="AE82" i="15" s="1"/>
  <c r="Q345" i="12"/>
  <c r="AE345" i="12" s="1"/>
  <c r="AF345" i="12"/>
  <c r="AF39" i="16"/>
  <c r="Q39" i="16"/>
  <c r="AF22" i="15"/>
  <c r="Q22" i="15"/>
  <c r="AE22" i="15" s="1"/>
  <c r="AF436" i="12"/>
  <c r="Q436" i="12"/>
  <c r="AE436" i="12" s="1"/>
  <c r="Q66" i="15"/>
  <c r="AF66" i="15"/>
  <c r="Q44" i="12"/>
  <c r="AE44" i="12" s="1"/>
  <c r="AF44" i="12"/>
  <c r="Q60" i="16"/>
  <c r="AE60" i="16" s="1"/>
  <c r="AF60" i="16"/>
  <c r="AF432" i="12"/>
  <c r="Q432" i="12"/>
  <c r="AE432" i="12" s="1"/>
  <c r="AF104" i="16"/>
  <c r="Q492" i="12"/>
  <c r="AE492" i="12" s="1"/>
  <c r="AF430" i="12"/>
  <c r="Q430" i="12"/>
  <c r="AE430" i="12" s="1"/>
  <c r="AF15" i="14"/>
  <c r="Q15" i="14"/>
  <c r="Q185" i="12"/>
  <c r="AF185" i="12"/>
  <c r="Q17" i="12"/>
  <c r="AF17" i="12"/>
  <c r="Q184" i="12"/>
  <c r="AF184" i="12"/>
  <c r="AF37" i="14"/>
  <c r="Q37" i="14"/>
  <c r="AE37" i="14" s="1"/>
  <c r="Q90" i="16"/>
  <c r="AE90" i="16" s="1"/>
  <c r="AF90" i="16"/>
  <c r="AF160" i="16"/>
  <c r="Q160" i="16"/>
  <c r="AE160" i="16" s="1"/>
  <c r="AF148" i="12"/>
  <c r="Q148" i="12"/>
  <c r="AE148" i="12" s="1"/>
  <c r="AF99" i="16"/>
  <c r="Q99" i="16"/>
  <c r="AE99" i="16" s="1"/>
  <c r="AF171" i="16"/>
  <c r="Q171" i="16"/>
  <c r="AE171" i="16" s="1"/>
  <c r="Q207" i="12"/>
  <c r="AE207" i="12" s="1"/>
  <c r="AF207" i="12"/>
  <c r="Q20" i="15"/>
  <c r="AF20" i="15"/>
  <c r="AF8" i="13"/>
  <c r="Q8" i="13"/>
  <c r="AE8" i="13" s="1"/>
  <c r="Q9" i="14"/>
  <c r="AF9" i="14"/>
  <c r="AF213" i="12"/>
  <c r="Q213" i="12"/>
  <c r="AE213" i="12" s="1"/>
  <c r="Q17" i="13"/>
  <c r="AE17" i="13" s="1"/>
  <c r="AF17" i="13"/>
  <c r="AF73" i="16"/>
  <c r="Q73" i="16"/>
  <c r="AF33" i="15"/>
  <c r="Q33" i="15"/>
  <c r="Q65" i="15"/>
  <c r="AE65" i="15" s="1"/>
  <c r="AF65" i="15"/>
  <c r="Q56" i="16"/>
  <c r="AF56" i="16"/>
  <c r="AF31" i="3"/>
  <c r="Q31" i="3"/>
  <c r="AE31" i="3" s="1"/>
  <c r="AF250" i="12"/>
  <c r="Q250" i="12"/>
  <c r="AE250" i="12" s="1"/>
  <c r="AF80" i="15"/>
  <c r="Q80" i="15"/>
  <c r="AE80" i="15" s="1"/>
  <c r="Q413" i="12"/>
  <c r="AE413" i="12" s="1"/>
  <c r="AF413" i="12"/>
  <c r="Q177" i="16"/>
  <c r="AF177" i="16"/>
  <c r="AF220" i="12"/>
  <c r="Q220" i="12"/>
  <c r="AE220" i="12" s="1"/>
  <c r="Q146" i="16"/>
  <c r="AE146" i="16" s="1"/>
  <c r="AF146" i="16"/>
  <c r="Q325" i="12"/>
  <c r="AE325" i="12" s="1"/>
  <c r="AF325" i="12"/>
  <c r="AF162" i="12"/>
  <c r="Q162" i="12"/>
  <c r="Q482" i="12"/>
  <c r="AE482" i="12" s="1"/>
  <c r="AF482" i="12"/>
  <c r="AF479" i="12"/>
  <c r="Q479" i="12"/>
  <c r="AF440" i="12"/>
  <c r="Q440" i="12"/>
  <c r="AF188" i="16"/>
  <c r="Q188" i="16"/>
  <c r="AE188" i="16" s="1"/>
  <c r="AF35" i="13"/>
  <c r="Q35" i="13"/>
  <c r="AF372" i="12"/>
  <c r="Q372" i="12"/>
  <c r="AE372" i="12" s="1"/>
  <c r="Q458" i="12"/>
  <c r="AE458" i="12" s="1"/>
  <c r="AF458" i="12"/>
  <c r="Q300" i="12"/>
  <c r="AE300" i="12" s="1"/>
  <c r="AF300" i="12"/>
  <c r="Q60" i="15"/>
  <c r="AE60" i="15" s="1"/>
  <c r="AF60" i="15"/>
  <c r="Q410" i="12"/>
  <c r="AE410" i="12" s="1"/>
  <c r="AF410" i="12"/>
  <c r="Q149" i="12"/>
  <c r="AE149" i="12" s="1"/>
  <c r="AF149" i="12"/>
  <c r="AF133" i="12"/>
  <c r="Q133" i="12"/>
  <c r="AE133" i="12" s="1"/>
  <c r="AF77" i="16"/>
  <c r="Q77" i="16"/>
  <c r="AF217" i="12"/>
  <c r="Q217" i="12"/>
  <c r="AE217" i="12" s="1"/>
  <c r="Q248" i="12"/>
  <c r="AE248" i="12" s="1"/>
  <c r="AF248" i="12"/>
  <c r="Q61" i="16"/>
  <c r="AE61" i="16" s="1"/>
  <c r="AF61" i="16"/>
  <c r="Q38" i="3"/>
  <c r="AE38" i="3" s="1"/>
  <c r="AF38" i="3"/>
  <c r="Q96" i="16"/>
  <c r="AE96" i="16" s="1"/>
  <c r="AF96" i="16"/>
  <c r="Q25" i="14"/>
  <c r="AE25" i="14" s="1"/>
  <c r="AF25" i="14"/>
  <c r="Q72" i="12"/>
  <c r="AF72" i="12"/>
  <c r="Q310" i="12"/>
  <c r="AE310" i="12" s="1"/>
  <c r="AF310" i="12"/>
  <c r="Q117" i="12"/>
  <c r="AE117" i="12" s="1"/>
  <c r="AF117" i="12"/>
  <c r="Q7" i="14"/>
  <c r="AE7" i="14" s="1"/>
  <c r="AF7" i="14"/>
  <c r="AF185" i="16"/>
  <c r="Q185" i="16"/>
  <c r="Q266" i="12"/>
  <c r="AE266" i="12" s="1"/>
  <c r="AF266" i="12"/>
  <c r="AF120" i="16"/>
  <c r="Q120" i="16"/>
  <c r="AF68" i="3"/>
  <c r="Q68" i="3"/>
  <c r="AE68" i="3" s="1"/>
  <c r="AF394" i="12"/>
  <c r="Q394" i="12"/>
  <c r="AE394" i="12" s="1"/>
  <c r="AF45" i="15"/>
  <c r="Q45" i="15"/>
  <c r="AE45" i="15" s="1"/>
  <c r="Q82" i="12"/>
  <c r="AE82" i="12" s="1"/>
  <c r="AF82" i="12"/>
  <c r="AF26" i="13"/>
  <c r="Q26" i="13"/>
  <c r="AE26" i="13" s="1"/>
  <c r="Q180" i="16"/>
  <c r="AF180" i="16"/>
  <c r="AF153" i="12"/>
  <c r="Q153" i="12"/>
  <c r="Q312" i="12"/>
  <c r="AE312" i="12" s="1"/>
  <c r="AF312" i="12"/>
  <c r="Q467" i="12"/>
  <c r="AE467" i="12" s="1"/>
  <c r="AF467" i="12"/>
  <c r="Q461" i="12"/>
  <c r="AE461" i="12" s="1"/>
  <c r="AF461" i="12"/>
  <c r="Q71" i="15"/>
  <c r="AE71" i="15" s="1"/>
  <c r="AF71" i="15"/>
  <c r="Q110" i="12"/>
  <c r="AF110" i="12"/>
  <c r="AF366" i="12"/>
  <c r="Q366" i="12"/>
  <c r="AE366" i="12" s="1"/>
  <c r="AF264" i="12"/>
  <c r="Q264" i="12"/>
  <c r="AE264" i="12" s="1"/>
  <c r="AF98" i="3"/>
  <c r="Q98" i="3"/>
  <c r="AE98" i="3" s="1"/>
  <c r="Q133" i="16"/>
  <c r="AF133" i="16"/>
  <c r="Q167" i="12"/>
  <c r="AE167" i="12" s="1"/>
  <c r="AF167" i="12"/>
  <c r="Q61" i="15"/>
  <c r="AE61" i="15" s="1"/>
  <c r="AF61" i="15"/>
  <c r="AF25" i="15"/>
  <c r="Q25" i="15"/>
  <c r="AE25" i="15" s="1"/>
  <c r="AF79" i="15"/>
  <c r="Q79" i="15"/>
  <c r="AF102" i="12"/>
  <c r="Q102" i="12"/>
  <c r="AE102" i="12" s="1"/>
  <c r="Q127" i="12"/>
  <c r="AF127" i="12"/>
  <c r="Q260" i="12"/>
  <c r="AE260" i="12" s="1"/>
  <c r="AF260" i="12"/>
  <c r="Q187" i="16"/>
  <c r="AE187" i="16" s="1"/>
  <c r="AF187" i="16"/>
  <c r="Q84" i="15"/>
  <c r="AE84" i="15" s="1"/>
  <c r="AF84" i="15"/>
  <c r="Q422" i="12"/>
  <c r="AE422" i="12" s="1"/>
  <c r="AF422" i="12"/>
  <c r="Q95" i="3"/>
  <c r="AE95" i="3" s="1"/>
  <c r="AF95" i="3"/>
  <c r="Q69" i="15"/>
  <c r="AE69" i="15" s="1"/>
  <c r="AF69" i="15"/>
  <c r="Q179" i="16"/>
  <c r="AE179" i="16" s="1"/>
  <c r="AF179" i="16"/>
  <c r="Q115" i="16"/>
  <c r="AF115" i="16"/>
  <c r="AF253" i="12"/>
  <c r="Q253" i="12"/>
  <c r="AE253" i="12" s="1"/>
  <c r="Q24" i="3"/>
  <c r="AF24" i="3"/>
  <c r="AF24" i="12"/>
  <c r="Q24" i="12"/>
  <c r="AE24" i="12" s="1"/>
  <c r="AF67" i="12"/>
  <c r="Q67" i="12"/>
  <c r="AE67" i="12" s="1"/>
  <c r="AF141" i="12"/>
  <c r="Q141" i="12"/>
  <c r="AE141" i="12" s="1"/>
  <c r="Q429" i="12"/>
  <c r="AF429" i="12"/>
  <c r="Q225" i="12"/>
  <c r="AF225" i="12"/>
  <c r="AF43" i="15"/>
  <c r="AF75" i="12"/>
  <c r="Q75" i="12"/>
  <c r="AE75" i="12" s="1"/>
  <c r="AF62" i="15"/>
  <c r="Q62" i="15"/>
  <c r="AE62" i="15" s="1"/>
  <c r="AF380" i="12"/>
  <c r="Q380" i="12"/>
  <c r="AE380" i="12" s="1"/>
  <c r="AF27" i="16"/>
  <c r="Q27" i="16"/>
  <c r="AE27" i="16" s="1"/>
  <c r="AF50" i="15"/>
  <c r="Q50" i="15"/>
  <c r="AF163" i="16"/>
  <c r="Q163" i="16"/>
  <c r="AE163" i="16" s="1"/>
  <c r="AF38" i="14"/>
  <c r="Q38" i="14"/>
  <c r="AF59" i="16"/>
  <c r="Q59" i="16"/>
  <c r="AE59" i="16" s="1"/>
  <c r="Q21" i="16"/>
  <c r="AE21" i="16" s="1"/>
  <c r="AF21" i="16"/>
  <c r="Q7" i="12"/>
  <c r="AF7" i="12"/>
  <c r="AF10" i="15"/>
  <c r="Q10" i="15"/>
  <c r="AE10" i="15" s="1"/>
  <c r="Q406" i="12"/>
  <c r="AE406" i="12" s="1"/>
  <c r="AF406" i="12"/>
  <c r="Q166" i="12"/>
  <c r="AF166" i="12"/>
  <c r="AF189" i="16"/>
  <c r="Q189" i="16"/>
  <c r="Q208" i="16"/>
  <c r="AE208" i="16" s="1"/>
  <c r="AF208" i="16"/>
  <c r="AF56" i="15"/>
  <c r="Q56" i="15"/>
  <c r="AE56" i="15" s="1"/>
  <c r="AF26" i="15"/>
  <c r="Q26" i="15"/>
  <c r="AE26" i="15" s="1"/>
  <c r="AF173" i="16"/>
  <c r="Q173" i="16"/>
  <c r="AF292" i="12"/>
  <c r="Q292" i="12"/>
  <c r="AE292" i="12" s="1"/>
  <c r="AF340" i="12"/>
  <c r="Q340" i="12"/>
  <c r="AE340" i="12" s="1"/>
  <c r="Q104" i="12"/>
  <c r="AE104" i="12" s="1"/>
  <c r="AF104" i="12"/>
  <c r="Q103" i="3"/>
  <c r="AE103" i="3" s="1"/>
  <c r="AF103" i="3"/>
  <c r="AF455" i="12"/>
  <c r="Q455" i="12"/>
  <c r="AE455" i="12" s="1"/>
  <c r="Q114" i="12"/>
  <c r="AE114" i="12" s="1"/>
  <c r="AF114" i="12"/>
  <c r="AF149" i="16"/>
  <c r="Q149" i="16"/>
  <c r="AE149" i="16" s="1"/>
  <c r="Q197" i="12"/>
  <c r="AE197" i="12" s="1"/>
  <c r="AF197" i="12"/>
  <c r="Q20" i="3"/>
  <c r="AE20" i="3" s="1"/>
  <c r="AF20" i="3"/>
  <c r="AF182" i="16"/>
  <c r="Q182" i="16"/>
  <c r="AE182" i="16" s="1"/>
  <c r="Q15" i="3"/>
  <c r="AF15" i="3"/>
  <c r="Q221" i="12"/>
  <c r="AF221" i="12"/>
  <c r="AF297" i="12"/>
  <c r="Q297" i="12"/>
  <c r="AE297" i="12" s="1"/>
  <c r="Q286" i="12"/>
  <c r="AE286" i="12" s="1"/>
  <c r="AF286" i="12"/>
  <c r="Q299" i="12"/>
  <c r="AE299" i="12" s="1"/>
  <c r="AF299" i="12"/>
  <c r="AF334" i="12"/>
  <c r="Q334" i="12"/>
  <c r="Q18" i="3"/>
  <c r="AE18" i="3" s="1"/>
  <c r="AF18" i="3"/>
  <c r="AF489" i="12"/>
  <c r="Q489" i="12"/>
  <c r="AE489" i="12" s="1"/>
  <c r="Q238" i="12"/>
  <c r="AE238" i="12" s="1"/>
  <c r="AF238" i="12"/>
  <c r="Q34" i="14"/>
  <c r="AE34" i="14" s="1"/>
  <c r="AF34" i="14"/>
  <c r="Q267" i="12"/>
  <c r="AF267" i="12"/>
  <c r="AF62" i="3"/>
  <c r="Q62" i="3"/>
  <c r="AF375" i="12"/>
  <c r="Q375" i="12"/>
  <c r="Q59" i="3"/>
  <c r="AE59" i="3" s="1"/>
  <c r="AF59" i="3"/>
  <c r="AF87" i="3"/>
  <c r="Q87" i="3"/>
  <c r="AF63" i="3"/>
  <c r="Q63" i="3"/>
  <c r="AE63" i="3" s="1"/>
  <c r="AF115" i="12"/>
  <c r="Q275" i="12"/>
  <c r="AE275" i="12" s="1"/>
  <c r="AF275" i="12"/>
  <c r="AF63" i="15"/>
  <c r="Q63" i="15"/>
  <c r="AE63" i="15" s="1"/>
  <c r="AF88" i="15"/>
  <c r="Q88" i="15"/>
  <c r="AE88" i="15" s="1"/>
  <c r="Q160" i="12"/>
  <c r="AE160" i="12" s="1"/>
  <c r="AF160" i="12"/>
  <c r="AF109" i="16"/>
  <c r="Q109" i="16"/>
  <c r="AE109" i="16" s="1"/>
  <c r="Q362" i="12"/>
  <c r="AE362" i="12" s="1"/>
  <c r="AF362" i="12"/>
  <c r="Q145" i="16"/>
  <c r="AE145" i="16" s="1"/>
  <c r="AF145" i="16"/>
  <c r="Q113" i="16"/>
  <c r="AF113" i="16"/>
  <c r="AF49" i="15"/>
  <c r="Q49" i="15"/>
  <c r="AE49" i="15" s="1"/>
  <c r="AF23" i="16"/>
  <c r="Q23" i="16"/>
  <c r="Q229" i="12"/>
  <c r="AE229" i="12" s="1"/>
  <c r="AF229" i="12"/>
  <c r="Q349" i="12"/>
  <c r="AE349" i="12" s="1"/>
  <c r="AF349" i="12"/>
  <c r="Q168" i="12"/>
  <c r="AE168" i="12" s="1"/>
  <c r="AF168" i="12"/>
  <c r="Q32" i="16"/>
  <c r="AE32" i="16" s="1"/>
  <c r="AF32" i="16"/>
  <c r="Q47" i="12"/>
  <c r="AE47" i="12" s="1"/>
  <c r="AF47" i="12"/>
  <c r="AF397" i="12"/>
  <c r="Q397" i="12"/>
  <c r="AE397" i="12" s="1"/>
  <c r="Q194" i="12"/>
  <c r="AF194" i="12"/>
  <c r="Q287" i="12"/>
  <c r="AE287" i="12" s="1"/>
  <c r="AF287" i="12"/>
  <c r="Q67" i="3"/>
  <c r="AF67" i="3"/>
  <c r="Q249" i="12"/>
  <c r="AE249" i="12" s="1"/>
  <c r="AF249" i="12"/>
  <c r="AF469" i="12"/>
  <c r="Q469" i="12"/>
  <c r="AF40" i="14"/>
  <c r="Q40" i="14"/>
  <c r="AE40" i="14" s="1"/>
  <c r="AF89" i="15"/>
  <c r="Q89" i="15"/>
  <c r="AE89" i="15" s="1"/>
  <c r="AF121" i="12"/>
  <c r="Q121" i="12"/>
  <c r="AE121" i="12" s="1"/>
  <c r="Q359" i="12"/>
  <c r="AE359" i="12" s="1"/>
  <c r="AF359" i="12"/>
  <c r="AF441" i="12"/>
  <c r="Q441" i="12"/>
  <c r="AE441" i="12" s="1"/>
  <c r="AF434" i="12"/>
  <c r="Q434" i="12"/>
  <c r="AE434" i="12" s="1"/>
  <c r="Q379" i="12"/>
  <c r="AE379" i="12" s="1"/>
  <c r="AF379" i="12"/>
  <c r="Q136" i="12"/>
  <c r="AE136" i="12" s="1"/>
  <c r="AF136" i="12"/>
  <c r="AF27" i="13"/>
  <c r="Q27" i="13"/>
  <c r="AE27" i="13" s="1"/>
  <c r="AF163" i="12"/>
  <c r="Q163" i="12"/>
  <c r="AE163" i="12" s="1"/>
  <c r="AF89" i="12"/>
  <c r="Q89" i="12"/>
  <c r="AE89" i="12" s="1"/>
  <c r="Q10" i="13"/>
  <c r="AE10" i="13" s="1"/>
  <c r="AF10" i="13"/>
  <c r="AF64" i="12"/>
  <c r="Q64" i="12"/>
  <c r="AE64" i="12" s="1"/>
  <c r="Q79" i="12"/>
  <c r="AE79" i="12" s="1"/>
  <c r="AF79" i="12"/>
  <c r="Q232" i="12"/>
  <c r="AE232" i="12" s="1"/>
  <c r="AF232" i="12"/>
  <c r="AF22" i="16"/>
  <c r="Q22" i="16"/>
  <c r="Q80" i="3"/>
  <c r="AE80" i="3" s="1"/>
  <c r="AF80" i="3"/>
  <c r="Q358" i="12"/>
  <c r="AE358" i="12" s="1"/>
  <c r="AF358" i="12"/>
  <c r="Q335" i="12"/>
  <c r="AF335" i="12"/>
  <c r="Q16" i="13"/>
  <c r="AE16" i="13" s="1"/>
  <c r="AF16" i="13"/>
  <c r="AF199" i="12"/>
  <c r="Q199" i="12"/>
  <c r="AE199" i="12" s="1"/>
  <c r="AF36" i="13"/>
  <c r="Q36" i="13"/>
  <c r="AF193" i="12"/>
  <c r="Q193" i="12"/>
  <c r="AE193" i="12" s="1"/>
  <c r="Q134" i="12"/>
  <c r="AE134" i="12" s="1"/>
  <c r="AF134" i="12"/>
  <c r="AF371" i="12"/>
  <c r="Q371" i="12"/>
  <c r="Q51" i="12"/>
  <c r="AE51" i="12" s="1"/>
  <c r="AF51" i="12"/>
  <c r="AF224" i="12"/>
  <c r="Q224" i="12"/>
  <c r="AE224" i="12" s="1"/>
  <c r="AF67" i="16"/>
  <c r="Q67" i="16"/>
  <c r="AE67" i="16" s="1"/>
  <c r="AF361" i="12"/>
  <c r="Q361" i="12"/>
  <c r="AE361" i="12" s="1"/>
  <c r="Q24" i="13"/>
  <c r="Q183" i="16"/>
  <c r="AE183" i="16" s="1"/>
  <c r="AF183" i="16"/>
  <c r="Q119" i="12"/>
  <c r="AF85" i="12"/>
  <c r="Q85" i="12"/>
  <c r="AE85" i="12" s="1"/>
  <c r="AF150" i="16"/>
  <c r="Q150" i="16"/>
  <c r="AE150" i="16" s="1"/>
  <c r="AF78" i="16"/>
  <c r="Q78" i="16"/>
  <c r="AF316" i="12"/>
  <c r="Q316" i="12"/>
  <c r="AE316" i="12" s="1"/>
  <c r="AF412" i="12"/>
  <c r="Q412" i="12"/>
  <c r="AE412" i="12" s="1"/>
  <c r="AF144" i="16"/>
  <c r="Q144" i="16"/>
  <c r="Q414" i="12"/>
  <c r="AE414" i="12" s="1"/>
  <c r="AF414" i="12"/>
  <c r="Q61" i="12"/>
  <c r="AE61" i="12" s="1"/>
  <c r="AF61" i="12"/>
  <c r="Q23" i="15"/>
  <c r="AE23" i="15" s="1"/>
  <c r="AF23" i="15"/>
  <c r="AF140" i="16"/>
  <c r="Q140" i="16"/>
  <c r="AE140" i="16" s="1"/>
  <c r="Q105" i="12"/>
  <c r="AF105" i="12"/>
  <c r="AF72" i="3"/>
  <c r="Q72" i="3"/>
  <c r="AE72" i="3" s="1"/>
  <c r="AF491" i="12"/>
  <c r="Q491" i="12"/>
  <c r="AE491" i="12" s="1"/>
  <c r="Q218" i="12"/>
  <c r="AE218" i="12" s="1"/>
  <c r="AF218" i="12"/>
  <c r="AF202" i="16"/>
  <c r="Q202" i="16"/>
  <c r="AE202" i="16" s="1"/>
  <c r="AF507" i="12"/>
  <c r="Q507" i="12"/>
  <c r="AE507" i="12" s="1"/>
  <c r="Q423" i="12"/>
  <c r="AE423" i="12" s="1"/>
  <c r="AF423" i="12"/>
  <c r="AF208" i="12"/>
  <c r="Q208" i="12"/>
  <c r="Q214" i="16"/>
  <c r="AF214" i="16"/>
  <c r="Q309" i="12"/>
  <c r="AE309" i="12" s="1"/>
  <c r="AF309" i="12"/>
  <c r="Q21" i="12"/>
  <c r="AE21" i="12" s="1"/>
  <c r="AF21" i="12"/>
  <c r="Q25" i="13"/>
  <c r="AE25" i="13" s="1"/>
  <c r="AF25" i="13"/>
  <c r="AF147" i="16"/>
  <c r="Q147" i="16"/>
  <c r="AF449" i="12"/>
  <c r="Q449" i="12"/>
  <c r="AE449" i="12" s="1"/>
  <c r="Q42" i="15"/>
  <c r="AE42" i="15" s="1"/>
  <c r="AF42" i="15"/>
  <c r="Q36" i="16"/>
  <c r="AE36" i="16" s="1"/>
  <c r="AF36" i="16"/>
  <c r="Q219" i="16"/>
  <c r="AF219" i="16"/>
  <c r="AF17" i="14"/>
  <c r="Q17" i="14"/>
  <c r="AE17" i="14" s="1"/>
  <c r="AF274" i="12"/>
  <c r="Q274" i="12"/>
  <c r="AF52" i="3"/>
  <c r="Q52" i="3"/>
  <c r="AE52" i="3" s="1"/>
  <c r="Q205" i="12"/>
  <c r="AE205" i="12" s="1"/>
  <c r="AF205" i="12"/>
  <c r="AF47" i="16"/>
  <c r="Q47" i="16"/>
  <c r="AF108" i="12"/>
  <c r="Q108" i="12"/>
  <c r="AE108" i="12" s="1"/>
  <c r="AF48" i="3"/>
  <c r="Q48" i="3"/>
  <c r="AE48" i="3" s="1"/>
  <c r="AF106" i="12"/>
  <c r="Q106" i="12"/>
  <c r="AE106" i="12" s="1"/>
  <c r="AF262" i="12"/>
  <c r="Q262" i="12"/>
  <c r="AE262" i="12" s="1"/>
  <c r="AF88" i="3"/>
  <c r="Q88" i="3"/>
  <c r="AE88" i="3" s="1"/>
  <c r="AF145" i="12"/>
  <c r="Q145" i="12"/>
  <c r="AE145" i="12" s="1"/>
  <c r="AF477" i="12"/>
  <c r="Q477" i="12"/>
  <c r="AE477" i="12" s="1"/>
  <c r="AF273" i="12"/>
  <c r="Q273" i="12"/>
  <c r="Q156" i="16"/>
  <c r="AF156" i="16"/>
  <c r="Q51" i="3"/>
  <c r="AE51" i="3" s="1"/>
  <c r="AF51" i="3"/>
  <c r="AF87" i="12"/>
  <c r="Q87" i="12"/>
  <c r="AE87" i="12" s="1"/>
  <c r="AF18" i="15"/>
  <c r="Q18" i="15"/>
  <c r="AE18" i="15" s="1"/>
  <c r="AF56" i="12"/>
  <c r="Q56" i="12"/>
  <c r="AF53" i="12"/>
  <c r="Q53" i="12"/>
  <c r="Q16" i="14"/>
  <c r="Q447" i="12"/>
  <c r="AE447" i="12" s="1"/>
  <c r="AF447" i="12"/>
  <c r="AF169" i="12"/>
  <c r="Q169" i="12"/>
  <c r="AE169" i="12" s="1"/>
  <c r="Q150" i="12"/>
  <c r="AE150" i="12" s="1"/>
  <c r="AF150" i="12"/>
  <c r="AF484" i="12"/>
  <c r="Q484" i="12"/>
  <c r="AE484" i="12" s="1"/>
  <c r="Q376" i="12"/>
  <c r="AE376" i="12" s="1"/>
  <c r="AF376" i="12"/>
  <c r="Q98" i="15"/>
  <c r="AE98" i="15" s="1"/>
  <c r="AF98" i="15"/>
  <c r="Q207" i="16"/>
  <c r="AE207" i="16" s="1"/>
  <c r="AF207" i="16"/>
  <c r="Q363" i="12"/>
  <c r="AE363" i="12" s="1"/>
  <c r="AF363" i="12"/>
  <c r="Q339" i="12"/>
  <c r="AF339" i="12"/>
  <c r="Q30" i="14"/>
  <c r="AE30" i="14" s="1"/>
  <c r="AF30" i="14"/>
  <c r="AF402" i="12"/>
  <c r="Q402" i="12"/>
  <c r="AE402" i="12" s="1"/>
  <c r="AF453" i="12"/>
  <c r="Q453" i="12"/>
  <c r="AE453" i="12" s="1"/>
  <c r="AF107" i="15"/>
  <c r="Q107" i="15"/>
  <c r="AE107" i="15" s="1"/>
  <c r="AF95" i="15"/>
  <c r="Q95" i="15"/>
  <c r="AE95" i="15" s="1"/>
  <c r="Q201" i="16"/>
  <c r="AE201" i="16" s="1"/>
  <c r="AF201" i="16"/>
  <c r="AF155" i="16"/>
  <c r="Q155" i="16"/>
  <c r="Q468" i="12"/>
  <c r="AE468" i="12" s="1"/>
  <c r="AF468" i="12"/>
  <c r="Q38" i="12"/>
  <c r="AF38" i="12"/>
  <c r="AF131" i="12"/>
  <c r="Q131" i="12"/>
  <c r="AE131" i="12" s="1"/>
  <c r="AF128" i="16"/>
  <c r="Q128" i="16"/>
  <c r="AE128" i="16" s="1"/>
  <c r="Q284" i="12"/>
  <c r="AF284" i="12"/>
  <c r="Q51" i="15"/>
  <c r="AE51" i="15" s="1"/>
  <c r="AF51" i="15"/>
  <c r="AF214" i="12"/>
  <c r="Q214" i="12"/>
  <c r="AE214" i="12" s="1"/>
  <c r="Q188" i="12"/>
  <c r="AF188" i="12"/>
  <c r="AF32" i="13"/>
  <c r="Q32" i="13"/>
  <c r="Q14" i="12"/>
  <c r="AF14" i="12"/>
  <c r="AF41" i="15"/>
  <c r="Q41" i="15"/>
  <c r="AE41" i="15" s="1"/>
  <c r="AF31" i="13"/>
  <c r="Q31" i="13"/>
  <c r="AE31" i="13" s="1"/>
  <c r="AF40" i="3"/>
  <c r="Q40" i="3"/>
  <c r="AE40" i="3" s="1"/>
  <c r="AF236" i="12"/>
  <c r="Q236" i="12"/>
  <c r="AF105" i="15"/>
  <c r="Q105" i="15"/>
  <c r="AF360" i="12"/>
  <c r="Q360" i="12"/>
  <c r="AF417" i="12"/>
  <c r="Q417" i="12"/>
  <c r="AE417" i="12" s="1"/>
  <c r="AF26" i="16"/>
  <c r="Q26" i="16"/>
  <c r="AF427" i="12"/>
  <c r="Q427" i="12"/>
  <c r="AE427" i="12" s="1"/>
  <c r="AF165" i="16"/>
  <c r="Q165" i="16"/>
  <c r="Q64" i="16"/>
  <c r="AF64" i="16"/>
  <c r="Q204" i="12"/>
  <c r="AE204" i="12" s="1"/>
  <c r="AF204" i="12"/>
  <c r="Q454" i="12"/>
  <c r="AE454" i="12" s="1"/>
  <c r="AF454" i="12"/>
  <c r="Q57" i="12"/>
  <c r="AE57" i="12" s="1"/>
  <c r="AF57" i="12"/>
  <c r="Q64" i="15"/>
  <c r="AF64" i="15"/>
  <c r="AF172" i="16"/>
  <c r="Q172" i="16"/>
  <c r="AE172" i="16" s="1"/>
  <c r="AF70" i="16"/>
  <c r="Q70" i="16"/>
  <c r="AE70" i="16" s="1"/>
  <c r="Q488" i="12"/>
  <c r="AE488" i="12" s="1"/>
  <c r="AF488" i="12"/>
  <c r="Q32" i="3"/>
  <c r="AE32" i="3" s="1"/>
  <c r="AF32" i="3"/>
  <c r="AF71" i="12"/>
  <c r="Q71" i="12"/>
  <c r="AE71" i="12" s="1"/>
  <c r="Q327" i="12"/>
  <c r="AE327" i="12" s="1"/>
  <c r="AF327" i="12"/>
  <c r="AF194" i="16"/>
  <c r="Q194" i="16"/>
  <c r="Q220" i="16"/>
  <c r="AF220" i="16"/>
  <c r="AF27" i="3"/>
  <c r="Q27" i="3"/>
  <c r="AE27" i="3" s="1"/>
  <c r="AF100" i="12"/>
  <c r="Q100" i="12"/>
  <c r="AF509" i="12"/>
  <c r="Q509" i="12"/>
  <c r="AE509" i="12" s="1"/>
  <c r="Q20" i="13"/>
  <c r="AF20" i="13"/>
  <c r="Q259" i="12"/>
  <c r="AE259" i="12" s="1"/>
  <c r="AF259" i="12"/>
  <c r="AF61" i="3"/>
  <c r="Q61" i="3"/>
  <c r="AE61" i="3" s="1"/>
  <c r="Q400" i="12"/>
  <c r="AE400" i="12" s="1"/>
  <c r="AF400" i="12"/>
  <c r="Q46" i="12"/>
  <c r="AE46" i="12" s="1"/>
  <c r="AF46" i="12"/>
  <c r="AF42" i="14"/>
  <c r="Q42" i="14"/>
  <c r="AE42" i="14" s="1"/>
  <c r="Q265" i="12"/>
  <c r="AE265" i="12" s="1"/>
  <c r="AF265" i="12"/>
  <c r="AF62" i="12"/>
  <c r="Q62" i="12"/>
  <c r="AE62" i="12" s="1"/>
  <c r="Q58" i="15"/>
  <c r="AE58" i="15" s="1"/>
  <c r="AF58" i="15"/>
  <c r="AF60" i="3"/>
  <c r="Q60" i="3"/>
  <c r="AE60" i="3" s="1"/>
  <c r="AF64" i="3"/>
  <c r="Q64" i="3"/>
  <c r="AE64" i="3" s="1"/>
  <c r="Q172" i="12"/>
  <c r="AF172" i="12"/>
  <c r="AF182" i="12"/>
  <c r="Q182" i="12"/>
  <c r="AF174" i="12"/>
  <c r="Q174" i="12"/>
  <c r="AE174" i="12" s="1"/>
  <c r="Q33" i="16"/>
  <c r="AE33" i="16" s="1"/>
  <c r="AF33" i="16"/>
  <c r="K60" i="8"/>
  <c r="L60" i="8"/>
  <c r="E60" i="8"/>
  <c r="J64" i="8"/>
  <c r="E64" i="8"/>
  <c r="C64" i="8"/>
  <c r="N64" i="8"/>
  <c r="F64" i="8"/>
  <c r="P64" i="8"/>
  <c r="G64" i="8"/>
  <c r="O64" i="8"/>
  <c r="M64" i="8"/>
  <c r="D64" i="8"/>
  <c r="R64" i="8"/>
  <c r="L64" i="8"/>
  <c r="S64" i="8"/>
  <c r="P62" i="8"/>
  <c r="K62" i="8"/>
  <c r="Q48" i="8"/>
  <c r="J51" i="8"/>
  <c r="P51" i="8"/>
  <c r="L51" i="8"/>
  <c r="I51" i="8"/>
  <c r="G51" i="8"/>
  <c r="E51" i="8"/>
  <c r="C48" i="8"/>
  <c r="H51" i="8"/>
  <c r="R51" i="8"/>
  <c r="F51" i="8"/>
  <c r="K51" i="8"/>
  <c r="S51" i="8"/>
  <c r="D51" i="8"/>
  <c r="M51" i="8"/>
  <c r="Q51" i="8"/>
  <c r="N51" i="8"/>
  <c r="C51" i="8"/>
  <c r="I64" i="8"/>
  <c r="D59" i="8"/>
  <c r="C60" i="8"/>
  <c r="I60" i="8"/>
  <c r="G62" i="8"/>
  <c r="G60" i="8"/>
  <c r="S60" i="8"/>
  <c r="Q60" i="8"/>
  <c r="D60" i="8"/>
  <c r="M62" i="8"/>
  <c r="M60" i="8"/>
  <c r="H60" i="8"/>
  <c r="C62" i="8"/>
  <c r="N60" i="8"/>
  <c r="P60" i="8"/>
  <c r="R62" i="8"/>
  <c r="R60" i="8"/>
  <c r="J60" i="8"/>
  <c r="F62" i="8"/>
  <c r="O60" i="8"/>
  <c r="Q67" i="8"/>
  <c r="C59" i="8"/>
  <c r="F59" i="8"/>
  <c r="B61" i="8"/>
  <c r="Q64" i="8"/>
  <c r="B58" i="8"/>
  <c r="B73" i="8"/>
  <c r="K64" i="8"/>
  <c r="K70" i="8"/>
  <c r="J70" i="8"/>
  <c r="K59" i="8"/>
  <c r="F70" i="8"/>
  <c r="O59" i="8"/>
  <c r="Q59" i="8"/>
  <c r="I70" i="8"/>
  <c r="Q55" i="8"/>
  <c r="P70" i="8"/>
  <c r="H70" i="8"/>
  <c r="L55" i="8"/>
  <c r="D70" i="8"/>
  <c r="Q70" i="8"/>
  <c r="G70" i="8"/>
  <c r="N70" i="8"/>
  <c r="R55" i="8"/>
  <c r="L70" i="8"/>
  <c r="R70" i="8"/>
  <c r="E70" i="8"/>
  <c r="M70" i="8"/>
  <c r="S70" i="8"/>
  <c r="O70" i="8"/>
  <c r="N67" i="8"/>
  <c r="J67" i="8"/>
  <c r="D72" i="8"/>
  <c r="C72" i="8"/>
  <c r="H48" i="8"/>
  <c r="E48" i="8"/>
  <c r="P48" i="8"/>
  <c r="J48" i="8"/>
  <c r="L48" i="8"/>
  <c r="I48" i="8"/>
  <c r="J59" i="8"/>
  <c r="F52" i="8"/>
  <c r="D67" i="8"/>
  <c r="R67" i="8"/>
  <c r="G48" i="8"/>
  <c r="O67" i="8"/>
  <c r="F48" i="8"/>
  <c r="M48" i="8"/>
  <c r="H59" i="8"/>
  <c r="N48" i="8"/>
  <c r="F68" i="8"/>
  <c r="L59" i="8"/>
  <c r="S59" i="8"/>
  <c r="L67" i="8"/>
  <c r="K67" i="8"/>
  <c r="E67" i="8"/>
  <c r="N59" i="8"/>
  <c r="R48" i="8"/>
  <c r="D48" i="8"/>
  <c r="O48" i="8"/>
  <c r="C68" i="8"/>
  <c r="G59" i="8"/>
  <c r="R59" i="8"/>
  <c r="G67" i="8"/>
  <c r="E59" i="8"/>
  <c r="H52" i="8"/>
  <c r="P59" i="8"/>
  <c r="I59" i="8"/>
  <c r="I52" i="8"/>
  <c r="K48" i="8"/>
  <c r="G72" i="8"/>
  <c r="K72" i="8"/>
  <c r="M72" i="8"/>
  <c r="P72" i="8"/>
  <c r="R72" i="8"/>
  <c r="J72" i="8"/>
  <c r="H72" i="8"/>
  <c r="L72" i="8"/>
  <c r="O72" i="8"/>
  <c r="N72" i="8"/>
  <c r="I72" i="8"/>
  <c r="E72" i="8"/>
  <c r="Q72" i="8"/>
  <c r="S72" i="8"/>
  <c r="Q68" i="8"/>
  <c r="N68" i="8"/>
  <c r="G68" i="8"/>
  <c r="R68" i="8"/>
  <c r="M67" i="8"/>
  <c r="F67" i="8"/>
  <c r="K52" i="8"/>
  <c r="J52" i="8"/>
  <c r="H68" i="8"/>
  <c r="D68" i="8"/>
  <c r="E52" i="8"/>
  <c r="J68" i="8"/>
  <c r="C52" i="8"/>
  <c r="L68" i="8"/>
  <c r="E68" i="8"/>
  <c r="O52" i="8"/>
  <c r="M52" i="8"/>
  <c r="P52" i="8"/>
  <c r="C67" i="8"/>
  <c r="R52" i="8"/>
  <c r="I68" i="8"/>
  <c r="S68" i="8"/>
  <c r="M68" i="8"/>
  <c r="N52" i="8"/>
  <c r="P67" i="8"/>
  <c r="D52" i="8"/>
  <c r="O68" i="8"/>
  <c r="K68" i="8"/>
  <c r="J50" i="8"/>
  <c r="L52" i="8"/>
  <c r="H67" i="8"/>
  <c r="I67" i="8"/>
  <c r="M50" i="8"/>
  <c r="H50" i="8"/>
  <c r="K50" i="8"/>
  <c r="F50" i="8"/>
  <c r="Q50" i="8"/>
  <c r="O50" i="8"/>
  <c r="S50" i="8"/>
  <c r="G50" i="8"/>
  <c r="C50" i="8"/>
  <c r="L50" i="8"/>
  <c r="R50" i="8"/>
  <c r="E50" i="8"/>
  <c r="D50" i="8"/>
  <c r="N50" i="8"/>
  <c r="P50" i="8"/>
  <c r="I55" i="8"/>
  <c r="C55" i="8"/>
  <c r="H62" i="8"/>
  <c r="J62" i="8"/>
  <c r="O55" i="8"/>
  <c r="H55" i="8"/>
  <c r="I62" i="8"/>
  <c r="E62" i="8"/>
  <c r="K55" i="8"/>
  <c r="P55" i="8"/>
  <c r="L62" i="8"/>
  <c r="D62" i="8"/>
  <c r="M55" i="8"/>
  <c r="S55" i="8"/>
  <c r="E55" i="8"/>
  <c r="G55" i="8"/>
  <c r="S62" i="8"/>
  <c r="N62" i="8"/>
  <c r="D55" i="8"/>
  <c r="F55" i="8"/>
  <c r="O62" i="8"/>
  <c r="J55" i="8"/>
  <c r="S52" i="8"/>
  <c r="Q52" i="8"/>
  <c r="O54" i="8"/>
  <c r="J54" i="8"/>
  <c r="Q54" i="8"/>
  <c r="H54" i="8"/>
  <c r="K54" i="8"/>
  <c r="I54" i="8"/>
  <c r="S54" i="8"/>
  <c r="N54" i="8"/>
  <c r="L54" i="8"/>
  <c r="M54" i="8"/>
  <c r="G54" i="8"/>
  <c r="D54" i="8"/>
  <c r="C54" i="8"/>
  <c r="F54" i="8"/>
  <c r="E54" i="8"/>
  <c r="P54" i="8"/>
  <c r="R54" i="8"/>
  <c r="R56" i="8"/>
  <c r="K56" i="8"/>
  <c r="H56" i="8"/>
  <c r="P56" i="8"/>
  <c r="D56" i="8"/>
  <c r="Q56" i="8"/>
  <c r="J56" i="8"/>
  <c r="G56" i="8"/>
  <c r="C56" i="8"/>
  <c r="L56" i="8"/>
  <c r="I56" i="8"/>
  <c r="N56" i="8"/>
  <c r="S56" i="8"/>
  <c r="M56" i="8"/>
  <c r="E56" i="8"/>
  <c r="O56" i="8"/>
  <c r="F56" i="8"/>
  <c r="A77" i="8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AI105" i="16" l="1"/>
  <c r="AI39" i="16"/>
  <c r="AC192" i="16"/>
  <c r="AC196" i="16"/>
  <c r="AC184" i="16"/>
  <c r="AI106" i="16"/>
  <c r="AB116" i="16"/>
  <c r="AI100" i="16"/>
  <c r="AI19" i="16"/>
  <c r="AB59" i="16"/>
  <c r="AB89" i="16"/>
  <c r="AC135" i="16"/>
  <c r="Q204" i="16"/>
  <c r="AI163" i="16"/>
  <c r="AB141" i="16"/>
  <c r="AB149" i="16"/>
  <c r="AI215" i="16"/>
  <c r="AI197" i="16"/>
  <c r="AB123" i="16"/>
  <c r="AB43" i="16"/>
  <c r="AI36" i="16"/>
  <c r="AB168" i="16"/>
  <c r="AB202" i="16"/>
  <c r="AB44" i="16"/>
  <c r="AB88" i="16"/>
  <c r="AC50" i="16"/>
  <c r="AC143" i="16"/>
  <c r="AB151" i="16"/>
  <c r="AB114" i="16"/>
  <c r="AB167" i="16"/>
  <c r="AI29" i="16"/>
  <c r="AB197" i="16"/>
  <c r="AB12" i="16"/>
  <c r="AI110" i="16"/>
  <c r="AB47" i="16"/>
  <c r="AI18" i="16"/>
  <c r="AM160" i="16"/>
  <c r="AI16" i="16"/>
  <c r="AC158" i="16"/>
  <c r="AC202" i="16"/>
  <c r="AC136" i="16"/>
  <c r="AC160" i="16"/>
  <c r="AB162" i="16"/>
  <c r="AB124" i="16"/>
  <c r="AB108" i="16"/>
  <c r="AI188" i="16"/>
  <c r="AB144" i="16"/>
  <c r="AI219" i="16"/>
  <c r="AM198" i="16"/>
  <c r="AC125" i="16"/>
  <c r="AM139" i="16"/>
  <c r="AC180" i="16"/>
  <c r="AC138" i="16"/>
  <c r="AI124" i="16"/>
  <c r="AC123" i="16"/>
  <c r="AB117" i="16"/>
  <c r="AB220" i="16"/>
  <c r="AB148" i="16"/>
  <c r="AB54" i="16"/>
  <c r="AB128" i="16"/>
  <c r="AB152" i="16"/>
  <c r="AB145" i="16"/>
  <c r="AB134" i="16"/>
  <c r="AB87" i="16"/>
  <c r="AB97" i="16"/>
  <c r="AB74" i="16"/>
  <c r="AB154" i="16"/>
  <c r="AF76" i="15"/>
  <c r="AC37" i="15"/>
  <c r="Z17" i="15"/>
  <c r="AA12" i="15"/>
  <c r="Z81" i="15"/>
  <c r="AF32" i="15"/>
  <c r="AB41" i="15"/>
  <c r="Z57" i="15"/>
  <c r="AM98" i="15"/>
  <c r="AI103" i="15"/>
  <c r="AB36" i="15"/>
  <c r="Z36" i="15"/>
  <c r="Z102" i="15"/>
  <c r="Z13" i="15"/>
  <c r="Z21" i="15"/>
  <c r="Z18" i="15"/>
  <c r="AB21" i="15"/>
  <c r="AB57" i="15"/>
  <c r="Z19" i="15"/>
  <c r="Z98" i="15"/>
  <c r="Z75" i="15"/>
  <c r="Z50" i="15"/>
  <c r="Z42" i="15"/>
  <c r="AB28" i="15"/>
  <c r="Z26" i="15"/>
  <c r="Z51" i="15"/>
  <c r="AB50" i="15"/>
  <c r="Z41" i="15"/>
  <c r="Z7" i="15"/>
  <c r="Z59" i="15"/>
  <c r="Z29" i="14"/>
  <c r="Z43" i="14"/>
  <c r="Z24" i="14"/>
  <c r="AB11" i="14"/>
  <c r="Z23" i="14"/>
  <c r="Z38" i="14"/>
  <c r="AI7" i="14"/>
  <c r="AC11" i="14"/>
  <c r="AC22" i="14"/>
  <c r="Z7" i="14"/>
  <c r="Z11" i="14"/>
  <c r="Z16" i="14"/>
  <c r="AB35" i="14"/>
  <c r="AB22" i="14"/>
  <c r="AB44" i="14"/>
  <c r="AI7" i="13"/>
  <c r="AB32" i="13"/>
  <c r="AB7" i="13"/>
  <c r="Z9" i="13"/>
  <c r="Z36" i="13"/>
  <c r="AB14" i="13"/>
  <c r="AB15" i="13"/>
  <c r="AB36" i="13"/>
  <c r="Z11" i="13"/>
  <c r="Z25" i="13"/>
  <c r="AB22" i="13"/>
  <c r="AB19" i="13"/>
  <c r="AB11" i="13"/>
  <c r="AB13" i="13"/>
  <c r="AB25" i="13"/>
  <c r="Z31" i="13"/>
  <c r="Z15" i="13"/>
  <c r="Z287" i="12"/>
  <c r="AI485" i="12"/>
  <c r="AI505" i="12"/>
  <c r="AI130" i="12"/>
  <c r="AC13" i="12"/>
  <c r="AC479" i="12"/>
  <c r="Z318" i="12"/>
  <c r="AI482" i="12"/>
  <c r="AI167" i="12"/>
  <c r="AI475" i="12"/>
  <c r="AI386" i="12"/>
  <c r="AI393" i="12"/>
  <c r="AI319" i="12"/>
  <c r="Z372" i="12"/>
  <c r="AI365" i="12"/>
  <c r="AM340" i="12"/>
  <c r="AC28" i="12"/>
  <c r="AI263" i="12"/>
  <c r="AB355" i="12"/>
  <c r="AI480" i="12"/>
  <c r="AI175" i="12"/>
  <c r="AI173" i="12"/>
  <c r="AI370" i="12"/>
  <c r="Z367" i="12"/>
  <c r="AI268" i="12"/>
  <c r="Z18" i="12"/>
  <c r="Z219" i="12"/>
  <c r="AI333" i="12"/>
  <c r="Z455" i="12"/>
  <c r="Z377" i="12"/>
  <c r="AI150" i="12"/>
  <c r="AI128" i="12"/>
  <c r="AI432" i="12"/>
  <c r="AI292" i="12"/>
  <c r="Z348" i="12"/>
  <c r="AI503" i="12"/>
  <c r="AI171" i="12"/>
  <c r="AI320" i="12"/>
  <c r="AI80" i="12"/>
  <c r="AI266" i="12"/>
  <c r="AC418" i="12"/>
  <c r="AC328" i="12"/>
  <c r="AM293" i="12"/>
  <c r="AC10" i="12"/>
  <c r="AM131" i="12"/>
  <c r="AI274" i="12"/>
  <c r="AI143" i="12"/>
  <c r="AI367" i="12"/>
  <c r="AI230" i="12"/>
  <c r="Z39" i="12"/>
  <c r="AI315" i="12"/>
  <c r="Z461" i="12"/>
  <c r="AI22" i="12"/>
  <c r="Z66" i="12"/>
  <c r="AI153" i="12"/>
  <c r="AN400" i="12"/>
  <c r="AM288" i="12"/>
  <c r="AI280" i="12"/>
  <c r="AI368" i="12"/>
  <c r="AI186" i="12"/>
  <c r="AI159" i="12"/>
  <c r="AI296" i="12"/>
  <c r="AI151" i="12"/>
  <c r="AI438" i="12"/>
  <c r="Z150" i="12"/>
  <c r="AI204" i="12"/>
  <c r="AI265" i="12"/>
  <c r="AI382" i="12"/>
  <c r="AC42" i="12"/>
  <c r="AC481" i="12"/>
  <c r="AI493" i="12"/>
  <c r="AI376" i="12"/>
  <c r="AI362" i="12"/>
  <c r="AI308" i="12"/>
  <c r="Z26" i="12"/>
  <c r="Z230" i="12"/>
  <c r="AI384" i="12"/>
  <c r="AC250" i="12"/>
  <c r="Z429" i="12"/>
  <c r="AB9" i="12"/>
  <c r="AB263" i="12"/>
  <c r="Z154" i="12"/>
  <c r="Z130" i="12"/>
  <c r="Z417" i="12"/>
  <c r="Z489" i="12"/>
  <c r="Z445" i="12"/>
  <c r="Z249" i="12"/>
  <c r="AB163" i="12"/>
  <c r="Z304" i="12"/>
  <c r="Z432" i="12"/>
  <c r="Z490" i="12"/>
  <c r="Z264" i="12"/>
  <c r="Z236" i="12"/>
  <c r="Z344" i="12"/>
  <c r="Z135" i="12"/>
  <c r="Z373" i="12"/>
  <c r="Z83" i="12"/>
  <c r="AB427" i="12"/>
  <c r="AB34" i="12"/>
  <c r="Z447" i="12"/>
  <c r="Z263" i="12"/>
  <c r="Z161" i="12"/>
  <c r="Z438" i="12"/>
  <c r="Z384" i="12"/>
  <c r="Z379" i="12"/>
  <c r="Z194" i="12"/>
  <c r="Z394" i="12"/>
  <c r="Z306" i="12"/>
  <c r="Z195" i="12"/>
  <c r="Z104" i="12"/>
  <c r="Z279" i="12"/>
  <c r="AB159" i="12"/>
  <c r="AB204" i="12"/>
  <c r="Z427" i="12"/>
  <c r="Z108" i="12"/>
  <c r="Z146" i="12"/>
  <c r="AB450" i="12"/>
  <c r="Z310" i="12"/>
  <c r="Z365" i="12"/>
  <c r="Z342" i="12"/>
  <c r="Z34" i="12"/>
  <c r="Z422" i="12"/>
  <c r="Z283" i="12"/>
  <c r="Z280" i="12"/>
  <c r="Z96" i="12"/>
  <c r="Z389" i="12"/>
  <c r="Z275" i="12"/>
  <c r="Z183" i="12"/>
  <c r="Z266" i="12"/>
  <c r="Z157" i="12"/>
  <c r="Z503" i="12"/>
  <c r="Z175" i="12"/>
  <c r="Z485" i="12"/>
  <c r="Z362" i="12"/>
  <c r="Z397" i="12"/>
  <c r="Z180" i="12"/>
  <c r="AB135" i="12"/>
  <c r="Z173" i="12"/>
  <c r="AB346" i="12"/>
  <c r="AB246" i="12"/>
  <c r="Z225" i="12"/>
  <c r="Z296" i="12"/>
  <c r="Z271" i="12"/>
  <c r="Z481" i="12"/>
  <c r="Z28" i="12"/>
  <c r="Z505" i="12"/>
  <c r="Z22" i="12"/>
  <c r="Z450" i="12"/>
  <c r="Z374" i="12"/>
  <c r="Z257" i="12"/>
  <c r="Z113" i="12"/>
  <c r="Z282" i="12"/>
  <c r="Z53" i="12"/>
  <c r="Z363" i="12"/>
  <c r="Z153" i="12"/>
  <c r="Z391" i="12"/>
  <c r="Z159" i="12"/>
  <c r="Z285" i="12"/>
  <c r="AB342" i="12"/>
  <c r="AB376" i="12"/>
  <c r="AB491" i="12"/>
  <c r="Z272" i="12"/>
  <c r="Z196" i="12"/>
  <c r="Z204" i="12"/>
  <c r="AB379" i="12"/>
  <c r="Z163" i="12"/>
  <c r="Z315" i="12"/>
  <c r="AB110" i="12"/>
  <c r="Z233" i="12"/>
  <c r="Z262" i="12"/>
  <c r="Z171" i="12"/>
  <c r="Z111" i="12"/>
  <c r="Z355" i="12"/>
  <c r="Z368" i="12"/>
  <c r="Z466" i="12"/>
  <c r="AB231" i="12"/>
  <c r="AB127" i="12"/>
  <c r="Z498" i="12"/>
  <c r="Z231" i="12"/>
  <c r="Z127" i="12"/>
  <c r="Z268" i="12"/>
  <c r="Z322" i="12"/>
  <c r="Z491" i="12"/>
  <c r="Z483" i="12"/>
  <c r="Z499" i="12"/>
  <c r="Z433" i="12"/>
  <c r="AB230" i="12"/>
  <c r="Z151" i="12"/>
  <c r="Z281" i="12"/>
  <c r="Z9" i="3"/>
  <c r="AB90" i="3"/>
  <c r="Z399" i="12"/>
  <c r="AB318" i="12"/>
  <c r="Z424" i="12"/>
  <c r="AB282" i="12"/>
  <c r="B140" i="7"/>
  <c r="D140" i="7" s="1"/>
  <c r="AB268" i="12"/>
  <c r="B106" i="7"/>
  <c r="D106" i="7" s="1"/>
  <c r="AB154" i="12"/>
  <c r="Z9" i="12"/>
  <c r="Z100" i="12"/>
  <c r="AI355" i="12"/>
  <c r="AB315" i="12"/>
  <c r="B118" i="7"/>
  <c r="D118" i="7" s="1"/>
  <c r="AB272" i="12"/>
  <c r="AB144" i="12"/>
  <c r="AB22" i="12"/>
  <c r="AB23" i="12"/>
  <c r="AB349" i="12"/>
  <c r="AB455" i="12"/>
  <c r="AB333" i="12"/>
  <c r="AB253" i="12"/>
  <c r="AB498" i="12"/>
  <c r="AB335" i="12"/>
  <c r="AB113" i="12"/>
  <c r="AB180" i="12"/>
  <c r="AB320" i="12"/>
  <c r="AB417" i="12"/>
  <c r="AB11" i="12"/>
  <c r="AB208" i="12"/>
  <c r="AI62" i="16"/>
  <c r="AB64" i="12"/>
  <c r="AB410" i="12"/>
  <c r="AB192" i="12"/>
  <c r="AB248" i="12"/>
  <c r="AB265" i="12"/>
  <c r="AB494" i="12"/>
  <c r="AB275" i="12"/>
  <c r="AB285" i="12"/>
  <c r="AB39" i="12"/>
  <c r="AB146" i="12"/>
  <c r="AB99" i="12"/>
  <c r="AB68" i="12"/>
  <c r="AI249" i="12"/>
  <c r="AB152" i="12"/>
  <c r="AB157" i="12"/>
  <c r="AB339" i="12"/>
  <c r="AB279" i="12"/>
  <c r="AB287" i="12"/>
  <c r="AB482" i="12"/>
  <c r="AB108" i="12"/>
  <c r="AB372" i="12"/>
  <c r="AB195" i="12"/>
  <c r="AB53" i="12"/>
  <c r="AB48" i="12"/>
  <c r="AB66" i="12"/>
  <c r="AB175" i="12"/>
  <c r="AB283" i="12"/>
  <c r="Z493" i="12"/>
  <c r="Z382" i="12"/>
  <c r="AB296" i="12"/>
  <c r="AI129" i="16"/>
  <c r="AB433" i="12"/>
  <c r="AB486" i="12"/>
  <c r="AB301" i="12"/>
  <c r="AI23" i="14"/>
  <c r="Z120" i="12"/>
  <c r="AB271" i="12"/>
  <c r="AI148" i="16"/>
  <c r="Z144" i="12"/>
  <c r="Z345" i="12"/>
  <c r="Z346" i="12"/>
  <c r="Z479" i="12"/>
  <c r="Z292" i="12"/>
  <c r="Z320" i="12"/>
  <c r="Z265" i="12"/>
  <c r="AI114" i="16"/>
  <c r="Z228" i="12"/>
  <c r="AB153" i="12"/>
  <c r="Z115" i="16"/>
  <c r="Z56" i="12"/>
  <c r="Z89" i="16"/>
  <c r="Z87" i="12"/>
  <c r="Z19" i="16"/>
  <c r="AI201" i="16"/>
  <c r="AB367" i="12"/>
  <c r="Z60" i="12"/>
  <c r="AI198" i="12"/>
  <c r="AB233" i="12"/>
  <c r="Z370" i="12"/>
  <c r="Z165" i="12"/>
  <c r="AI420" i="12"/>
  <c r="Z25" i="12"/>
  <c r="AI10" i="16"/>
  <c r="AB281" i="12"/>
  <c r="AB28" i="12"/>
  <c r="AB151" i="12"/>
  <c r="AB128" i="12"/>
  <c r="AB161" i="12"/>
  <c r="AB481" i="12"/>
  <c r="AB257" i="12"/>
  <c r="AB280" i="12"/>
  <c r="AB422" i="12"/>
  <c r="AB60" i="12"/>
  <c r="AB249" i="12"/>
  <c r="AI16" i="14"/>
  <c r="AB365" i="12"/>
  <c r="AB117" i="12"/>
  <c r="AB165" i="12"/>
  <c r="AI52" i="16"/>
  <c r="AI187" i="16"/>
  <c r="AI80" i="16"/>
  <c r="AB228" i="12"/>
  <c r="Z467" i="12"/>
  <c r="AB262" i="12"/>
  <c r="AB112" i="12"/>
  <c r="AB194" i="12"/>
  <c r="AB183" i="12"/>
  <c r="AB319" i="12"/>
  <c r="AB100" i="12"/>
  <c r="AB236" i="12"/>
  <c r="AB406" i="12"/>
  <c r="AB444" i="12"/>
  <c r="AB217" i="12"/>
  <c r="Z32" i="12"/>
  <c r="AB344" i="12"/>
  <c r="AI56" i="16"/>
  <c r="AI70" i="16"/>
  <c r="Z339" i="12"/>
  <c r="AI76" i="16"/>
  <c r="AB374" i="12"/>
  <c r="AB292" i="12"/>
  <c r="AB21" i="12"/>
  <c r="AB185" i="12"/>
  <c r="AB173" i="12"/>
  <c r="AB493" i="12"/>
  <c r="AB351" i="12"/>
  <c r="AB382" i="12"/>
  <c r="AB304" i="12"/>
  <c r="AB36" i="12"/>
  <c r="AB278" i="12"/>
  <c r="AB499" i="12"/>
  <c r="AB310" i="12"/>
  <c r="AB83" i="12"/>
  <c r="AI7" i="3"/>
  <c r="AI44" i="3"/>
  <c r="AI55" i="3"/>
  <c r="AI42" i="3"/>
  <c r="AI75" i="3"/>
  <c r="AI101" i="3"/>
  <c r="AI30" i="3"/>
  <c r="AI92" i="3"/>
  <c r="AI90" i="3"/>
  <c r="AI99" i="3"/>
  <c r="AI98" i="3"/>
  <c r="AI97" i="3"/>
  <c r="AI69" i="3"/>
  <c r="AI62" i="3"/>
  <c r="AI9" i="3"/>
  <c r="AI20" i="3"/>
  <c r="AI41" i="3"/>
  <c r="AI45" i="3"/>
  <c r="AI35" i="3"/>
  <c r="AI43" i="3"/>
  <c r="AI40" i="3"/>
  <c r="AI25" i="3"/>
  <c r="AI94" i="3"/>
  <c r="AI82" i="3"/>
  <c r="AI89" i="3"/>
  <c r="AB100" i="16"/>
  <c r="AB196" i="12"/>
  <c r="AB388" i="12"/>
  <c r="AB259" i="12"/>
  <c r="AB373" i="12"/>
  <c r="AB186" i="12"/>
  <c r="AB184" i="12"/>
  <c r="AI22" i="14"/>
  <c r="AB485" i="12"/>
  <c r="AB432" i="12"/>
  <c r="AB396" i="12"/>
  <c r="AB389" i="12"/>
  <c r="AB503" i="12"/>
  <c r="AB221" i="12"/>
  <c r="AB348" i="12"/>
  <c r="AB359" i="12"/>
  <c r="AB120" i="12"/>
  <c r="AB363" i="12"/>
  <c r="AB496" i="12"/>
  <c r="AI140" i="16"/>
  <c r="Z112" i="12"/>
  <c r="AI173" i="16"/>
  <c r="AB179" i="12"/>
  <c r="AB490" i="12"/>
  <c r="Z308" i="12"/>
  <c r="Z141" i="16"/>
  <c r="Z125" i="16"/>
  <c r="Z186" i="12"/>
  <c r="AB171" i="12"/>
  <c r="Z301" i="12"/>
  <c r="Z335" i="12"/>
  <c r="Z482" i="12"/>
  <c r="Z396" i="12"/>
  <c r="Z248" i="12"/>
  <c r="Z496" i="12"/>
  <c r="Z110" i="12"/>
  <c r="AI152" i="16"/>
  <c r="Z510" i="12"/>
  <c r="AB150" i="12"/>
  <c r="Z152" i="12"/>
  <c r="AI364" i="12"/>
  <c r="AI24" i="16"/>
  <c r="AB18" i="12"/>
  <c r="Z317" i="12"/>
  <c r="Z246" i="12"/>
  <c r="Z36" i="12"/>
  <c r="AB203" i="12"/>
  <c r="AI17" i="16"/>
  <c r="AB321" i="12"/>
  <c r="AB429" i="12"/>
  <c r="Z11" i="12"/>
  <c r="AB505" i="12"/>
  <c r="AI115" i="12"/>
  <c r="AI71" i="16"/>
  <c r="AI395" i="12"/>
  <c r="AB461" i="12"/>
  <c r="AI151" i="16"/>
  <c r="AB215" i="16"/>
  <c r="AI33" i="16"/>
  <c r="AB12" i="12"/>
  <c r="Z333" i="12"/>
  <c r="Z376" i="12"/>
  <c r="AB381" i="12"/>
  <c r="AB39" i="16"/>
  <c r="Z278" i="12"/>
  <c r="AB56" i="16"/>
  <c r="AB66" i="16"/>
  <c r="AB17" i="15"/>
  <c r="AB193" i="16"/>
  <c r="Z381" i="12"/>
  <c r="AI161" i="12"/>
  <c r="AB109" i="12"/>
  <c r="Z120" i="16"/>
  <c r="AB130" i="12"/>
  <c r="AB69" i="16"/>
  <c r="Z109" i="16"/>
  <c r="Z109" i="12"/>
  <c r="Z326" i="12"/>
  <c r="AB98" i="16"/>
  <c r="Z179" i="12"/>
  <c r="Z48" i="12"/>
  <c r="AB11" i="16"/>
  <c r="AB45" i="12"/>
  <c r="AB94" i="12"/>
  <c r="AB111" i="12"/>
  <c r="N188" i="8"/>
  <c r="Z128" i="12"/>
  <c r="AB289" i="12"/>
  <c r="Z24" i="12"/>
  <c r="AB164" i="16"/>
  <c r="AB51" i="15"/>
  <c r="Z289" i="12"/>
  <c r="AB386" i="12"/>
  <c r="Z167" i="16"/>
  <c r="AI62" i="15"/>
  <c r="Z128" i="16"/>
  <c r="AB41" i="3"/>
  <c r="AI43" i="14"/>
  <c r="Z54" i="16"/>
  <c r="AI31" i="13"/>
  <c r="Z47" i="16"/>
  <c r="Z117" i="12"/>
  <c r="Z115" i="12"/>
  <c r="AB501" i="12"/>
  <c r="Z56" i="16"/>
  <c r="AI11" i="12"/>
  <c r="Y26" i="3"/>
  <c r="AB53" i="3"/>
  <c r="AI66" i="12"/>
  <c r="AI36" i="12"/>
  <c r="AI72" i="12"/>
  <c r="Z66" i="16"/>
  <c r="Z77" i="16"/>
  <c r="Y87" i="3"/>
  <c r="Z21" i="16"/>
  <c r="AI352" i="12"/>
  <c r="Z35" i="14"/>
  <c r="Z87" i="16"/>
  <c r="AB40" i="15"/>
  <c r="AB88" i="12"/>
  <c r="Z59" i="16"/>
  <c r="AI416" i="12"/>
  <c r="Z37" i="14"/>
  <c r="Z68" i="12"/>
  <c r="AI31" i="14"/>
  <c r="AI25" i="13"/>
  <c r="AB82" i="12"/>
  <c r="Z82" i="3"/>
  <c r="AB66" i="3"/>
  <c r="AB87" i="3"/>
  <c r="AB26" i="3"/>
  <c r="Y10" i="3"/>
  <c r="Y68" i="3"/>
  <c r="AA89" i="15"/>
  <c r="AI83" i="12"/>
  <c r="AI89" i="12"/>
  <c r="AB51" i="16"/>
  <c r="AI55" i="12"/>
  <c r="AB52" i="16"/>
  <c r="Z51" i="16"/>
  <c r="Z74" i="16"/>
  <c r="Z60" i="15"/>
  <c r="AB87" i="12"/>
  <c r="AI37" i="14"/>
  <c r="Z79" i="12"/>
  <c r="AB67" i="3"/>
  <c r="AI72" i="15"/>
  <c r="AI64" i="16"/>
  <c r="AB81" i="15"/>
  <c r="AB97" i="3"/>
  <c r="AB72" i="15"/>
  <c r="AB40" i="12"/>
  <c r="Z55" i="3"/>
  <c r="Z97" i="3"/>
  <c r="Y70" i="3"/>
  <c r="Z42" i="16"/>
  <c r="AI15" i="13"/>
  <c r="AB92" i="3"/>
  <c r="Z20" i="13"/>
  <c r="Z50" i="3"/>
  <c r="Z45" i="12"/>
  <c r="AI44" i="14"/>
  <c r="Z12" i="16"/>
  <c r="Z202" i="16"/>
  <c r="AI91" i="15"/>
  <c r="AI70" i="15"/>
  <c r="Z40" i="3"/>
  <c r="Z72" i="15"/>
  <c r="Z70" i="15"/>
  <c r="Z23" i="12"/>
  <c r="Z81" i="16"/>
  <c r="Z88" i="16"/>
  <c r="Z49" i="16"/>
  <c r="AB86" i="15"/>
  <c r="Z40" i="12"/>
  <c r="Z45" i="3"/>
  <c r="AB43" i="3"/>
  <c r="AB224" i="12"/>
  <c r="AB350" i="12"/>
  <c r="AB189" i="16"/>
  <c r="Z21" i="14"/>
  <c r="AB202" i="12"/>
  <c r="B104" i="7"/>
  <c r="D104" i="7" s="1"/>
  <c r="AI199" i="16"/>
  <c r="Y106" i="3"/>
  <c r="AB21" i="14"/>
  <c r="AB11" i="15"/>
  <c r="AB18" i="16"/>
  <c r="AB78" i="16"/>
  <c r="B150" i="7"/>
  <c r="D150" i="7" s="1"/>
  <c r="AB211" i="16"/>
  <c r="B194" i="7"/>
  <c r="D194" i="7" s="1"/>
  <c r="Z63" i="15"/>
  <c r="Z78" i="16"/>
  <c r="Z75" i="12"/>
  <c r="AB65" i="15"/>
  <c r="Z13" i="13"/>
  <c r="AB75" i="12"/>
  <c r="Z31" i="14"/>
  <c r="Z78" i="15"/>
  <c r="AB78" i="15"/>
  <c r="AI21" i="14"/>
  <c r="AB226" i="16"/>
  <c r="Z13" i="14"/>
  <c r="AI65" i="15"/>
  <c r="Z73" i="15"/>
  <c r="Z191" i="16"/>
  <c r="AB72" i="12"/>
  <c r="AB32" i="16"/>
  <c r="AI75" i="12"/>
  <c r="AI36" i="15"/>
  <c r="AI78" i="15"/>
  <c r="Z64" i="12"/>
  <c r="AB7" i="15"/>
  <c r="AA36" i="3"/>
  <c r="Z105" i="3"/>
  <c r="AB31" i="14"/>
  <c r="AB24" i="13"/>
  <c r="Z70" i="16"/>
  <c r="AI19" i="13"/>
  <c r="AI13" i="13"/>
  <c r="AB224" i="16"/>
  <c r="AB32" i="14"/>
  <c r="Z32" i="14"/>
  <c r="AB19" i="16"/>
  <c r="AI14" i="14"/>
  <c r="Z126" i="16"/>
  <c r="Z32" i="16"/>
  <c r="AI32" i="14"/>
  <c r="AI11" i="15"/>
  <c r="Z12" i="12"/>
  <c r="AB70" i="3"/>
  <c r="Z79" i="15"/>
  <c r="AI79" i="15"/>
  <c r="AI67" i="15"/>
  <c r="AB140" i="12"/>
  <c r="Z187" i="16"/>
  <c r="Q204" i="8"/>
  <c r="AB169" i="16"/>
  <c r="B156" i="7"/>
  <c r="D156" i="7" s="1"/>
  <c r="AB354" i="12"/>
  <c r="AI224" i="16"/>
  <c r="AI186" i="16"/>
  <c r="Z105" i="12"/>
  <c r="AB467" i="12"/>
  <c r="AB203" i="16"/>
  <c r="AA21" i="13"/>
  <c r="Z169" i="16"/>
  <c r="AI106" i="15"/>
  <c r="N218" i="8"/>
  <c r="AI317" i="12"/>
  <c r="Z226" i="16"/>
  <c r="AI22" i="13"/>
  <c r="Z22" i="13"/>
  <c r="AB185" i="16"/>
  <c r="Z141" i="12"/>
  <c r="Z137" i="16"/>
  <c r="AI38" i="16"/>
  <c r="Z124" i="12"/>
  <c r="AI349" i="12"/>
  <c r="AI14" i="16"/>
  <c r="AB199" i="16"/>
  <c r="B144" i="7"/>
  <c r="D144" i="7" s="1"/>
  <c r="B148" i="7"/>
  <c r="D148" i="7" s="1"/>
  <c r="AB141" i="12"/>
  <c r="AB425" i="12"/>
  <c r="AB221" i="16"/>
  <c r="Z133" i="16"/>
  <c r="AI464" i="12"/>
  <c r="Z134" i="12"/>
  <c r="AI153" i="16"/>
  <c r="AB136" i="12"/>
  <c r="Z349" i="12"/>
  <c r="Z134" i="16"/>
  <c r="AI169" i="16"/>
  <c r="AI195" i="16"/>
  <c r="AB411" i="12"/>
  <c r="AB186" i="16"/>
  <c r="AB317" i="12"/>
  <c r="AI419" i="12"/>
  <c r="Z411" i="12"/>
  <c r="Z215" i="12"/>
  <c r="AB196" i="16"/>
  <c r="AB383" i="12"/>
  <c r="Z419" i="12"/>
  <c r="AI63" i="15"/>
  <c r="Z67" i="3"/>
  <c r="AI10" i="13"/>
  <c r="AI60" i="16"/>
  <c r="Z29" i="16"/>
  <c r="Z14" i="16"/>
  <c r="AI63" i="16"/>
  <c r="AI20" i="13"/>
  <c r="B155" i="7"/>
  <c r="D155" i="7" s="1"/>
  <c r="AB48" i="16"/>
  <c r="Z205" i="12"/>
  <c r="AB205" i="12"/>
  <c r="B115" i="7"/>
  <c r="D115" i="7" s="1"/>
  <c r="Z63" i="16"/>
  <c r="Z468" i="12"/>
  <c r="Z206" i="12"/>
  <c r="AI473" i="12"/>
  <c r="AB207" i="12"/>
  <c r="B105" i="7"/>
  <c r="D105" i="7" s="1"/>
  <c r="Z220" i="12"/>
  <c r="Z178" i="16"/>
  <c r="AI488" i="12"/>
  <c r="Z48" i="16"/>
  <c r="Z68" i="16"/>
  <c r="Z354" i="12"/>
  <c r="Z81" i="12"/>
  <c r="AI176" i="16"/>
  <c r="AI425" i="12"/>
  <c r="AB195" i="16"/>
  <c r="AB446" i="12"/>
  <c r="Z189" i="16"/>
  <c r="Z464" i="12"/>
  <c r="Q226" i="8"/>
  <c r="AB79" i="15"/>
  <c r="AB133" i="16"/>
  <c r="AB226" i="12"/>
  <c r="AB338" i="12"/>
  <c r="B119" i="7"/>
  <c r="D119" i="7" s="1"/>
  <c r="B141" i="7"/>
  <c r="D141" i="7" s="1"/>
  <c r="B147" i="7"/>
  <c r="D147" i="7" s="1"/>
  <c r="Z140" i="12"/>
  <c r="Z224" i="16"/>
  <c r="AB134" i="12"/>
  <c r="AB124" i="12"/>
  <c r="AI67" i="16"/>
  <c r="AB105" i="12"/>
  <c r="AB130" i="16"/>
  <c r="AB29" i="16"/>
  <c r="Z136" i="12"/>
  <c r="Z226" i="12"/>
  <c r="Z425" i="12"/>
  <c r="AI175" i="16"/>
  <c r="AB81" i="12"/>
  <c r="AI354" i="12"/>
  <c r="AI182" i="16"/>
  <c r="Z446" i="12"/>
  <c r="Z383" i="12"/>
  <c r="Z392" i="12"/>
  <c r="AB414" i="12"/>
  <c r="AI68" i="16"/>
  <c r="AB60" i="16"/>
  <c r="Q221" i="8"/>
  <c r="Z190" i="12"/>
  <c r="Z65" i="12"/>
  <c r="Z211" i="16"/>
  <c r="AB220" i="12"/>
  <c r="AI107" i="16"/>
  <c r="Z202" i="12"/>
  <c r="AB473" i="12"/>
  <c r="AB415" i="12"/>
  <c r="AB419" i="12"/>
  <c r="AB136" i="16"/>
  <c r="AB95" i="12"/>
  <c r="AB137" i="12"/>
  <c r="AB198" i="16"/>
  <c r="AI130" i="16"/>
  <c r="AI224" i="12"/>
  <c r="Z414" i="12"/>
  <c r="Z208" i="12"/>
  <c r="AI190" i="16"/>
  <c r="AB173" i="16"/>
  <c r="Z463" i="12"/>
  <c r="Z137" i="12"/>
  <c r="AI205" i="12"/>
  <c r="AB479" i="12"/>
  <c r="B183" i="7"/>
  <c r="D183" i="7" s="1"/>
  <c r="B113" i="7"/>
  <c r="D113" i="7" s="1"/>
  <c r="B152" i="7"/>
  <c r="D152" i="7" s="1"/>
  <c r="B178" i="7"/>
  <c r="D178" i="7" s="1"/>
  <c r="B111" i="7"/>
  <c r="D111" i="7" s="1"/>
  <c r="B149" i="7"/>
  <c r="D149" i="7" s="1"/>
  <c r="Q206" i="8"/>
  <c r="AB215" i="12"/>
  <c r="Q105" i="8"/>
  <c r="Z62" i="12"/>
  <c r="B195" i="7"/>
  <c r="D195" i="7" s="1"/>
  <c r="B187" i="7"/>
  <c r="D187" i="7" s="1"/>
  <c r="B192" i="7"/>
  <c r="D192" i="7" s="1"/>
  <c r="B114" i="7"/>
  <c r="D114" i="7" s="1"/>
  <c r="AB160" i="16"/>
  <c r="Z131" i="16"/>
  <c r="Z142" i="12"/>
  <c r="Z187" i="12"/>
  <c r="AB93" i="12"/>
  <c r="AB223" i="12"/>
  <c r="AB207" i="16"/>
  <c r="AI137" i="16"/>
  <c r="Z211" i="12"/>
  <c r="B154" i="7"/>
  <c r="D154" i="7" s="1"/>
  <c r="B188" i="7"/>
  <c r="D188" i="7" s="1"/>
  <c r="B116" i="7"/>
  <c r="D116" i="7" s="1"/>
  <c r="B180" i="7"/>
  <c r="D180" i="7" s="1"/>
  <c r="AB211" i="12"/>
  <c r="AB227" i="16"/>
  <c r="B190" i="7"/>
  <c r="D190" i="7" s="1"/>
  <c r="Z238" i="12"/>
  <c r="Z328" i="12"/>
  <c r="AI210" i="16"/>
  <c r="B146" i="7"/>
  <c r="D146" i="7" s="1"/>
  <c r="Q124" i="8"/>
  <c r="B103" i="7"/>
  <c r="D103" i="7" s="1"/>
  <c r="AB337" i="12"/>
  <c r="Z206" i="16"/>
  <c r="AB142" i="12"/>
  <c r="Z337" i="12"/>
  <c r="Z338" i="12"/>
  <c r="B153" i="7"/>
  <c r="D153" i="7" s="1"/>
  <c r="N191" i="8"/>
  <c r="Q197" i="8"/>
  <c r="Z20" i="14"/>
  <c r="Z227" i="16"/>
  <c r="Z95" i="12"/>
  <c r="AI12" i="14"/>
  <c r="Z14" i="14"/>
  <c r="Z428" i="12"/>
  <c r="B110" i="7"/>
  <c r="D110" i="7" s="1"/>
  <c r="B117" i="7"/>
  <c r="D117" i="7" s="1"/>
  <c r="B189" i="7"/>
  <c r="D189" i="7" s="1"/>
  <c r="B108" i="7"/>
  <c r="D108" i="7" s="1"/>
  <c r="Z28" i="14"/>
  <c r="AB238" i="12"/>
  <c r="AB328" i="12"/>
  <c r="AB20" i="14"/>
  <c r="Z472" i="12"/>
  <c r="AI178" i="16"/>
  <c r="AB14" i="14"/>
  <c r="AB472" i="12"/>
  <c r="AI177" i="16"/>
  <c r="N176" i="8"/>
  <c r="AI20" i="14"/>
  <c r="Z136" i="16"/>
  <c r="Q146" i="8"/>
  <c r="B179" i="7"/>
  <c r="D179" i="7" s="1"/>
  <c r="AB356" i="12"/>
  <c r="AB428" i="12"/>
  <c r="AB177" i="16"/>
  <c r="Z93" i="12"/>
  <c r="AB138" i="16"/>
  <c r="AB125" i="12"/>
  <c r="AB199" i="12"/>
  <c r="B182" i="7"/>
  <c r="D182" i="7" s="1"/>
  <c r="B191" i="7"/>
  <c r="D191" i="7" s="1"/>
  <c r="B112" i="7"/>
  <c r="D112" i="7" s="1"/>
  <c r="B145" i="7"/>
  <c r="D145" i="7" s="1"/>
  <c r="AB476" i="12"/>
  <c r="B157" i="7"/>
  <c r="D157" i="7" s="1"/>
  <c r="AB440" i="12"/>
  <c r="AB206" i="16"/>
  <c r="AB28" i="14"/>
  <c r="Z356" i="12"/>
  <c r="B102" i="7"/>
  <c r="D102" i="7" s="1"/>
  <c r="AI55" i="16"/>
  <c r="B174" i="7" s="1"/>
  <c r="D174" i="7" s="1"/>
  <c r="Z55" i="16"/>
  <c r="Z86" i="12"/>
  <c r="AI238" i="12"/>
  <c r="Q240" i="8"/>
  <c r="B181" i="7"/>
  <c r="D181" i="7" s="1"/>
  <c r="AB115" i="12"/>
  <c r="Z476" i="12"/>
  <c r="B184" i="7"/>
  <c r="D184" i="7" s="1"/>
  <c r="B185" i="7"/>
  <c r="D185" i="7" s="1"/>
  <c r="B107" i="7"/>
  <c r="D107" i="7" s="1"/>
  <c r="B186" i="7"/>
  <c r="D186" i="7" s="1"/>
  <c r="B143" i="7"/>
  <c r="D143" i="7" s="1"/>
  <c r="AB131" i="16"/>
  <c r="Z70" i="12"/>
  <c r="AB92" i="16"/>
  <c r="Z200" i="16"/>
  <c r="Z177" i="16"/>
  <c r="Z130" i="16"/>
  <c r="Z221" i="12"/>
  <c r="B109" i="7"/>
  <c r="D109" i="7" s="1"/>
  <c r="Z210" i="16"/>
  <c r="AB187" i="12"/>
  <c r="AC9" i="3"/>
  <c r="AC25" i="15"/>
  <c r="AM78" i="3"/>
  <c r="AC14" i="15"/>
  <c r="AC94" i="3"/>
  <c r="AC67" i="3"/>
  <c r="AC340" i="12"/>
  <c r="AC102" i="3"/>
  <c r="AM449" i="12"/>
  <c r="AM319" i="12"/>
  <c r="AM397" i="12"/>
  <c r="AM363" i="12"/>
  <c r="AC23" i="3"/>
  <c r="AM104" i="12"/>
  <c r="AM359" i="12"/>
  <c r="AM428" i="12"/>
  <c r="AN154" i="12"/>
  <c r="AC153" i="12"/>
  <c r="AC189" i="16"/>
  <c r="AC19" i="15"/>
  <c r="AC89" i="3"/>
  <c r="AC77" i="3"/>
  <c r="AM499" i="12"/>
  <c r="AC342" i="12"/>
  <c r="AC48" i="16"/>
  <c r="AC40" i="3"/>
  <c r="AC20" i="12"/>
  <c r="AC199" i="12"/>
  <c r="AC244" i="12"/>
  <c r="AC161" i="12"/>
  <c r="AC154" i="16"/>
  <c r="AC226" i="16"/>
  <c r="AC167" i="16"/>
  <c r="AC95" i="3"/>
  <c r="AC212" i="16"/>
  <c r="AC228" i="12"/>
  <c r="AC110" i="12"/>
  <c r="AC21" i="3"/>
  <c r="AM342" i="12"/>
  <c r="AC58" i="3"/>
  <c r="AC84" i="3"/>
  <c r="AC91" i="3"/>
  <c r="AC85" i="3"/>
  <c r="AN103" i="3"/>
  <c r="AM41" i="3"/>
  <c r="AC99" i="3"/>
  <c r="AC16" i="3"/>
  <c r="AC56" i="3"/>
  <c r="AM80" i="3"/>
  <c r="AC194" i="12"/>
  <c r="AC80" i="3"/>
  <c r="AC26" i="15"/>
  <c r="AC321" i="12"/>
  <c r="AC8" i="3"/>
  <c r="AC224" i="12"/>
  <c r="AC15" i="3"/>
  <c r="AC64" i="3"/>
  <c r="AC30" i="3"/>
  <c r="AC11" i="3"/>
  <c r="AC113" i="12"/>
  <c r="AC55" i="3"/>
  <c r="AC359" i="12"/>
  <c r="AC128" i="12"/>
  <c r="AC165" i="12"/>
  <c r="AM104" i="3"/>
  <c r="AC82" i="3"/>
  <c r="AC50" i="3"/>
  <c r="AC99" i="12"/>
  <c r="AC41" i="3"/>
  <c r="AC211" i="16"/>
  <c r="AC71" i="3"/>
  <c r="AM51" i="3"/>
  <c r="AN155" i="16"/>
  <c r="AC87" i="3"/>
  <c r="AM182" i="16"/>
  <c r="AC90" i="3"/>
  <c r="AC62" i="3"/>
  <c r="AC96" i="3"/>
  <c r="AM113" i="16"/>
  <c r="AC92" i="16"/>
  <c r="AC72" i="15"/>
  <c r="AC113" i="16"/>
  <c r="AM156" i="16"/>
  <c r="AC16" i="15"/>
  <c r="AN71" i="15"/>
  <c r="AC47" i="16"/>
  <c r="AM24" i="15"/>
  <c r="AC120" i="16"/>
  <c r="AM77" i="16"/>
  <c r="AM65" i="16"/>
  <c r="AC81" i="16"/>
  <c r="AC37" i="14"/>
  <c r="G84" i="8"/>
  <c r="AM500" i="12"/>
  <c r="AC43" i="16"/>
  <c r="AC35" i="16"/>
  <c r="AC23" i="16"/>
  <c r="AC77" i="16"/>
  <c r="AN22" i="16"/>
  <c r="AC19" i="16"/>
  <c r="AC98" i="16"/>
  <c r="AC396" i="12"/>
  <c r="AN41" i="16"/>
  <c r="AC69" i="16"/>
  <c r="AM44" i="14"/>
  <c r="AC80" i="16"/>
  <c r="AC156" i="16"/>
  <c r="AM86" i="12"/>
  <c r="AM11" i="16"/>
  <c r="AM40" i="16"/>
  <c r="AC11" i="16"/>
  <c r="G88" i="8"/>
  <c r="AC334" i="12"/>
  <c r="AC12" i="16"/>
  <c r="G124" i="8"/>
  <c r="AC32" i="13"/>
  <c r="AC215" i="16"/>
  <c r="AC17" i="12"/>
  <c r="AC108" i="16"/>
  <c r="AC45" i="3"/>
  <c r="AM16" i="14"/>
  <c r="B33" i="7"/>
  <c r="D33" i="7" s="1"/>
  <c r="AN52" i="12"/>
  <c r="Q23" i="13"/>
  <c r="AE23" i="13" s="1"/>
  <c r="AM13" i="13"/>
  <c r="AN52" i="15"/>
  <c r="AM47" i="16"/>
  <c r="AC180" i="12"/>
  <c r="AM21" i="15"/>
  <c r="AC26" i="16"/>
  <c r="AC37" i="12"/>
  <c r="AM60" i="16"/>
  <c r="AC20" i="13"/>
  <c r="Q81" i="15"/>
  <c r="AE81" i="15" s="1"/>
  <c r="Q10" i="14"/>
  <c r="AE10" i="14" s="1"/>
  <c r="AC472" i="12"/>
  <c r="AC444" i="12"/>
  <c r="AC452" i="12"/>
  <c r="AM219" i="12"/>
  <c r="AC476" i="12"/>
  <c r="AC116" i="16"/>
  <c r="AM18" i="15"/>
  <c r="AM495" i="12"/>
  <c r="AM12" i="16"/>
  <c r="AC51" i="15"/>
  <c r="AC39" i="14"/>
  <c r="AC24" i="13"/>
  <c r="AC53" i="16"/>
  <c r="AC115" i="12"/>
  <c r="AN480" i="12"/>
  <c r="AM51" i="12"/>
  <c r="AC21" i="14"/>
  <c r="AC37" i="3"/>
  <c r="AM291" i="12"/>
  <c r="AM337" i="12"/>
  <c r="AF231" i="12"/>
  <c r="AC123" i="12"/>
  <c r="AC54" i="12"/>
  <c r="AC443" i="12"/>
  <c r="AC374" i="12"/>
  <c r="AM27" i="14"/>
  <c r="AM48" i="12"/>
  <c r="AM336" i="12"/>
  <c r="AC33" i="15"/>
  <c r="AM7" i="13"/>
  <c r="AC56" i="16"/>
  <c r="AC52" i="16"/>
  <c r="AC65" i="3"/>
  <c r="AC100" i="3"/>
  <c r="Q39" i="14"/>
  <c r="AE39" i="14" s="1"/>
  <c r="AC51" i="12"/>
  <c r="AC109" i="16"/>
  <c r="AC79" i="15"/>
  <c r="AC105" i="15"/>
  <c r="AM96" i="12"/>
  <c r="AC207" i="16"/>
  <c r="AN77" i="12"/>
  <c r="AC286" i="12"/>
  <c r="AC473" i="12"/>
  <c r="AC390" i="12"/>
  <c r="AM83" i="15"/>
  <c r="AC74" i="16"/>
  <c r="AC48" i="12"/>
  <c r="AC25" i="3"/>
  <c r="AC20" i="16"/>
  <c r="AM47" i="15"/>
  <c r="AC210" i="16"/>
  <c r="AC90" i="15"/>
  <c r="AC101" i="15"/>
  <c r="AC155" i="12"/>
  <c r="AC478" i="12"/>
  <c r="AC121" i="16"/>
  <c r="AC118" i="16"/>
  <c r="AC78" i="15"/>
  <c r="AC46" i="14"/>
  <c r="AC383" i="12"/>
  <c r="B31" i="7"/>
  <c r="D31" i="7" s="1"/>
  <c r="AC502" i="12"/>
  <c r="AM459" i="12"/>
  <c r="AC360" i="12"/>
  <c r="AC204" i="12"/>
  <c r="AM36" i="15"/>
  <c r="AC119" i="12"/>
  <c r="AM20" i="15"/>
  <c r="AC10" i="14"/>
  <c r="AM25" i="12"/>
  <c r="AC89" i="16"/>
  <c r="AC70" i="3"/>
  <c r="AC101" i="3"/>
  <c r="B37" i="7"/>
  <c r="D37" i="7" s="1"/>
  <c r="I7" i="7"/>
  <c r="AC127" i="16"/>
  <c r="AC209" i="16"/>
  <c r="AC12" i="3"/>
  <c r="B28" i="7"/>
  <c r="D28" i="7" s="1"/>
  <c r="AC34" i="16"/>
  <c r="AC132" i="16"/>
  <c r="AC174" i="16"/>
  <c r="AC85" i="16"/>
  <c r="AC151" i="16"/>
  <c r="B27" i="7"/>
  <c r="D27" i="7" s="1"/>
  <c r="B24" i="7"/>
  <c r="D24" i="7" s="1"/>
  <c r="AC193" i="16"/>
  <c r="AC147" i="16"/>
  <c r="AC168" i="16"/>
  <c r="B38" i="7"/>
  <c r="D38" i="7" s="1"/>
  <c r="AC97" i="3"/>
  <c r="AC22" i="3"/>
  <c r="B36" i="7"/>
  <c r="D36" i="7" s="1"/>
  <c r="B40" i="7"/>
  <c r="D40" i="7" s="1"/>
  <c r="AC15" i="16"/>
  <c r="AC389" i="12"/>
  <c r="B30" i="7"/>
  <c r="D30" i="7" s="1"/>
  <c r="B35" i="7"/>
  <c r="D35" i="7" s="1"/>
  <c r="B39" i="7"/>
  <c r="D39" i="7" s="1"/>
  <c r="B26" i="7"/>
  <c r="D26" i="7" s="1"/>
  <c r="AM9" i="16"/>
  <c r="AC166" i="12"/>
  <c r="AN269" i="12"/>
  <c r="AM31" i="12"/>
  <c r="B34" i="7"/>
  <c r="D34" i="7" s="1"/>
  <c r="AC86" i="16"/>
  <c r="AN76" i="16"/>
  <c r="AC87" i="16"/>
  <c r="AM78" i="12"/>
  <c r="AC78" i="16"/>
  <c r="AC40" i="15"/>
  <c r="AC7" i="3"/>
  <c r="AM216" i="16"/>
  <c r="AC29" i="14"/>
  <c r="AM9" i="14"/>
  <c r="AC184" i="12"/>
  <c r="AN104" i="16"/>
  <c r="AC173" i="16"/>
  <c r="AC391" i="12"/>
  <c r="AM391" i="12"/>
  <c r="AM28" i="16"/>
  <c r="AC55" i="15"/>
  <c r="AC31" i="14"/>
  <c r="AM115" i="16"/>
  <c r="AC186" i="16"/>
  <c r="AC206" i="16"/>
  <c r="AN471" i="12"/>
  <c r="AC336" i="12"/>
  <c r="AC69" i="12"/>
  <c r="AM59" i="12"/>
  <c r="AC41" i="15"/>
  <c r="AN55" i="15"/>
  <c r="AC24" i="16"/>
  <c r="AC9" i="16"/>
  <c r="AM185" i="12"/>
  <c r="AC131" i="16"/>
  <c r="AC337" i="12"/>
  <c r="AC104" i="16"/>
  <c r="AC59" i="16"/>
  <c r="AM95" i="12"/>
  <c r="AM504" i="12"/>
  <c r="AF69" i="12"/>
  <c r="AC28" i="16"/>
  <c r="AM218" i="16"/>
  <c r="AC185" i="12"/>
  <c r="AC7" i="16"/>
  <c r="AC139" i="12"/>
  <c r="AM143" i="12"/>
  <c r="AM177" i="12"/>
  <c r="AN364" i="12"/>
  <c r="AM40" i="15"/>
  <c r="AC320" i="12"/>
  <c r="AC32" i="16"/>
  <c r="AC14" i="14"/>
  <c r="I8" i="7" s="1"/>
  <c r="AC66" i="3"/>
  <c r="AC127" i="12"/>
  <c r="AC106" i="3"/>
  <c r="B23" i="7"/>
  <c r="D23" i="7" s="1"/>
  <c r="AM82" i="15"/>
  <c r="B25" i="7"/>
  <c r="D25" i="7" s="1"/>
  <c r="AC88" i="16"/>
  <c r="AM59" i="16"/>
  <c r="AM81" i="12"/>
  <c r="AC72" i="12"/>
  <c r="AN33" i="16"/>
  <c r="B226" i="7" s="1"/>
  <c r="D226" i="7" s="1"/>
  <c r="AM80" i="12"/>
  <c r="AC92" i="3"/>
  <c r="B32" i="7"/>
  <c r="D32" i="7" s="1"/>
  <c r="AC75" i="12"/>
  <c r="AC216" i="16"/>
  <c r="B161" i="7"/>
  <c r="D161" i="7" s="1"/>
  <c r="B193" i="7"/>
  <c r="D193" i="7" s="1"/>
  <c r="B151" i="7"/>
  <c r="D151" i="7" s="1"/>
  <c r="AF74" i="16"/>
  <c r="Q74" i="16"/>
  <c r="AF211" i="12"/>
  <c r="Q211" i="12"/>
  <c r="AE211" i="12" s="1"/>
  <c r="Z185" i="12"/>
  <c r="Q156" i="8"/>
  <c r="Q68" i="12"/>
  <c r="AE68" i="12" s="1"/>
  <c r="AF68" i="12"/>
  <c r="G99" i="8"/>
  <c r="AF240" i="12"/>
  <c r="Q240" i="12"/>
  <c r="AE240" i="12" s="1"/>
  <c r="Q225" i="16"/>
  <c r="AE225" i="16" s="1"/>
  <c r="AF225" i="16"/>
  <c r="Q52" i="16"/>
  <c r="AF52" i="16"/>
  <c r="Q257" i="12"/>
  <c r="AE257" i="12" s="1"/>
  <c r="AF257" i="12"/>
  <c r="AF59" i="12"/>
  <c r="Q59" i="12"/>
  <c r="AE59" i="12" s="1"/>
  <c r="Q43" i="14"/>
  <c r="AE43" i="14" s="1"/>
  <c r="AF43" i="14"/>
  <c r="Q179" i="8"/>
  <c r="G129" i="8"/>
  <c r="AF91" i="16"/>
  <c r="Q91" i="16"/>
  <c r="AE91" i="16" s="1"/>
  <c r="Q385" i="12"/>
  <c r="AE385" i="12" s="1"/>
  <c r="AF385" i="12"/>
  <c r="AF347" i="12"/>
  <c r="Q347" i="12"/>
  <c r="Q35" i="16"/>
  <c r="AF35" i="16"/>
  <c r="G116" i="8"/>
  <c r="Q50" i="16"/>
  <c r="AF50" i="16"/>
  <c r="Q463" i="12"/>
  <c r="AF463" i="12"/>
  <c r="AF9" i="12"/>
  <c r="Q9" i="12"/>
  <c r="AE9" i="12" s="1"/>
  <c r="Q211" i="8"/>
  <c r="Q94" i="3"/>
  <c r="AF94" i="3"/>
  <c r="AF66" i="12"/>
  <c r="Q66" i="12"/>
  <c r="AE66" i="12" s="1"/>
  <c r="Q420" i="12"/>
  <c r="AE420" i="12" s="1"/>
  <c r="AF420" i="12"/>
  <c r="Q31" i="16"/>
  <c r="AE31" i="16" s="1"/>
  <c r="AF31" i="16"/>
  <c r="AF32" i="14"/>
  <c r="Q32" i="14"/>
  <c r="AE32" i="14" s="1"/>
  <c r="Q166" i="16"/>
  <c r="AE166" i="16" s="1"/>
  <c r="AF166" i="16"/>
  <c r="AF41" i="16"/>
  <c r="Q41" i="16"/>
  <c r="AE41" i="16" s="1"/>
  <c r="Q57" i="3"/>
  <c r="AE57" i="3" s="1"/>
  <c r="AF57" i="3"/>
  <c r="AF368" i="12"/>
  <c r="Q368" i="12"/>
  <c r="AE368" i="12" s="1"/>
  <c r="G118" i="8"/>
  <c r="AF246" i="12"/>
  <c r="Q246" i="12"/>
  <c r="AE246" i="12" s="1"/>
  <c r="AF14" i="13"/>
  <c r="Q14" i="13"/>
  <c r="AE14" i="13" s="1"/>
  <c r="Q111" i="16"/>
  <c r="AF111" i="16"/>
  <c r="N143" i="8"/>
  <c r="N167" i="8"/>
  <c r="Q149" i="8"/>
  <c r="AF111" i="12"/>
  <c r="Q111" i="12"/>
  <c r="AE111" i="12" s="1"/>
  <c r="Q307" i="12"/>
  <c r="AF307" i="12"/>
  <c r="Q193" i="16"/>
  <c r="AF193" i="16"/>
  <c r="N236" i="8"/>
  <c r="G187" i="8"/>
  <c r="Q511" i="12"/>
  <c r="AF511" i="12"/>
  <c r="Q341" i="12"/>
  <c r="AF341" i="12"/>
  <c r="AF244" i="12"/>
  <c r="Q244" i="12"/>
  <c r="AE244" i="12" s="1"/>
  <c r="Q81" i="3"/>
  <c r="AE81" i="3" s="1"/>
  <c r="AF81" i="3"/>
  <c r="Q438" i="12"/>
  <c r="AE438" i="12" s="1"/>
  <c r="AF438" i="12"/>
  <c r="N203" i="8"/>
  <c r="G211" i="8"/>
  <c r="AF91" i="15"/>
  <c r="Q91" i="15"/>
  <c r="AE91" i="15" s="1"/>
  <c r="Q298" i="12"/>
  <c r="AF298" i="12"/>
  <c r="Q47" i="15"/>
  <c r="AE47" i="15" s="1"/>
  <c r="AF47" i="15"/>
  <c r="Q20" i="16"/>
  <c r="AF20" i="16"/>
  <c r="Q173" i="8"/>
  <c r="Q288" i="12"/>
  <c r="AE288" i="12" s="1"/>
  <c r="AF288" i="12"/>
  <c r="Q68" i="16"/>
  <c r="AE68" i="16" s="1"/>
  <c r="AF68" i="16"/>
  <c r="Q263" i="8"/>
  <c r="Q314" i="12"/>
  <c r="AE314" i="12" s="1"/>
  <c r="AF314" i="12"/>
  <c r="Q31" i="12"/>
  <c r="AF31" i="12"/>
  <c r="Q29" i="3"/>
  <c r="AE29" i="3" s="1"/>
  <c r="AF29" i="3"/>
  <c r="G135" i="8"/>
  <c r="AF102" i="15"/>
  <c r="Q102" i="15"/>
  <c r="G166" i="8"/>
  <c r="Q29" i="14"/>
  <c r="AF29" i="14"/>
  <c r="AF93" i="3"/>
  <c r="Q93" i="3"/>
  <c r="AE93" i="3" s="1"/>
  <c r="Q186" i="12"/>
  <c r="AE186" i="12" s="1"/>
  <c r="AF186" i="12"/>
  <c r="AF473" i="12"/>
  <c r="Q473" i="12"/>
  <c r="Q85" i="3"/>
  <c r="AF85" i="3"/>
  <c r="Q30" i="12"/>
  <c r="AE30" i="12" s="1"/>
  <c r="AF30" i="12"/>
  <c r="G139" i="8"/>
  <c r="N268" i="8"/>
  <c r="AF34" i="15"/>
  <c r="Q34" i="15"/>
  <c r="AE34" i="15" s="1"/>
  <c r="N206" i="8"/>
  <c r="AF10" i="3"/>
  <c r="Q10" i="3"/>
  <c r="AE10" i="3" s="1"/>
  <c r="Q132" i="16"/>
  <c r="AF132" i="16"/>
  <c r="Q26" i="12"/>
  <c r="AF26" i="12"/>
  <c r="AF27" i="14"/>
  <c r="Q27" i="14"/>
  <c r="AE27" i="14" s="1"/>
  <c r="AF247" i="12"/>
  <c r="Q247" i="12"/>
  <c r="AF83" i="12"/>
  <c r="Q83" i="12"/>
  <c r="AE83" i="12" s="1"/>
  <c r="N223" i="8"/>
  <c r="Q65" i="3"/>
  <c r="AE65" i="3" s="1"/>
  <c r="AF65" i="3"/>
  <c r="Q211" i="16"/>
  <c r="AF211" i="16"/>
  <c r="Q45" i="16"/>
  <c r="AF45" i="16"/>
  <c r="N118" i="8"/>
  <c r="Q16" i="3"/>
  <c r="AE16" i="3" s="1"/>
  <c r="AF16" i="3"/>
  <c r="G258" i="8"/>
  <c r="G171" i="8"/>
  <c r="Q295" i="12"/>
  <c r="AE295" i="12" s="1"/>
  <c r="AF295" i="12"/>
  <c r="G235" i="8"/>
  <c r="Q19" i="14"/>
  <c r="AE19" i="14" s="1"/>
  <c r="AF19" i="14"/>
  <c r="AF136" i="16"/>
  <c r="Q136" i="16"/>
  <c r="AE136" i="16" s="1"/>
  <c r="Q168" i="8"/>
  <c r="N231" i="8"/>
  <c r="Q212" i="8"/>
  <c r="G114" i="8"/>
  <c r="AF52" i="12"/>
  <c r="Q52" i="12"/>
  <c r="Q63" i="12"/>
  <c r="AE63" i="12" s="1"/>
  <c r="AF63" i="12"/>
  <c r="AF165" i="12"/>
  <c r="Q165" i="12"/>
  <c r="AE165" i="12" s="1"/>
  <c r="Q164" i="8"/>
  <c r="N156" i="8"/>
  <c r="Q28" i="3"/>
  <c r="AE28" i="3" s="1"/>
  <c r="AF28" i="3"/>
  <c r="Q131" i="8"/>
  <c r="Q104" i="3"/>
  <c r="AF104" i="3"/>
  <c r="Q176" i="16"/>
  <c r="AE176" i="16" s="1"/>
  <c r="AF176" i="16"/>
  <c r="G138" i="8"/>
  <c r="G98" i="8"/>
  <c r="Q252" i="8"/>
  <c r="AF457" i="12"/>
  <c r="Q457" i="12"/>
  <c r="AE457" i="12" s="1"/>
  <c r="Q125" i="16"/>
  <c r="AF125" i="16"/>
  <c r="Q207" i="8"/>
  <c r="Q213" i="8"/>
  <c r="Q276" i="12"/>
  <c r="AE276" i="12" s="1"/>
  <c r="AF276" i="12"/>
  <c r="AF121" i="16"/>
  <c r="Q121" i="16"/>
  <c r="Q496" i="12"/>
  <c r="AE496" i="12" s="1"/>
  <c r="AF496" i="12"/>
  <c r="Q78" i="12"/>
  <c r="AF78" i="12"/>
  <c r="AF34" i="12"/>
  <c r="Q34" i="12"/>
  <c r="AE34" i="12" s="1"/>
  <c r="G192" i="8"/>
  <c r="AF48" i="15"/>
  <c r="Q48" i="15"/>
  <c r="AF72" i="16"/>
  <c r="Q72" i="16"/>
  <c r="AE72" i="16" s="1"/>
  <c r="Q51" i="16"/>
  <c r="AF51" i="16"/>
  <c r="Q87" i="15"/>
  <c r="AE87" i="15" s="1"/>
  <c r="AF87" i="15"/>
  <c r="Q202" i="8"/>
  <c r="Q34" i="16"/>
  <c r="AF34" i="16"/>
  <c r="AF152" i="12"/>
  <c r="Q152" i="12"/>
  <c r="AE152" i="12" s="1"/>
  <c r="AF93" i="12"/>
  <c r="Q93" i="12"/>
  <c r="AE93" i="12" s="1"/>
  <c r="AF282" i="12"/>
  <c r="Q282" i="12"/>
  <c r="Q54" i="15"/>
  <c r="AF54" i="15"/>
  <c r="Q190" i="16"/>
  <c r="AE190" i="16" s="1"/>
  <c r="AF190" i="16"/>
  <c r="Q69" i="3"/>
  <c r="AE69" i="3" s="1"/>
  <c r="AF69" i="3"/>
  <c r="Q476" i="12"/>
  <c r="AF476" i="12"/>
  <c r="Q396" i="12"/>
  <c r="AE396" i="12" s="1"/>
  <c r="AF396" i="12"/>
  <c r="Q169" i="16"/>
  <c r="AF169" i="16"/>
  <c r="Q86" i="8"/>
  <c r="Q191" i="12"/>
  <c r="AE191" i="12" s="1"/>
  <c r="AF191" i="12"/>
  <c r="AF82" i="16"/>
  <c r="Q82" i="16"/>
  <c r="AE82" i="16" s="1"/>
  <c r="AF73" i="15"/>
  <c r="Q73" i="15"/>
  <c r="AE73" i="15" s="1"/>
  <c r="Q227" i="16"/>
  <c r="AE227" i="16" s="1"/>
  <c r="AF227" i="16"/>
  <c r="N154" i="8"/>
  <c r="AF29" i="13"/>
  <c r="Q29" i="13"/>
  <c r="AE29" i="13" s="1"/>
  <c r="Q116" i="12"/>
  <c r="AE116" i="12" s="1"/>
  <c r="AF116" i="12"/>
  <c r="Q85" i="15"/>
  <c r="AF85" i="15"/>
  <c r="N169" i="8"/>
  <c r="Q130" i="8"/>
  <c r="Q116" i="8"/>
  <c r="Q192" i="16"/>
  <c r="AE192" i="16" s="1"/>
  <c r="AF192" i="16"/>
  <c r="Q76" i="16"/>
  <c r="AE76" i="16" s="1"/>
  <c r="AF76" i="16"/>
  <c r="G194" i="8"/>
  <c r="AF213" i="16"/>
  <c r="Q213" i="16"/>
  <c r="Q500" i="12"/>
  <c r="AE500" i="12" s="1"/>
  <c r="AF500" i="12"/>
  <c r="Q188" i="8"/>
  <c r="Q143" i="16"/>
  <c r="AF143" i="16"/>
  <c r="AF45" i="12"/>
  <c r="Q45" i="12"/>
  <c r="Q86" i="15"/>
  <c r="AE86" i="15" s="1"/>
  <c r="AF86" i="15"/>
  <c r="Q348" i="12"/>
  <c r="AE348" i="12" s="1"/>
  <c r="AF348" i="12"/>
  <c r="Q43" i="3"/>
  <c r="AF43" i="3"/>
  <c r="AF67" i="15"/>
  <c r="Q67" i="15"/>
  <c r="AE67" i="15" s="1"/>
  <c r="Q107" i="8"/>
  <c r="Q280" i="12"/>
  <c r="AE280" i="12" s="1"/>
  <c r="AF280" i="12"/>
  <c r="Q393" i="12"/>
  <c r="AE393" i="12" s="1"/>
  <c r="AF393" i="12"/>
  <c r="AF12" i="3"/>
  <c r="Q12" i="3"/>
  <c r="AE12" i="3" s="1"/>
  <c r="G144" i="8"/>
  <c r="AF92" i="12"/>
  <c r="Q92" i="12"/>
  <c r="Q37" i="15"/>
  <c r="AE37" i="15" s="1"/>
  <c r="AF37" i="15"/>
  <c r="Q104" i="8"/>
  <c r="Q28" i="12"/>
  <c r="AF28" i="12"/>
  <c r="AF480" i="12"/>
  <c r="Q480" i="12"/>
  <c r="AE480" i="12" s="1"/>
  <c r="N114" i="8"/>
  <c r="AF157" i="12"/>
  <c r="Q157" i="12"/>
  <c r="AE157" i="12" s="1"/>
  <c r="Q228" i="8"/>
  <c r="AF388" i="12"/>
  <c r="Q388" i="12"/>
  <c r="Q313" i="12"/>
  <c r="AE313" i="12" s="1"/>
  <c r="AF313" i="12"/>
  <c r="AF50" i="3"/>
  <c r="Q50" i="3"/>
  <c r="AE50" i="3" s="1"/>
  <c r="N175" i="8"/>
  <c r="G263" i="8"/>
  <c r="AF304" i="12"/>
  <c r="Q304" i="12"/>
  <c r="AF190" i="12"/>
  <c r="Q190" i="12"/>
  <c r="AE190" i="12" s="1"/>
  <c r="AF478" i="12"/>
  <c r="Q478" i="12"/>
  <c r="AE478" i="12" s="1"/>
  <c r="Q182" i="8"/>
  <c r="Q278" i="12"/>
  <c r="AE278" i="12" s="1"/>
  <c r="AF278" i="12"/>
  <c r="Q460" i="12"/>
  <c r="AE460" i="12" s="1"/>
  <c r="AF460" i="12"/>
  <c r="Q330" i="12"/>
  <c r="AE330" i="12" s="1"/>
  <c r="AF330" i="12"/>
  <c r="AF318" i="12"/>
  <c r="Q318" i="12"/>
  <c r="AE318" i="12" s="1"/>
  <c r="Q140" i="12"/>
  <c r="AE140" i="12" s="1"/>
  <c r="AF140" i="12"/>
  <c r="Q30" i="3"/>
  <c r="AF30" i="3"/>
  <c r="N212" i="8"/>
  <c r="AF443" i="12"/>
  <c r="Q443" i="12"/>
  <c r="Q94" i="12"/>
  <c r="AE94" i="12" s="1"/>
  <c r="AF94" i="12"/>
  <c r="AF510" i="12"/>
  <c r="Q510" i="12"/>
  <c r="AE510" i="12" s="1"/>
  <c r="G154" i="8"/>
  <c r="AF12" i="13"/>
  <c r="Q12" i="13"/>
  <c r="AE12" i="13" s="1"/>
  <c r="AF322" i="12"/>
  <c r="Q322" i="12"/>
  <c r="Q8" i="14"/>
  <c r="AE8" i="14" s="1"/>
  <c r="AF8" i="14"/>
  <c r="Q336" i="12"/>
  <c r="AF336" i="12"/>
  <c r="Q219" i="8"/>
  <c r="N258" i="8"/>
  <c r="Q494" i="12"/>
  <c r="AF494" i="12"/>
  <c r="Q135" i="8"/>
  <c r="AF24" i="14"/>
  <c r="Q24" i="14"/>
  <c r="AE24" i="14" s="1"/>
  <c r="G232" i="8"/>
  <c r="Q81" i="12"/>
  <c r="AE81" i="12" s="1"/>
  <c r="AF81" i="12"/>
  <c r="Q231" i="8"/>
  <c r="G86" i="8"/>
  <c r="Q8" i="3"/>
  <c r="AE8" i="3" s="1"/>
  <c r="AF8" i="3"/>
  <c r="AF39" i="3"/>
  <c r="Q39" i="3"/>
  <c r="AE39" i="3" s="1"/>
  <c r="AF73" i="12"/>
  <c r="Q73" i="12"/>
  <c r="AF392" i="12"/>
  <c r="Q392" i="12"/>
  <c r="Q151" i="8"/>
  <c r="Q19" i="3"/>
  <c r="AE19" i="3" s="1"/>
  <c r="AF19" i="3"/>
  <c r="Q137" i="8"/>
  <c r="N107" i="8"/>
  <c r="N262" i="8"/>
  <c r="AF99" i="12"/>
  <c r="Q99" i="12"/>
  <c r="G92" i="8"/>
  <c r="AF148" i="16"/>
  <c r="Q148" i="16"/>
  <c r="Q148" i="8"/>
  <c r="Q126" i="16"/>
  <c r="AF126" i="16"/>
  <c r="Q139" i="16"/>
  <c r="AE139" i="16" s="1"/>
  <c r="AF139" i="16"/>
  <c r="N181" i="8"/>
  <c r="Q21" i="3"/>
  <c r="AF21" i="3"/>
  <c r="AF112" i="16"/>
  <c r="Q112" i="16"/>
  <c r="Q118" i="8"/>
  <c r="AF198" i="16"/>
  <c r="Q198" i="16"/>
  <c r="Q302" i="12"/>
  <c r="AF302" i="12"/>
  <c r="Q37" i="16"/>
  <c r="AE37" i="16" s="1"/>
  <c r="AF37" i="16"/>
  <c r="AF342" i="12"/>
  <c r="Q342" i="12"/>
  <c r="AE342" i="12" s="1"/>
  <c r="Q40" i="15"/>
  <c r="AE40" i="15" s="1"/>
  <c r="AF40" i="15"/>
  <c r="AF200" i="16"/>
  <c r="Q200" i="16"/>
  <c r="AF331" i="12"/>
  <c r="Q331" i="12"/>
  <c r="AE331" i="12" s="1"/>
  <c r="AF415" i="12"/>
  <c r="Q415" i="12"/>
  <c r="AE415" i="12" s="1"/>
  <c r="Q93" i="16"/>
  <c r="AE93" i="16" s="1"/>
  <c r="AF93" i="16"/>
  <c r="AF110" i="16"/>
  <c r="Q110" i="16"/>
  <c r="AF43" i="16"/>
  <c r="Q43" i="16"/>
  <c r="AE43" i="16" s="1"/>
  <c r="AF147" i="12"/>
  <c r="Q147" i="12"/>
  <c r="AE147" i="12" s="1"/>
  <c r="AF94" i="15"/>
  <c r="Q94" i="15"/>
  <c r="AE94" i="15" s="1"/>
  <c r="AF501" i="12"/>
  <c r="Q501" i="12"/>
  <c r="AE501" i="12" s="1"/>
  <c r="Q81" i="16"/>
  <c r="AE81" i="16" s="1"/>
  <c r="AF81" i="16"/>
  <c r="Q189" i="12"/>
  <c r="AF189" i="12"/>
  <c r="AF433" i="12"/>
  <c r="Q433" i="12"/>
  <c r="AE433" i="12" s="1"/>
  <c r="G199" i="8"/>
  <c r="Q175" i="16"/>
  <c r="AE175" i="16" s="1"/>
  <c r="AF175" i="16"/>
  <c r="G151" i="8"/>
  <c r="AF206" i="16"/>
  <c r="Q206" i="16"/>
  <c r="Q114" i="16"/>
  <c r="AE114" i="16" s="1"/>
  <c r="AF114" i="16"/>
  <c r="N251" i="8"/>
  <c r="AF333" i="12"/>
  <c r="Q333" i="12"/>
  <c r="Q170" i="8"/>
  <c r="AF24" i="16"/>
  <c r="Q24" i="16"/>
  <c r="Q210" i="12"/>
  <c r="AF210" i="12"/>
  <c r="G189" i="8"/>
  <c r="G185" i="8"/>
  <c r="G256" i="8"/>
  <c r="AF42" i="3"/>
  <c r="Q42" i="3"/>
  <c r="AE42" i="3" s="1"/>
  <c r="Q196" i="16"/>
  <c r="AF196" i="16"/>
  <c r="Q164" i="12"/>
  <c r="AE164" i="12" s="1"/>
  <c r="AF164" i="12"/>
  <c r="Q22" i="12"/>
  <c r="AF22" i="12"/>
  <c r="Q456" i="12"/>
  <c r="AF456" i="12"/>
  <c r="G100" i="8"/>
  <c r="N111" i="8"/>
  <c r="AF497" i="12"/>
  <c r="Q497" i="12"/>
  <c r="AE497" i="12" s="1"/>
  <c r="G155" i="8"/>
  <c r="AF98" i="12"/>
  <c r="Q98" i="12"/>
  <c r="AE98" i="12" s="1"/>
  <c r="Q159" i="8"/>
  <c r="AF324" i="12"/>
  <c r="Q324" i="12"/>
  <c r="G130" i="8"/>
  <c r="AF102" i="3"/>
  <c r="Q102" i="3"/>
  <c r="AE102" i="3" s="1"/>
  <c r="AF502" i="12"/>
  <c r="Q502" i="12"/>
  <c r="AE502" i="12" s="1"/>
  <c r="Q437" i="12"/>
  <c r="AE437" i="12" s="1"/>
  <c r="AF437" i="12"/>
  <c r="AF170" i="16"/>
  <c r="Q170" i="16"/>
  <c r="AE170" i="16" s="1"/>
  <c r="G188" i="8"/>
  <c r="AF96" i="12"/>
  <c r="Q96" i="12"/>
  <c r="G128" i="8"/>
  <c r="Q21" i="14"/>
  <c r="AF21" i="14"/>
  <c r="AF462" i="12"/>
  <c r="Q462" i="12"/>
  <c r="AE462" i="12" s="1"/>
  <c r="AF84" i="16"/>
  <c r="Q84" i="16"/>
  <c r="AF52" i="15"/>
  <c r="Q52" i="15"/>
  <c r="AE52" i="15" s="1"/>
  <c r="Q241" i="8"/>
  <c r="N189" i="8"/>
  <c r="Q88" i="16"/>
  <c r="AF88" i="16"/>
  <c r="Q86" i="12"/>
  <c r="AE86" i="12" s="1"/>
  <c r="AF86" i="12"/>
  <c r="AF305" i="12"/>
  <c r="Q305" i="12"/>
  <c r="AF228" i="12"/>
  <c r="Q228" i="12"/>
  <c r="Q85" i="16"/>
  <c r="AF85" i="16"/>
  <c r="AF80" i="12"/>
  <c r="Q80" i="12"/>
  <c r="AE80" i="12" s="1"/>
  <c r="Q253" i="8"/>
  <c r="G180" i="8"/>
  <c r="Q114" i="8"/>
  <c r="Q172" i="8"/>
  <c r="AF196" i="12"/>
  <c r="Q196" i="12"/>
  <c r="AE196" i="12" s="1"/>
  <c r="Q97" i="3"/>
  <c r="AF97" i="3"/>
  <c r="N224" i="8"/>
  <c r="G175" i="8"/>
  <c r="Q208" i="8"/>
  <c r="G252" i="8"/>
  <c r="Q43" i="12"/>
  <c r="AE43" i="12" s="1"/>
  <c r="AF43" i="12"/>
  <c r="Q74" i="12"/>
  <c r="AE74" i="12" s="1"/>
  <c r="AF74" i="12"/>
  <c r="G117" i="8"/>
  <c r="G107" i="8"/>
  <c r="N202" i="8"/>
  <c r="Q78" i="3"/>
  <c r="AE78" i="3" s="1"/>
  <c r="AF78" i="3"/>
  <c r="Q23" i="3"/>
  <c r="AE23" i="3" s="1"/>
  <c r="AF23" i="3"/>
  <c r="G208" i="8"/>
  <c r="G95" i="8"/>
  <c r="AF367" i="12"/>
  <c r="Q367" i="12"/>
  <c r="AE367" i="12" s="1"/>
  <c r="G145" i="8"/>
  <c r="Q17" i="15"/>
  <c r="AF17" i="15"/>
  <c r="N256" i="8"/>
  <c r="Q63" i="16"/>
  <c r="AE63" i="16" s="1"/>
  <c r="AF63" i="16"/>
  <c r="Q405" i="12"/>
  <c r="AF405" i="12"/>
  <c r="B29" i="7"/>
  <c r="D29" i="7" s="1"/>
  <c r="AF222" i="12"/>
  <c r="Q222" i="12"/>
  <c r="AE222" i="12" s="1"/>
  <c r="Q223" i="16"/>
  <c r="AF223" i="16"/>
  <c r="Q306" i="12"/>
  <c r="AF306" i="12"/>
  <c r="Q370" i="12"/>
  <c r="AE370" i="12" s="1"/>
  <c r="AF370" i="12"/>
  <c r="AF35" i="14"/>
  <c r="Q35" i="14"/>
  <c r="AE35" i="14" s="1"/>
  <c r="N161" i="8"/>
  <c r="Q426" i="12"/>
  <c r="AE426" i="12" s="1"/>
  <c r="AF426" i="12"/>
  <c r="N115" i="8"/>
  <c r="Q270" i="12"/>
  <c r="AE270" i="12" s="1"/>
  <c r="AF270" i="12"/>
  <c r="Q178" i="8"/>
  <c r="AF86" i="16"/>
  <c r="Q86" i="16"/>
  <c r="AF58" i="3"/>
  <c r="Q58" i="3"/>
  <c r="AE58" i="3" s="1"/>
  <c r="Q125" i="12"/>
  <c r="AE125" i="12" s="1"/>
  <c r="AF125" i="12"/>
  <c r="Q126" i="12"/>
  <c r="AE126" i="12" s="1"/>
  <c r="AF126" i="12"/>
  <c r="Q44" i="14"/>
  <c r="AE44" i="14" s="1"/>
  <c r="AF44" i="14"/>
  <c r="AF53" i="16"/>
  <c r="Q53" i="16"/>
  <c r="AF92" i="15"/>
  <c r="Q92" i="15"/>
  <c r="AE92" i="15" s="1"/>
  <c r="Q103" i="15"/>
  <c r="AE103" i="15" s="1"/>
  <c r="AF103" i="15"/>
  <c r="AF74" i="3"/>
  <c r="Q74" i="3"/>
  <c r="AE74" i="3" s="1"/>
  <c r="Q68" i="15"/>
  <c r="AE68" i="15" s="1"/>
  <c r="AF68" i="15"/>
  <c r="AF315" i="12"/>
  <c r="Q315" i="12"/>
  <c r="AE315" i="12" s="1"/>
  <c r="Q107" i="12"/>
  <c r="AE107" i="12" s="1"/>
  <c r="AF107" i="12"/>
  <c r="Q65" i="12"/>
  <c r="AE65" i="12" s="1"/>
  <c r="AF65" i="12"/>
  <c r="G207" i="8"/>
  <c r="G163" i="8"/>
  <c r="AF33" i="13"/>
  <c r="Q33" i="13"/>
  <c r="AE33" i="13" s="1"/>
  <c r="Q294" i="12"/>
  <c r="AE294" i="12" s="1"/>
  <c r="AF294" i="12"/>
  <c r="Q83" i="16"/>
  <c r="AF83" i="16"/>
  <c r="AF390" i="12"/>
  <c r="Q390" i="12"/>
  <c r="Q96" i="15"/>
  <c r="AE96" i="15" s="1"/>
  <c r="AF96" i="15"/>
  <c r="G260" i="8"/>
  <c r="Q127" i="16"/>
  <c r="AF127" i="16"/>
  <c r="Q137" i="16"/>
  <c r="AE137" i="16" s="1"/>
  <c r="AF137" i="16"/>
  <c r="AF106" i="15"/>
  <c r="Q106" i="15"/>
  <c r="AE106" i="15" s="1"/>
  <c r="AF332" i="12"/>
  <c r="Q332" i="12"/>
  <c r="AE332" i="12" s="1"/>
  <c r="AF101" i="15"/>
  <c r="Q101" i="15"/>
  <c r="Q416" i="12"/>
  <c r="AE416" i="12" s="1"/>
  <c r="AF416" i="12"/>
  <c r="Q203" i="12"/>
  <c r="AE203" i="12" s="1"/>
  <c r="AF203" i="12"/>
  <c r="AF27" i="12"/>
  <c r="Q27" i="12"/>
  <c r="AE27" i="12" s="1"/>
  <c r="Q55" i="12"/>
  <c r="AE55" i="12" s="1"/>
  <c r="AF55" i="12"/>
  <c r="Q508" i="12"/>
  <c r="AF508" i="12"/>
  <c r="Q200" i="8"/>
  <c r="Q328" i="12"/>
  <c r="AF328" i="12"/>
  <c r="N151" i="8"/>
  <c r="Q319" i="12"/>
  <c r="AF319" i="12"/>
  <c r="AF44" i="3"/>
  <c r="Q44" i="3"/>
  <c r="AE44" i="3" s="1"/>
  <c r="AF403" i="12"/>
  <c r="Q403" i="12"/>
  <c r="AE403" i="12" s="1"/>
  <c r="N89" i="8"/>
  <c r="AF18" i="14"/>
  <c r="Q18" i="14"/>
  <c r="AE18" i="14" s="1"/>
  <c r="G204" i="8"/>
  <c r="G126" i="8"/>
  <c r="Q22" i="3"/>
  <c r="AE22" i="3" s="1"/>
  <c r="AF22" i="3"/>
  <c r="AF179" i="12"/>
  <c r="Q179" i="12"/>
  <c r="AE179" i="12" s="1"/>
  <c r="Q83" i="3"/>
  <c r="AE83" i="3" s="1"/>
  <c r="AF83" i="3"/>
  <c r="Q46" i="3"/>
  <c r="AE46" i="3" s="1"/>
  <c r="AF46" i="3"/>
  <c r="Q124" i="16"/>
  <c r="AF124" i="16"/>
  <c r="N128" i="8"/>
  <c r="AF351" i="12"/>
  <c r="Q351" i="12"/>
  <c r="Q101" i="16"/>
  <c r="AF101" i="16"/>
  <c r="G89" i="8"/>
  <c r="Q444" i="12"/>
  <c r="AF444" i="12"/>
  <c r="G210" i="8"/>
  <c r="Q91" i="8"/>
  <c r="Q117" i="8"/>
  <c r="Q69" i="16"/>
  <c r="AF69" i="16"/>
  <c r="AF186" i="16"/>
  <c r="Q186" i="16"/>
  <c r="AE186" i="16" s="1"/>
  <c r="AF381" i="12"/>
  <c r="Q381" i="12"/>
  <c r="AE381" i="12" s="1"/>
  <c r="AF419" i="12"/>
  <c r="Q419" i="12"/>
  <c r="AE419" i="12" s="1"/>
  <c r="AF401" i="12"/>
  <c r="Q401" i="12"/>
  <c r="AE401" i="12" s="1"/>
  <c r="AF32" i="12"/>
  <c r="Q32" i="12"/>
  <c r="AE32" i="12" s="1"/>
  <c r="Q160" i="8"/>
  <c r="AF271" i="12"/>
  <c r="Q271" i="12"/>
  <c r="AE271" i="12" s="1"/>
  <c r="Q475" i="12"/>
  <c r="AE475" i="12" s="1"/>
  <c r="AF475" i="12"/>
  <c r="N155" i="8"/>
  <c r="G169" i="8"/>
  <c r="Q255" i="8"/>
  <c r="AF70" i="3"/>
  <c r="Q70" i="3"/>
  <c r="Q249" i="8"/>
  <c r="Q7" i="3"/>
  <c r="AF7" i="3"/>
  <c r="AF175" i="12"/>
  <c r="Q175" i="12"/>
  <c r="AE175" i="12" s="1"/>
  <c r="G201" i="8"/>
  <c r="Q259" i="8"/>
  <c r="AF353" i="12"/>
  <c r="Q353" i="12"/>
  <c r="AE353" i="12" s="1"/>
  <c r="Q184" i="8"/>
  <c r="AF48" i="12"/>
  <c r="Q48" i="12"/>
  <c r="AE48" i="12" s="1"/>
  <c r="AF101" i="12"/>
  <c r="Q101" i="12"/>
  <c r="AE101" i="12" s="1"/>
  <c r="AF97" i="16"/>
  <c r="Q97" i="16"/>
  <c r="AF234" i="12"/>
  <c r="Q234" i="12"/>
  <c r="AE234" i="12" s="1"/>
  <c r="Q91" i="3"/>
  <c r="AE91" i="3" s="1"/>
  <c r="AF91" i="3"/>
  <c r="N141" i="8"/>
  <c r="G206" i="8"/>
  <c r="AF151" i="16"/>
  <c r="Q151" i="16"/>
  <c r="G179" i="8"/>
  <c r="G254" i="8"/>
  <c r="AF42" i="12"/>
  <c r="Q42" i="12"/>
  <c r="G222" i="8"/>
  <c r="AF428" i="12"/>
  <c r="Q428" i="12"/>
  <c r="AE428" i="12" s="1"/>
  <c r="G104" i="8"/>
  <c r="G250" i="8"/>
  <c r="Q103" i="8"/>
  <c r="Q45" i="3"/>
  <c r="AF45" i="3"/>
  <c r="AF20" i="12"/>
  <c r="Q20" i="12"/>
  <c r="AE20" i="12" s="1"/>
  <c r="AF156" i="12"/>
  <c r="Q156" i="12"/>
  <c r="AE156" i="12" s="1"/>
  <c r="AF154" i="12"/>
  <c r="Q154" i="12"/>
  <c r="AE154" i="12" s="1"/>
  <c r="N166" i="8"/>
  <c r="AF84" i="3"/>
  <c r="Q84" i="3"/>
  <c r="AE84" i="3" s="1"/>
  <c r="Q37" i="3"/>
  <c r="AF37" i="3"/>
  <c r="Q490" i="12"/>
  <c r="AE490" i="12" s="1"/>
  <c r="AF490" i="12"/>
  <c r="Q13" i="15"/>
  <c r="AE13" i="15" s="1"/>
  <c r="AF13" i="15"/>
  <c r="Q166" i="8"/>
  <c r="Q421" i="12"/>
  <c r="AF421" i="12"/>
  <c r="N117" i="8"/>
  <c r="N113" i="8"/>
  <c r="G115" i="8"/>
  <c r="G257" i="8"/>
  <c r="B142" i="7"/>
  <c r="D142" i="7" s="1"/>
  <c r="N150" i="8"/>
  <c r="AF472" i="12"/>
  <c r="Q472" i="12"/>
  <c r="AE472" i="12" s="1"/>
  <c r="Q8" i="12"/>
  <c r="AE8" i="12" s="1"/>
  <c r="AF8" i="12"/>
  <c r="Q80" i="16"/>
  <c r="AF80" i="16"/>
  <c r="Q350" i="12"/>
  <c r="AE350" i="12" s="1"/>
  <c r="AF350" i="12"/>
  <c r="AF20" i="14"/>
  <c r="Q20" i="14"/>
  <c r="AE20" i="14" s="1"/>
  <c r="G167" i="8"/>
  <c r="Q54" i="12"/>
  <c r="AF54" i="12"/>
  <c r="AF203" i="16"/>
  <c r="Q203" i="16"/>
  <c r="Q144" i="12"/>
  <c r="AE144" i="12" s="1"/>
  <c r="AF144" i="12"/>
  <c r="AF100" i="16"/>
  <c r="Q100" i="16"/>
  <c r="AE100" i="16" s="1"/>
  <c r="N148" i="8"/>
  <c r="AF105" i="16"/>
  <c r="Q105" i="16"/>
  <c r="Q193" i="8"/>
  <c r="Q117" i="16"/>
  <c r="AE117" i="16" s="1"/>
  <c r="AF117" i="16"/>
  <c r="G216" i="8"/>
  <c r="AF255" i="12"/>
  <c r="Q255" i="12"/>
  <c r="AE255" i="12" s="1"/>
  <c r="G269" i="8"/>
  <c r="Q364" i="12"/>
  <c r="AE364" i="12" s="1"/>
  <c r="AF364" i="12"/>
  <c r="AF9" i="13"/>
  <c r="Q9" i="13"/>
  <c r="G105" i="8"/>
  <c r="AF46" i="14"/>
  <c r="Q46" i="14"/>
  <c r="AF94" i="16"/>
  <c r="Q94" i="16"/>
  <c r="AE94" i="16" s="1"/>
  <c r="AF317" i="12"/>
  <c r="Q317" i="12"/>
  <c r="AE317" i="12" s="1"/>
  <c r="AF146" i="12"/>
  <c r="Q146" i="12"/>
  <c r="AE146" i="12" s="1"/>
  <c r="AF8" i="15"/>
  <c r="Q8" i="15"/>
  <c r="AF95" i="16"/>
  <c r="Q95" i="16"/>
  <c r="AE95" i="16" s="1"/>
  <c r="AF181" i="12"/>
  <c r="Q181" i="12"/>
  <c r="AE181" i="12" s="1"/>
  <c r="Q487" i="12"/>
  <c r="AE487" i="12" s="1"/>
  <c r="AF487" i="12"/>
  <c r="AF293" i="12"/>
  <c r="Q293" i="12"/>
  <c r="Q141" i="16"/>
  <c r="AE141" i="16" s="1"/>
  <c r="AF141" i="16"/>
  <c r="Q33" i="3"/>
  <c r="AE33" i="3" s="1"/>
  <c r="AF33" i="3"/>
  <c r="AF303" i="12"/>
  <c r="Q303" i="12"/>
  <c r="AF27" i="15"/>
  <c r="Q27" i="15"/>
  <c r="AE27" i="15" s="1"/>
  <c r="AF181" i="16"/>
  <c r="Q181" i="16"/>
  <c r="AE181" i="16" s="1"/>
  <c r="Q196" i="8"/>
  <c r="Q378" i="12"/>
  <c r="AE378" i="12" s="1"/>
  <c r="AF378" i="12"/>
  <c r="Q12" i="12"/>
  <c r="AF12" i="12"/>
  <c r="N133" i="8"/>
  <c r="AF10" i="12"/>
  <c r="Q10" i="12"/>
  <c r="AF55" i="16"/>
  <c r="Q55" i="16"/>
  <c r="AF128" i="12"/>
  <c r="Q128" i="12"/>
  <c r="AE128" i="12" s="1"/>
  <c r="AF15" i="13"/>
  <c r="Q15" i="13"/>
  <c r="Q31" i="15"/>
  <c r="AE31" i="15" s="1"/>
  <c r="AF31" i="15"/>
  <c r="Q235" i="12"/>
  <c r="AE235" i="12" s="1"/>
  <c r="AF235" i="12"/>
  <c r="Q21" i="13"/>
  <c r="AE21" i="13" s="1"/>
  <c r="AF21" i="13"/>
  <c r="AF178" i="16"/>
  <c r="Q178" i="16"/>
  <c r="N259" i="8"/>
  <c r="AF99" i="3"/>
  <c r="Q99" i="3"/>
  <c r="AE99" i="3" s="1"/>
  <c r="Q218" i="16"/>
  <c r="AF218" i="16"/>
  <c r="Q113" i="12"/>
  <c r="AE113" i="12" s="1"/>
  <c r="AF113" i="12"/>
  <c r="Q13" i="14"/>
  <c r="AF13" i="14"/>
  <c r="AF74" i="15"/>
  <c r="Q74" i="15"/>
  <c r="AE74" i="15" s="1"/>
  <c r="AF98" i="16"/>
  <c r="Q98" i="16"/>
  <c r="AE98" i="16" s="1"/>
  <c r="N242" i="8"/>
  <c r="Q11" i="13"/>
  <c r="AF11" i="13"/>
  <c r="AF493" i="12"/>
  <c r="Q493" i="12"/>
  <c r="AF503" i="12"/>
  <c r="Q503" i="12"/>
  <c r="AE503" i="12" s="1"/>
  <c r="AF129" i="12"/>
  <c r="Q129" i="12"/>
  <c r="AE129" i="12" s="1"/>
  <c r="N121" i="8"/>
  <c r="G230" i="8"/>
  <c r="G137" i="8"/>
  <c r="AF409" i="12"/>
  <c r="Q409" i="12"/>
  <c r="AE409" i="12" s="1"/>
  <c r="Q23" i="14"/>
  <c r="AE23" i="14" s="1"/>
  <c r="AF23" i="14"/>
  <c r="Q407" i="12"/>
  <c r="AF407" i="12"/>
  <c r="AF14" i="14"/>
  <c r="Q14" i="14"/>
  <c r="AF290" i="12"/>
  <c r="Q290" i="12"/>
  <c r="Q159" i="16"/>
  <c r="AF159" i="16"/>
  <c r="Q71" i="16"/>
  <c r="AF71" i="16"/>
  <c r="AF106" i="3"/>
  <c r="Q106" i="3"/>
  <c r="AE106" i="3" s="1"/>
  <c r="AF49" i="12"/>
  <c r="Q49" i="12"/>
  <c r="AE49" i="12" s="1"/>
  <c r="AF55" i="3"/>
  <c r="Q55" i="3"/>
  <c r="AE55" i="3" s="1"/>
  <c r="Q184" i="16"/>
  <c r="AF184" i="16"/>
  <c r="N130" i="8"/>
  <c r="Q101" i="3"/>
  <c r="AF101" i="3"/>
  <c r="AF18" i="13"/>
  <c r="Q18" i="13"/>
  <c r="G119" i="8"/>
  <c r="AF198" i="12"/>
  <c r="Q198" i="12"/>
  <c r="AE198" i="12" s="1"/>
  <c r="AF36" i="3"/>
  <c r="Q36" i="3"/>
  <c r="Q26" i="3"/>
  <c r="AE26" i="3" s="1"/>
  <c r="AF26" i="3"/>
  <c r="AF103" i="12"/>
  <c r="Q103" i="12"/>
  <c r="AE103" i="12" s="1"/>
  <c r="AF151" i="12"/>
  <c r="Q151" i="12"/>
  <c r="AE151" i="12" s="1"/>
  <c r="Q446" i="12"/>
  <c r="AE446" i="12" s="1"/>
  <c r="AF446" i="12"/>
  <c r="Q173" i="12"/>
  <c r="AE173" i="12" s="1"/>
  <c r="AF173" i="12"/>
  <c r="Q13" i="12"/>
  <c r="AE13" i="12" s="1"/>
  <c r="AF13" i="12"/>
  <c r="Q374" i="12"/>
  <c r="AE374" i="12" s="1"/>
  <c r="AF374" i="12"/>
  <c r="N163" i="8"/>
  <c r="Q218" i="8"/>
  <c r="G176" i="8"/>
  <c r="AF216" i="12"/>
  <c r="Q216" i="12"/>
  <c r="AE216" i="12" s="1"/>
  <c r="N213" i="8"/>
  <c r="Q216" i="8"/>
  <c r="N185" i="8"/>
  <c r="N101" i="8"/>
  <c r="G184" i="8"/>
  <c r="N136" i="8"/>
  <c r="AF223" i="12"/>
  <c r="Q223" i="12"/>
  <c r="AE223" i="12" s="1"/>
  <c r="AF39" i="12"/>
  <c r="Q39" i="12"/>
  <c r="AE39" i="12" s="1"/>
  <c r="AF210" i="16"/>
  <c r="Q210" i="16"/>
  <c r="AF216" i="16"/>
  <c r="Q216" i="16"/>
  <c r="Q100" i="15"/>
  <c r="AE100" i="15" s="1"/>
  <c r="AF100" i="15"/>
  <c r="N239" i="8"/>
  <c r="Q100" i="3"/>
  <c r="AF100" i="3"/>
  <c r="N119" i="8"/>
  <c r="AF202" i="12"/>
  <c r="Q202" i="12"/>
  <c r="AE202" i="12" s="1"/>
  <c r="Q54" i="3"/>
  <c r="AE54" i="3" s="1"/>
  <c r="AF54" i="3"/>
  <c r="Q237" i="12"/>
  <c r="AF237" i="12"/>
  <c r="AF112" i="12"/>
  <c r="Q112" i="12"/>
  <c r="AF58" i="12"/>
  <c r="Q58" i="12"/>
  <c r="AE58" i="12" s="1"/>
  <c r="Q9" i="3"/>
  <c r="AF9" i="3"/>
  <c r="AF122" i="12"/>
  <c r="Q122" i="12"/>
  <c r="AE122" i="12" s="1"/>
  <c r="N139" i="8"/>
  <c r="Q261" i="8"/>
  <c r="Q163" i="8"/>
  <c r="N93" i="8"/>
  <c r="G224" i="8"/>
  <c r="G172" i="8"/>
  <c r="Q77" i="3"/>
  <c r="AE77" i="3" s="1"/>
  <c r="AF77" i="3"/>
  <c r="Q41" i="14"/>
  <c r="AF41" i="14"/>
  <c r="AF391" i="12"/>
  <c r="Q391" i="12"/>
  <c r="AF465" i="12"/>
  <c r="Q465" i="12"/>
  <c r="AE465" i="12" s="1"/>
  <c r="Q199" i="16"/>
  <c r="AF199" i="16"/>
  <c r="AF355" i="12"/>
  <c r="Q355" i="12"/>
  <c r="AE355" i="12" s="1"/>
  <c r="Q35" i="15"/>
  <c r="AF35" i="15"/>
  <c r="AF103" i="16"/>
  <c r="Q103" i="16"/>
  <c r="AF233" i="12"/>
  <c r="Q233" i="12"/>
  <c r="AE233" i="12" s="1"/>
  <c r="AF42" i="16"/>
  <c r="Q42" i="16"/>
  <c r="AF90" i="15"/>
  <c r="Q90" i="15"/>
  <c r="Q118" i="12"/>
  <c r="AF118" i="12"/>
  <c r="Q60" i="12"/>
  <c r="AE60" i="12" s="1"/>
  <c r="AF60" i="12"/>
  <c r="AF326" i="12"/>
  <c r="Q326" i="12"/>
  <c r="AE326" i="12" s="1"/>
  <c r="Q28" i="13"/>
  <c r="AF28" i="13"/>
  <c r="Q404" i="12"/>
  <c r="AE404" i="12" s="1"/>
  <c r="AF404" i="12"/>
  <c r="AF137" i="12"/>
  <c r="Q137" i="12"/>
  <c r="AF451" i="12"/>
  <c r="Q451" i="12"/>
  <c r="AE451" i="12" s="1"/>
  <c r="G227" i="8"/>
  <c r="N129" i="8"/>
  <c r="AF224" i="16"/>
  <c r="Q224" i="16"/>
  <c r="AE224" i="16" s="1"/>
  <c r="AF154" i="16"/>
  <c r="Q154" i="16"/>
  <c r="AE154" i="16" s="1"/>
  <c r="Q227" i="12"/>
  <c r="AE227" i="12" s="1"/>
  <c r="AF227" i="12"/>
  <c r="Q269" i="12"/>
  <c r="AE269" i="12" s="1"/>
  <c r="AF269" i="12"/>
  <c r="AF466" i="12"/>
  <c r="Q466" i="12"/>
  <c r="AE466" i="12" s="1"/>
  <c r="N125" i="8"/>
  <c r="G195" i="8"/>
  <c r="AF153" i="16"/>
  <c r="Q153" i="16"/>
  <c r="AE153" i="16" s="1"/>
  <c r="Q38" i="16"/>
  <c r="AE38" i="16" s="1"/>
  <c r="AF38" i="16"/>
  <c r="Q98" i="8"/>
  <c r="Q206" i="12"/>
  <c r="AE206" i="12" s="1"/>
  <c r="AF206" i="12"/>
  <c r="AF505" i="12"/>
  <c r="Q505" i="12"/>
  <c r="AE505" i="12" s="1"/>
  <c r="AF192" i="12"/>
  <c r="Q192" i="12"/>
  <c r="AE192" i="12" s="1"/>
  <c r="N244" i="8"/>
  <c r="AF35" i="12"/>
  <c r="Q35" i="12"/>
  <c r="AF365" i="12"/>
  <c r="Q365" i="12"/>
  <c r="AE365" i="12" s="1"/>
  <c r="AF76" i="12"/>
  <c r="Q76" i="12"/>
  <c r="AE76" i="12" s="1"/>
  <c r="AF155" i="12"/>
  <c r="Q155" i="12"/>
  <c r="Q109" i="12"/>
  <c r="AE109" i="12" s="1"/>
  <c r="AF109" i="12"/>
  <c r="Q226" i="16"/>
  <c r="AE226" i="16" s="1"/>
  <c r="AF226" i="16"/>
  <c r="N199" i="8"/>
  <c r="AF301" i="12"/>
  <c r="Q301" i="12"/>
  <c r="AE301" i="12" s="1"/>
  <c r="Q118" i="16"/>
  <c r="AE118" i="16" s="1"/>
  <c r="AF118" i="16"/>
  <c r="AF138" i="16"/>
  <c r="Q138" i="16"/>
  <c r="Q143" i="12"/>
  <c r="AE143" i="12" s="1"/>
  <c r="AF143" i="12"/>
  <c r="Q93" i="15"/>
  <c r="AE93" i="15" s="1"/>
  <c r="AF93" i="15"/>
  <c r="AF132" i="12"/>
  <c r="Q132" i="12"/>
  <c r="AE132" i="12" s="1"/>
  <c r="G162" i="8"/>
  <c r="G103" i="8"/>
  <c r="AF49" i="3"/>
  <c r="Q49" i="3"/>
  <c r="AE49" i="3" s="1"/>
  <c r="AF40" i="16"/>
  <c r="Q40" i="16"/>
  <c r="Q311" i="12"/>
  <c r="AE311" i="12" s="1"/>
  <c r="AF311" i="12"/>
  <c r="AF239" i="12"/>
  <c r="Q239" i="12"/>
  <c r="AF40" i="12"/>
  <c r="Q40" i="12"/>
  <c r="AF56" i="3"/>
  <c r="Q56" i="3"/>
  <c r="AE56" i="3" s="1"/>
  <c r="Q159" i="12"/>
  <c r="AE159" i="12" s="1"/>
  <c r="AF159" i="12"/>
  <c r="N178" i="8"/>
  <c r="Q256" i="8"/>
  <c r="AF285" i="12"/>
  <c r="Q285" i="12"/>
  <c r="N92" i="8"/>
  <c r="N230" i="8"/>
  <c r="N253" i="8"/>
  <c r="Q92" i="3"/>
  <c r="AE92" i="3" s="1"/>
  <c r="AF92" i="3"/>
  <c r="Q121" i="8"/>
  <c r="Q119" i="16"/>
  <c r="AE119" i="16" s="1"/>
  <c r="AF119" i="16"/>
  <c r="Q234" i="8"/>
  <c r="Q242" i="8"/>
  <c r="G131" i="8"/>
  <c r="Q96" i="8"/>
  <c r="AF14" i="15"/>
  <c r="Q14" i="15"/>
  <c r="AF13" i="3"/>
  <c r="Q13" i="3"/>
  <c r="Q41" i="3"/>
  <c r="AE41" i="3" s="1"/>
  <c r="AF41" i="3"/>
  <c r="Q277" i="12"/>
  <c r="AE277" i="12" s="1"/>
  <c r="AF277" i="12"/>
  <c r="G143" i="8"/>
  <c r="N108" i="8"/>
  <c r="Q222" i="8"/>
  <c r="N158" i="8"/>
  <c r="Q418" i="12"/>
  <c r="AE418" i="12" s="1"/>
  <c r="AF418" i="12"/>
  <c r="AF62" i="16"/>
  <c r="Q62" i="16"/>
  <c r="AE62" i="16" s="1"/>
  <c r="Q90" i="12"/>
  <c r="AE90" i="12" s="1"/>
  <c r="AF90" i="12"/>
  <c r="Q254" i="8"/>
  <c r="AF45" i="14"/>
  <c r="Q45" i="14"/>
  <c r="N95" i="8"/>
  <c r="Q178" i="12"/>
  <c r="AF178" i="12"/>
  <c r="Q122" i="8"/>
  <c r="G174" i="8"/>
  <c r="G113" i="8"/>
  <c r="AF346" i="12"/>
  <c r="Q346" i="12"/>
  <c r="AE346" i="12" s="1"/>
  <c r="G228" i="8"/>
  <c r="AF34" i="3"/>
  <c r="Q34" i="3"/>
  <c r="AE34" i="3" s="1"/>
  <c r="AF54" i="16"/>
  <c r="Q54" i="16"/>
  <c r="AE54" i="16" s="1"/>
  <c r="AF321" i="12"/>
  <c r="Q321" i="12"/>
  <c r="AE321" i="12" s="1"/>
  <c r="AF73" i="3"/>
  <c r="Q73" i="3"/>
  <c r="AE73" i="3" s="1"/>
  <c r="AF195" i="16"/>
  <c r="Q195" i="16"/>
  <c r="Q105" i="3"/>
  <c r="AF105" i="3"/>
  <c r="AF212" i="12"/>
  <c r="Q212" i="12"/>
  <c r="Q44" i="16"/>
  <c r="AE44" i="16" s="1"/>
  <c r="AF44" i="16"/>
  <c r="Q11" i="3"/>
  <c r="AF11" i="3"/>
  <c r="Q21" i="15"/>
  <c r="AE21" i="15" s="1"/>
  <c r="AF21" i="15"/>
  <c r="G158" i="8"/>
  <c r="Q424" i="12"/>
  <c r="AE424" i="12" s="1"/>
  <c r="AF424" i="12"/>
  <c r="AF22" i="13"/>
  <c r="Q22" i="13"/>
  <c r="AE22" i="13" s="1"/>
  <c r="Q266" i="8"/>
  <c r="N159" i="8"/>
  <c r="AF28" i="16"/>
  <c r="Q28" i="16"/>
  <c r="AE144" i="16" s="1"/>
  <c r="Q174" i="8"/>
  <c r="AF164" i="16"/>
  <c r="Q164" i="16"/>
  <c r="AE164" i="16" s="1"/>
  <c r="Q110" i="8"/>
  <c r="AF39" i="15"/>
  <c r="Q39" i="15"/>
  <c r="AE39" i="15" s="1"/>
  <c r="N144" i="8"/>
  <c r="N254" i="8"/>
  <c r="Q88" i="12"/>
  <c r="AE88" i="12" s="1"/>
  <c r="AF88" i="12"/>
  <c r="G111" i="8"/>
  <c r="N184" i="8"/>
  <c r="G214" i="8"/>
  <c r="G213" i="8"/>
  <c r="Q140" i="8"/>
  <c r="Q31" i="14"/>
  <c r="AF31" i="14"/>
  <c r="Q227" i="8"/>
  <c r="N109" i="8"/>
  <c r="Q70" i="15"/>
  <c r="AE70" i="15" s="1"/>
  <c r="AF70" i="15"/>
  <c r="N257" i="8"/>
  <c r="AF59" i="15"/>
  <c r="Q59" i="15"/>
  <c r="AE59" i="15" s="1"/>
  <c r="Q228" i="16"/>
  <c r="AE228" i="16" s="1"/>
  <c r="AF228" i="16"/>
  <c r="Q138" i="8"/>
  <c r="Q435" i="12"/>
  <c r="AF435" i="12"/>
  <c r="AF97" i="15"/>
  <c r="Q97" i="15"/>
  <c r="AE97" i="15" s="1"/>
  <c r="B95" i="7"/>
  <c r="D95" i="7" s="1"/>
  <c r="B164" i="7"/>
  <c r="D164" i="7" s="1"/>
  <c r="Q89" i="16"/>
  <c r="AE89" i="16" s="1"/>
  <c r="AF89" i="16"/>
  <c r="AF66" i="16"/>
  <c r="Q66" i="16"/>
  <c r="AE66" i="16" s="1"/>
  <c r="AF99" i="15"/>
  <c r="Q99" i="15"/>
  <c r="AE99" i="15" s="1"/>
  <c r="Q33" i="12"/>
  <c r="AE33" i="12" s="1"/>
  <c r="AF33" i="12"/>
  <c r="AF44" i="15"/>
  <c r="Q44" i="15"/>
  <c r="AE44" i="15" s="1"/>
  <c r="Q161" i="16"/>
  <c r="AF161" i="16"/>
  <c r="G266" i="8"/>
  <c r="Q464" i="12"/>
  <c r="AE464" i="12" s="1"/>
  <c r="AF464" i="12"/>
  <c r="AF46" i="16"/>
  <c r="Q46" i="16"/>
  <c r="AE46" i="16" s="1"/>
  <c r="AF357" i="12"/>
  <c r="Q357" i="12"/>
  <c r="AE357" i="12" s="1"/>
  <c r="AF130" i="12"/>
  <c r="Q130" i="12"/>
  <c r="AE130" i="12" s="1"/>
  <c r="Q53" i="15"/>
  <c r="AE53" i="15" s="1"/>
  <c r="AF53" i="15"/>
  <c r="Q58" i="16"/>
  <c r="AE58" i="16" s="1"/>
  <c r="AF58" i="16"/>
  <c r="Q78" i="15"/>
  <c r="AF78" i="15"/>
  <c r="AF12" i="15"/>
  <c r="Q12" i="15"/>
  <c r="AE12" i="15" s="1"/>
  <c r="AF16" i="15"/>
  <c r="Q16" i="15"/>
  <c r="AB399" i="12"/>
  <c r="AB79" i="12"/>
  <c r="Q485" i="12"/>
  <c r="AE485" i="12" s="1"/>
  <c r="AF485" i="12"/>
  <c r="Q245" i="12"/>
  <c r="AE245" i="12" s="1"/>
  <c r="AF245" i="12"/>
  <c r="AF57" i="15"/>
  <c r="Q57" i="15"/>
  <c r="AE57" i="15" s="1"/>
  <c r="N87" i="8"/>
  <c r="Q377" i="12"/>
  <c r="AE377" i="12" s="1"/>
  <c r="AF377" i="12"/>
  <c r="G160" i="8"/>
  <c r="AF24" i="15"/>
  <c r="Q24" i="15"/>
  <c r="AE24" i="15" s="1"/>
  <c r="N96" i="8"/>
  <c r="N208" i="8"/>
  <c r="AF197" i="16"/>
  <c r="Q197" i="16"/>
  <c r="Q369" i="12"/>
  <c r="AE369" i="12" s="1"/>
  <c r="AF369" i="12"/>
  <c r="Q177" i="12"/>
  <c r="AE177" i="12" s="1"/>
  <c r="AF177" i="12"/>
  <c r="AF36" i="15"/>
  <c r="Q36" i="15"/>
  <c r="AE36" i="15" s="1"/>
  <c r="AF191" i="16"/>
  <c r="Q191" i="16"/>
  <c r="AE191" i="16" s="1"/>
  <c r="AF171" i="12"/>
  <c r="Q171" i="12"/>
  <c r="Q215" i="12"/>
  <c r="AF215" i="12"/>
  <c r="N97" i="8"/>
  <c r="N247" i="8"/>
  <c r="Q11" i="14"/>
  <c r="AE11" i="14" s="1"/>
  <c r="AF11" i="14"/>
  <c r="G212" i="8"/>
  <c r="N86" i="8"/>
  <c r="G215" i="8"/>
  <c r="N124" i="8"/>
  <c r="G239" i="8"/>
  <c r="Q161" i="12"/>
  <c r="AF161" i="12"/>
  <c r="Q291" i="12"/>
  <c r="AF291" i="12"/>
  <c r="Q254" i="12"/>
  <c r="AE254" i="12" s="1"/>
  <c r="AF254" i="12"/>
  <c r="AF399" i="12"/>
  <c r="Q399" i="12"/>
  <c r="AE399" i="12" s="1"/>
  <c r="G193" i="8"/>
  <c r="Q84" i="8"/>
  <c r="N210" i="8"/>
  <c r="Q75" i="15"/>
  <c r="AF75" i="15"/>
  <c r="AF209" i="12"/>
  <c r="Q209" i="12"/>
  <c r="N240" i="8"/>
  <c r="Q504" i="12"/>
  <c r="AE504" i="12" s="1"/>
  <c r="AF504" i="12"/>
  <c r="N122" i="8"/>
  <c r="AF296" i="12"/>
  <c r="Q296" i="12"/>
  <c r="AE296" i="12" s="1"/>
  <c r="AF411" i="12"/>
  <c r="Q411" i="12"/>
  <c r="AE411" i="12" s="1"/>
  <c r="Q107" i="16"/>
  <c r="AE107" i="16" s="1"/>
  <c r="AF107" i="16"/>
  <c r="Q9" i="15"/>
  <c r="AE9" i="15" s="1"/>
  <c r="AF9" i="15"/>
  <c r="AF30" i="13"/>
  <c r="Q30" i="13"/>
  <c r="AE30" i="13" s="1"/>
  <c r="AF383" i="12"/>
  <c r="Q383" i="12"/>
  <c r="AE383" i="12" s="1"/>
  <c r="Q26" i="14"/>
  <c r="AE26" i="14" s="1"/>
  <c r="AF26" i="14"/>
  <c r="G152" i="8"/>
  <c r="N149" i="8"/>
  <c r="G149" i="8"/>
  <c r="Q230" i="8"/>
  <c r="Q14" i="3"/>
  <c r="AE14" i="3" s="1"/>
  <c r="AF14" i="3"/>
  <c r="AF337" i="12"/>
  <c r="Q337" i="12"/>
  <c r="AE337" i="12" s="1"/>
  <c r="AF174" i="16"/>
  <c r="Q174" i="16"/>
  <c r="AF499" i="12"/>
  <c r="Q499" i="12"/>
  <c r="AE499" i="12" s="1"/>
  <c r="G170" i="8"/>
  <c r="Q47" i="3"/>
  <c r="AE47" i="3" s="1"/>
  <c r="AF47" i="3"/>
  <c r="G161" i="8"/>
  <c r="AF258" i="12"/>
  <c r="Q258" i="12"/>
  <c r="AF329" i="12"/>
  <c r="Q329" i="12"/>
  <c r="AE329" i="12" s="1"/>
  <c r="Q386" i="12"/>
  <c r="AF386" i="12"/>
  <c r="G186" i="8"/>
  <c r="AF452" i="12"/>
  <c r="Q452" i="12"/>
  <c r="AE452" i="12" s="1"/>
  <c r="Q25" i="16"/>
  <c r="AE25" i="16" s="1"/>
  <c r="AF25" i="16"/>
  <c r="AF66" i="3"/>
  <c r="Q66" i="3"/>
  <c r="AE66" i="3" s="1"/>
  <c r="Q354" i="12"/>
  <c r="AE354" i="12" s="1"/>
  <c r="AF354" i="12"/>
  <c r="N221" i="8"/>
  <c r="G182" i="8"/>
  <c r="Q97" i="8"/>
  <c r="Q135" i="16"/>
  <c r="AF135" i="16"/>
  <c r="AF162" i="16"/>
  <c r="Q162" i="16"/>
  <c r="AF352" i="12"/>
  <c r="Q352" i="12"/>
  <c r="AE352" i="12" s="1"/>
  <c r="Q70" i="12"/>
  <c r="AE70" i="12" s="1"/>
  <c r="AF70" i="12"/>
  <c r="Q95" i="12"/>
  <c r="AE95" i="12" s="1"/>
  <c r="AF95" i="12"/>
  <c r="AF104" i="15"/>
  <c r="Q104" i="15"/>
  <c r="AE104" i="15" s="1"/>
  <c r="AF29" i="16"/>
  <c r="Q29" i="16"/>
  <c r="AE29" i="16" s="1"/>
  <c r="Q36" i="14"/>
  <c r="AE36" i="14" s="1"/>
  <c r="AF36" i="14"/>
  <c r="AF320" i="12"/>
  <c r="Q320" i="12"/>
  <c r="G140" i="8"/>
  <c r="N211" i="8"/>
  <c r="AF459" i="12"/>
  <c r="Q459" i="12"/>
  <c r="AE459" i="12" s="1"/>
  <c r="N142" i="8"/>
  <c r="AF15" i="12"/>
  <c r="Q15" i="12"/>
  <c r="AE15" i="12" s="1"/>
  <c r="AF450" i="12"/>
  <c r="Q450" i="12"/>
  <c r="AE450" i="12" s="1"/>
  <c r="AF483" i="12"/>
  <c r="Q483" i="12"/>
  <c r="AE483" i="12" s="1"/>
  <c r="G168" i="8"/>
  <c r="G159" i="8"/>
  <c r="Q165" i="8"/>
  <c r="AF180" i="12"/>
  <c r="Q180" i="12"/>
  <c r="Q7" i="15"/>
  <c r="AE7" i="15" s="1"/>
  <c r="AF7" i="15"/>
  <c r="AF86" i="3"/>
  <c r="Q86" i="3"/>
  <c r="AE86" i="3" s="1"/>
  <c r="Q209" i="16"/>
  <c r="AF209" i="16"/>
  <c r="Q186" i="8"/>
  <c r="N110" i="8"/>
  <c r="Q230" i="12"/>
  <c r="AE230" i="12" s="1"/>
  <c r="AF230" i="12"/>
  <c r="N103" i="8"/>
  <c r="AF12" i="14"/>
  <c r="Q12" i="14"/>
  <c r="AE12" i="14" s="1"/>
  <c r="Q130" i="16"/>
  <c r="AE130" i="16" s="1"/>
  <c r="AF130" i="16"/>
  <c r="Q84" i="12"/>
  <c r="AE84" i="12" s="1"/>
  <c r="AF84" i="12"/>
  <c r="G234" i="8"/>
  <c r="Q113" i="8"/>
  <c r="AF75" i="3"/>
  <c r="Q75" i="3"/>
  <c r="AE75" i="3" s="1"/>
  <c r="Q115" i="8"/>
  <c r="Q498" i="12"/>
  <c r="AE498" i="12" s="1"/>
  <c r="AF498" i="12"/>
  <c r="AF139" i="12"/>
  <c r="Q139" i="12"/>
  <c r="B92" i="7"/>
  <c r="D92" i="7" s="1"/>
  <c r="AF167" i="16"/>
  <c r="Q167" i="16"/>
  <c r="AE167" i="16" s="1"/>
  <c r="AF36" i="12"/>
  <c r="Q36" i="12"/>
  <c r="AE36" i="12" s="1"/>
  <c r="AF241" i="12"/>
  <c r="Q241" i="12"/>
  <c r="AE241" i="12" s="1"/>
  <c r="Q41" i="12"/>
  <c r="AF41" i="12"/>
  <c r="Q38" i="15"/>
  <c r="AE38" i="15" s="1"/>
  <c r="AF38" i="15"/>
  <c r="AF215" i="16"/>
  <c r="Q215" i="16"/>
  <c r="AF251" i="12"/>
  <c r="Q251" i="12"/>
  <c r="AF201" i="12"/>
  <c r="Q201" i="12"/>
  <c r="AE201" i="12" s="1"/>
  <c r="Q243" i="12"/>
  <c r="AE243" i="12" s="1"/>
  <c r="AF243" i="12"/>
  <c r="Q25" i="12"/>
  <c r="AE25" i="12" s="1"/>
  <c r="AF25" i="12"/>
  <c r="AF48" i="16"/>
  <c r="Q48" i="16"/>
  <c r="AE48" i="16" s="1"/>
  <c r="AF279" i="12"/>
  <c r="Q279" i="12"/>
  <c r="Q486" i="12"/>
  <c r="AE486" i="12" s="1"/>
  <c r="AF486" i="12"/>
  <c r="Q506" i="12"/>
  <c r="AE506" i="12" s="1"/>
  <c r="AF506" i="12"/>
  <c r="Q46" i="15"/>
  <c r="AE46" i="15" s="1"/>
  <c r="AF46" i="15"/>
  <c r="AF18" i="12"/>
  <c r="Q18" i="12"/>
  <c r="AE18" i="12" s="1"/>
  <c r="Q57" i="16"/>
  <c r="AE57" i="16" s="1"/>
  <c r="AF57" i="16"/>
  <c r="G120" i="8"/>
  <c r="Q289" i="12"/>
  <c r="AE289" i="12" s="1"/>
  <c r="AF289" i="12"/>
  <c r="AF11" i="15"/>
  <c r="Q11" i="15"/>
  <c r="AE11" i="15" s="1"/>
  <c r="AF34" i="13"/>
  <c r="Q34" i="13"/>
  <c r="Q439" i="12"/>
  <c r="AF439" i="12"/>
  <c r="Q135" i="12"/>
  <c r="AF135" i="12"/>
  <c r="Q75" i="16"/>
  <c r="AE75" i="16" s="1"/>
  <c r="AF75" i="16"/>
  <c r="AF77" i="15"/>
  <c r="Q77" i="15"/>
  <c r="Q408" i="12"/>
  <c r="AF408" i="12"/>
  <c r="Q262" i="8"/>
  <c r="Q29" i="12"/>
  <c r="AE29" i="12" s="1"/>
  <c r="AF29" i="12"/>
  <c r="AF256" i="12"/>
  <c r="Q256" i="12"/>
  <c r="AE256" i="12" s="1"/>
  <c r="Q281" i="12"/>
  <c r="AE281" i="12" s="1"/>
  <c r="AF281" i="12"/>
  <c r="Q122" i="16"/>
  <c r="AF122" i="16"/>
  <c r="G133" i="8"/>
  <c r="Q268" i="8"/>
  <c r="Q33" i="14"/>
  <c r="AE33" i="14" s="1"/>
  <c r="AF33" i="14"/>
  <c r="Q129" i="16"/>
  <c r="AE129" i="16" s="1"/>
  <c r="AF129" i="16"/>
  <c r="AF11" i="12"/>
  <c r="Q11" i="12"/>
  <c r="N116" i="8"/>
  <c r="AF124" i="12"/>
  <c r="Q124" i="12"/>
  <c r="AE124" i="12" s="1"/>
  <c r="AF29" i="15"/>
  <c r="Q29" i="15"/>
  <c r="Q23" i="12"/>
  <c r="AF23" i="12"/>
  <c r="Q343" i="12"/>
  <c r="AE343" i="12" s="1"/>
  <c r="AF343" i="12"/>
  <c r="AF55" i="15"/>
  <c r="Q55" i="15"/>
  <c r="N263" i="8"/>
  <c r="Q97" i="12"/>
  <c r="AE97" i="12" s="1"/>
  <c r="AF97" i="12"/>
  <c r="N220" i="8"/>
  <c r="Q131" i="16"/>
  <c r="AE13" i="16" s="1"/>
  <c r="AF131" i="16"/>
  <c r="Q108" i="16"/>
  <c r="AF108" i="16"/>
  <c r="Q167" i="8"/>
  <c r="Q30" i="16"/>
  <c r="AF30" i="16"/>
  <c r="G248" i="8"/>
  <c r="N238" i="8"/>
  <c r="G85" i="8"/>
  <c r="Q474" i="12"/>
  <c r="AE474" i="12" s="1"/>
  <c r="AF474" i="12"/>
  <c r="AF448" i="12"/>
  <c r="Q448" i="12"/>
  <c r="AE448" i="12" s="1"/>
  <c r="Q344" i="12"/>
  <c r="AE344" i="12" s="1"/>
  <c r="AF344" i="12"/>
  <c r="Q387" i="12"/>
  <c r="AE387" i="12" s="1"/>
  <c r="AF387" i="12"/>
  <c r="Q471" i="12"/>
  <c r="AE471" i="12" s="1"/>
  <c r="AF471" i="12"/>
  <c r="AF373" i="12"/>
  <c r="Q373" i="12"/>
  <c r="AE373" i="12" s="1"/>
  <c r="G127" i="8"/>
  <c r="Q389" i="12"/>
  <c r="AF389" i="12"/>
  <c r="Q442" i="12"/>
  <c r="AF442" i="12"/>
  <c r="AF382" i="12"/>
  <c r="Q382" i="12"/>
  <c r="AE382" i="12" s="1"/>
  <c r="Q219" i="12"/>
  <c r="AE219" i="12" s="1"/>
  <c r="AF219" i="12"/>
  <c r="Q189" i="8"/>
  <c r="N222" i="8"/>
  <c r="AF308" i="12"/>
  <c r="Q308" i="12"/>
  <c r="AF13" i="13"/>
  <c r="Q13" i="13"/>
  <c r="N237" i="8"/>
  <c r="Q323" i="12"/>
  <c r="AE323" i="12" s="1"/>
  <c r="AF323" i="12"/>
  <c r="Q28" i="14"/>
  <c r="AE28" i="14" s="1"/>
  <c r="AF28" i="14"/>
  <c r="Q16" i="12"/>
  <c r="AF16" i="12"/>
  <c r="G141" i="8"/>
  <c r="Q152" i="16"/>
  <c r="AE152" i="16" s="1"/>
  <c r="AF152" i="16"/>
  <c r="Q96" i="3"/>
  <c r="AE96" i="3" s="1"/>
  <c r="AF96" i="3"/>
  <c r="Q123" i="12"/>
  <c r="AF123" i="12"/>
  <c r="Q261" i="12"/>
  <c r="AE261" i="12" s="1"/>
  <c r="AF261" i="12"/>
  <c r="AF79" i="16"/>
  <c r="Q79" i="16"/>
  <c r="AF90" i="3"/>
  <c r="Q90" i="3"/>
  <c r="G148" i="8"/>
  <c r="AF431" i="12"/>
  <c r="Q431" i="12"/>
  <c r="AE431" i="12" s="1"/>
  <c r="Q71" i="3"/>
  <c r="AF71" i="3"/>
  <c r="Q395" i="12"/>
  <c r="AE395" i="12" s="1"/>
  <c r="AF395" i="12"/>
  <c r="AF50" i="12"/>
  <c r="Q50" i="12"/>
  <c r="AE50" i="12" s="1"/>
  <c r="AF72" i="15"/>
  <c r="Q72" i="15"/>
  <c r="Q93" i="8"/>
  <c r="Q195" i="12"/>
  <c r="AE195" i="12" s="1"/>
  <c r="AF195" i="12"/>
  <c r="N173" i="8"/>
  <c r="N252" i="8"/>
  <c r="Q162" i="8"/>
  <c r="Q183" i="12"/>
  <c r="AE183" i="12" s="1"/>
  <c r="AF183" i="12"/>
  <c r="Q83" i="15"/>
  <c r="AE83" i="15" s="1"/>
  <c r="AF83" i="15"/>
  <c r="AF76" i="3"/>
  <c r="Q76" i="3"/>
  <c r="AE76" i="3" s="1"/>
  <c r="AF25" i="3"/>
  <c r="Q25" i="3"/>
  <c r="AE25" i="3" s="1"/>
  <c r="Q470" i="12"/>
  <c r="AE470" i="12" s="1"/>
  <c r="AF470" i="12"/>
  <c r="Q191" i="8"/>
  <c r="AF168" i="16"/>
  <c r="Q168" i="16"/>
  <c r="G249" i="8"/>
  <c r="Q125" i="8"/>
  <c r="Q200" i="12"/>
  <c r="AE200" i="12" s="1"/>
  <c r="AF200" i="12"/>
  <c r="Q194" i="8"/>
  <c r="G102" i="8"/>
  <c r="Q176" i="12"/>
  <c r="AE176" i="12" s="1"/>
  <c r="AF176" i="12"/>
  <c r="Q19" i="13"/>
  <c r="AF19" i="13"/>
  <c r="AF158" i="12"/>
  <c r="Q158" i="12"/>
  <c r="AE158" i="12" s="1"/>
  <c r="G231" i="8"/>
  <c r="Q108" i="8"/>
  <c r="Q268" i="12"/>
  <c r="AE268" i="12" s="1"/>
  <c r="AF268" i="12"/>
  <c r="Q272" i="12"/>
  <c r="AE272" i="12" s="1"/>
  <c r="AF272" i="12"/>
  <c r="AF89" i="3"/>
  <c r="Q89" i="3"/>
  <c r="AE89" i="3" s="1"/>
  <c r="G177" i="8"/>
  <c r="AF217" i="16"/>
  <c r="Q217" i="16"/>
  <c r="AE217" i="16" s="1"/>
  <c r="N146" i="8"/>
  <c r="AF53" i="3"/>
  <c r="Q53" i="3"/>
  <c r="AE53" i="3" s="1"/>
  <c r="Q79" i="3"/>
  <c r="AE79" i="3" s="1"/>
  <c r="AF79" i="3"/>
  <c r="Q89" i="8"/>
  <c r="AF30" i="15"/>
  <c r="Q30" i="15"/>
  <c r="AE30" i="15" s="1"/>
  <c r="AF445" i="12"/>
  <c r="Q445" i="12"/>
  <c r="AE445" i="12" s="1"/>
  <c r="AF17" i="3"/>
  <c r="Q17" i="3"/>
  <c r="AE17" i="3" s="1"/>
  <c r="G153" i="8"/>
  <c r="Q92" i="16"/>
  <c r="AF92" i="16"/>
  <c r="Q233" i="8"/>
  <c r="Q495" i="12"/>
  <c r="AE495" i="12" s="1"/>
  <c r="AF495" i="12"/>
  <c r="N190" i="8"/>
  <c r="N145" i="8"/>
  <c r="Q19" i="15"/>
  <c r="AF19" i="15"/>
  <c r="B204" i="7"/>
  <c r="D204" i="7" s="1"/>
  <c r="AE9" i="14"/>
  <c r="B21" i="7"/>
  <c r="D21" i="7" s="1"/>
  <c r="AE14" i="14"/>
  <c r="B10" i="7"/>
  <c r="D10" i="7" s="1"/>
  <c r="AE73" i="16"/>
  <c r="AE177" i="16"/>
  <c r="B15" i="7"/>
  <c r="D15" i="7" s="1"/>
  <c r="B214" i="7"/>
  <c r="D214" i="7" s="1"/>
  <c r="AE20" i="15"/>
  <c r="B206" i="7"/>
  <c r="D206" i="7" s="1"/>
  <c r="AE53" i="12"/>
  <c r="B200" i="7"/>
  <c r="D200" i="7" s="1"/>
  <c r="I6" i="7"/>
  <c r="B209" i="7"/>
  <c r="D209" i="7" s="1"/>
  <c r="B213" i="7"/>
  <c r="D213" i="7" s="1"/>
  <c r="AE258" i="12"/>
  <c r="AE34" i="16"/>
  <c r="AE33" i="15"/>
  <c r="AE391" i="12"/>
  <c r="B205" i="7"/>
  <c r="D205" i="7" s="1"/>
  <c r="AE8" i="16"/>
  <c r="B216" i="7"/>
  <c r="D216" i="7" s="1"/>
  <c r="AE13" i="3"/>
  <c r="AE185" i="12"/>
  <c r="AE24" i="3"/>
  <c r="AE247" i="12"/>
  <c r="AE99" i="12"/>
  <c r="AE456" i="12"/>
  <c r="AE215" i="12"/>
  <c r="AE19" i="15"/>
  <c r="B172" i="7"/>
  <c r="D172" i="7" s="1"/>
  <c r="B160" i="7"/>
  <c r="D160" i="7" s="1"/>
  <c r="B94" i="7"/>
  <c r="D94" i="7" s="1"/>
  <c r="B99" i="7"/>
  <c r="D99" i="7" s="1"/>
  <c r="B165" i="7"/>
  <c r="D165" i="7" s="1"/>
  <c r="B96" i="7"/>
  <c r="D96" i="7" s="1"/>
  <c r="B84" i="7"/>
  <c r="D84" i="7" s="1"/>
  <c r="B90" i="7"/>
  <c r="D90" i="7" s="1"/>
  <c r="B86" i="7"/>
  <c r="D86" i="7" s="1"/>
  <c r="B128" i="7"/>
  <c r="D128" i="7" s="1"/>
  <c r="B98" i="7"/>
  <c r="D98" i="7" s="1"/>
  <c r="B133" i="7"/>
  <c r="D133" i="7" s="1"/>
  <c r="B89" i="7"/>
  <c r="D89" i="7" s="1"/>
  <c r="B137" i="7"/>
  <c r="D137" i="7" s="1"/>
  <c r="B91" i="7"/>
  <c r="D91" i="7" s="1"/>
  <c r="B131" i="7"/>
  <c r="D131" i="7" s="1"/>
  <c r="B122" i="7"/>
  <c r="D122" i="7" s="1"/>
  <c r="B139" i="7"/>
  <c r="D139" i="7" s="1"/>
  <c r="B85" i="7"/>
  <c r="D85" i="7" s="1"/>
  <c r="B87" i="7"/>
  <c r="D87" i="7" s="1"/>
  <c r="B135" i="7"/>
  <c r="D135" i="7" s="1"/>
  <c r="B123" i="7"/>
  <c r="D123" i="7" s="1"/>
  <c r="B129" i="7"/>
  <c r="B100" i="7"/>
  <c r="B126" i="7"/>
  <c r="B124" i="7"/>
  <c r="B125" i="7"/>
  <c r="B136" i="7"/>
  <c r="B97" i="7"/>
  <c r="B127" i="7"/>
  <c r="B130" i="7"/>
  <c r="B93" i="7"/>
  <c r="B138" i="7"/>
  <c r="B57" i="8"/>
  <c r="S61" i="8"/>
  <c r="R61" i="8"/>
  <c r="Q61" i="8"/>
  <c r="M61" i="8"/>
  <c r="D61" i="8"/>
  <c r="L61" i="8"/>
  <c r="C61" i="8"/>
  <c r="H61" i="8"/>
  <c r="K61" i="8"/>
  <c r="E61" i="8"/>
  <c r="O61" i="8"/>
  <c r="P61" i="8"/>
  <c r="N61" i="8"/>
  <c r="J61" i="8"/>
  <c r="G61" i="8"/>
  <c r="I61" i="8"/>
  <c r="F61" i="8"/>
  <c r="Q58" i="8"/>
  <c r="C58" i="8"/>
  <c r="O58" i="8"/>
  <c r="R58" i="8"/>
  <c r="S58" i="8"/>
  <c r="K58" i="8"/>
  <c r="N58" i="8"/>
  <c r="J58" i="8"/>
  <c r="I58" i="8"/>
  <c r="G58" i="8"/>
  <c r="H58" i="8"/>
  <c r="F58" i="8"/>
  <c r="M58" i="8"/>
  <c r="L58" i="8"/>
  <c r="D58" i="8"/>
  <c r="E58" i="8"/>
  <c r="P58" i="8"/>
  <c r="R73" i="8"/>
  <c r="J73" i="8"/>
  <c r="S73" i="8"/>
  <c r="E73" i="8"/>
  <c r="G73" i="8"/>
  <c r="O73" i="8"/>
  <c r="K73" i="8"/>
  <c r="I73" i="8"/>
  <c r="P73" i="8"/>
  <c r="L73" i="8"/>
  <c r="C73" i="8"/>
  <c r="N73" i="8"/>
  <c r="F73" i="8"/>
  <c r="D73" i="8"/>
  <c r="M73" i="8"/>
  <c r="Q73" i="8"/>
  <c r="H73" i="8"/>
  <c r="D76" i="8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AE97" i="16" l="1"/>
  <c r="AE158" i="16"/>
  <c r="AE77" i="16"/>
  <c r="AE35" i="15"/>
  <c r="AE66" i="15"/>
  <c r="AE15" i="14"/>
  <c r="AE46" i="14"/>
  <c r="AE13" i="14"/>
  <c r="AE38" i="14"/>
  <c r="AE16" i="14"/>
  <c r="AE210" i="12"/>
  <c r="AE304" i="12"/>
  <c r="AE10" i="12"/>
  <c r="AE429" i="12"/>
  <c r="AE221" i="12"/>
  <c r="AE347" i="12"/>
  <c r="AE56" i="12"/>
  <c r="AE508" i="12"/>
  <c r="AE105" i="12"/>
  <c r="AE11" i="12"/>
  <c r="AE105" i="3"/>
  <c r="AE71" i="3"/>
  <c r="AE67" i="3"/>
  <c r="AE21" i="3"/>
  <c r="B134" i="7"/>
  <c r="B167" i="7"/>
  <c r="D167" i="7" s="1"/>
  <c r="B163" i="7"/>
  <c r="D163" i="7" s="1"/>
  <c r="B171" i="7"/>
  <c r="D171" i="7" s="1"/>
  <c r="B162" i="7"/>
  <c r="D162" i="7" s="1"/>
  <c r="B168" i="7"/>
  <c r="D168" i="7" s="1"/>
  <c r="B175" i="7"/>
  <c r="D175" i="7" s="1"/>
  <c r="B173" i="7"/>
  <c r="D173" i="7" s="1"/>
  <c r="B132" i="7"/>
  <c r="C131" i="7" s="1"/>
  <c r="B177" i="7"/>
  <c r="D177" i="7" s="1"/>
  <c r="B176" i="7"/>
  <c r="D176" i="7" s="1"/>
  <c r="B166" i="7"/>
  <c r="D166" i="7" s="1"/>
  <c r="B169" i="7"/>
  <c r="D169" i="7" s="1"/>
  <c r="B170" i="7"/>
  <c r="D170" i="7" s="1"/>
  <c r="B101" i="7"/>
  <c r="D101" i="7" s="1"/>
  <c r="B88" i="7"/>
  <c r="D88" i="7" s="1"/>
  <c r="B22" i="7"/>
  <c r="D22" i="7" s="1"/>
  <c r="B201" i="7"/>
  <c r="D201" i="7" s="1"/>
  <c r="AE9" i="3"/>
  <c r="AE135" i="12"/>
  <c r="AE123" i="16"/>
  <c r="AE293" i="12"/>
  <c r="B199" i="7"/>
  <c r="D199" i="7" s="1"/>
  <c r="AE274" i="12"/>
  <c r="B203" i="7"/>
  <c r="D203" i="7" s="1"/>
  <c r="AE251" i="12"/>
  <c r="AE322" i="12"/>
  <c r="AE212" i="12"/>
  <c r="B228" i="7"/>
  <c r="D228" i="7" s="1"/>
  <c r="B8" i="7"/>
  <c r="D8" i="7" s="1"/>
  <c r="B208" i="7"/>
  <c r="D208" i="7" s="1"/>
  <c r="B202" i="7"/>
  <c r="D202" i="7" s="1"/>
  <c r="B215" i="7"/>
  <c r="D215" i="7" s="1"/>
  <c r="AE42" i="12"/>
  <c r="AE203" i="16"/>
  <c r="AE28" i="12"/>
  <c r="B211" i="7"/>
  <c r="D211" i="7" s="1"/>
  <c r="B218" i="7"/>
  <c r="D218" i="7" s="1"/>
  <c r="AE133" i="16"/>
  <c r="AE479" i="12"/>
  <c r="B207" i="7"/>
  <c r="D207" i="7" s="1"/>
  <c r="AE102" i="16"/>
  <c r="AE220" i="16"/>
  <c r="B12" i="7"/>
  <c r="D12" i="7" s="1"/>
  <c r="AE194" i="12"/>
  <c r="AE135" i="16"/>
  <c r="AE198" i="16"/>
  <c r="AE100" i="12"/>
  <c r="AE182" i="12"/>
  <c r="B210" i="7"/>
  <c r="D210" i="7" s="1"/>
  <c r="AE178" i="16"/>
  <c r="AE50" i="16"/>
  <c r="AE421" i="12"/>
  <c r="AE73" i="12"/>
  <c r="AE45" i="16"/>
  <c r="AE113" i="16"/>
  <c r="AE162" i="12"/>
  <c r="B212" i="7"/>
  <c r="D212" i="7" s="1"/>
  <c r="AE324" i="12"/>
  <c r="AE185" i="16"/>
  <c r="AE161" i="12"/>
  <c r="AE298" i="12"/>
  <c r="AE307" i="12"/>
  <c r="AE168" i="16"/>
  <c r="AE54" i="15"/>
  <c r="AE14" i="15"/>
  <c r="I5" i="7"/>
  <c r="AE407" i="12"/>
  <c r="AE125" i="16"/>
  <c r="AE121" i="16"/>
  <c r="AE219" i="16"/>
  <c r="AE222" i="16"/>
  <c r="AE211" i="16"/>
  <c r="AE302" i="12"/>
  <c r="AE17" i="15"/>
  <c r="AE200" i="16"/>
  <c r="AE39" i="16"/>
  <c r="AE194" i="16"/>
  <c r="AE29" i="15"/>
  <c r="AE77" i="15"/>
  <c r="AE127" i="12"/>
  <c r="AE180" i="16"/>
  <c r="AE112" i="12"/>
  <c r="AE92" i="16"/>
  <c r="AE153" i="12"/>
  <c r="AE14" i="16"/>
  <c r="AE180" i="12"/>
  <c r="AE328" i="12"/>
  <c r="AE335" i="12"/>
  <c r="AE105" i="16"/>
  <c r="AE72" i="15"/>
  <c r="AE156" i="16"/>
  <c r="AE35" i="16"/>
  <c r="AE339" i="12"/>
  <c r="AE282" i="12"/>
  <c r="AE18" i="16"/>
  <c r="AE102" i="15"/>
  <c r="AE442" i="12"/>
  <c r="AE47" i="16"/>
  <c r="AE83" i="16"/>
  <c r="AE19" i="16"/>
  <c r="AE103" i="16"/>
  <c r="AE85" i="3"/>
  <c r="AE16" i="12"/>
  <c r="AE155" i="16"/>
  <c r="AE405" i="12"/>
  <c r="AE371" i="12"/>
  <c r="AE195" i="16"/>
  <c r="AE341" i="12"/>
  <c r="AE143" i="16"/>
  <c r="AE469" i="12"/>
  <c r="AE319" i="12"/>
  <c r="AE333" i="12"/>
  <c r="AE208" i="12"/>
  <c r="AE216" i="16"/>
  <c r="AE22" i="16"/>
  <c r="AE138" i="16"/>
  <c r="AE148" i="16"/>
  <c r="AE118" i="12"/>
  <c r="AE161" i="16"/>
  <c r="AE290" i="12"/>
  <c r="AE45" i="12"/>
  <c r="AE196" i="16"/>
  <c r="AE87" i="3"/>
  <c r="AE303" i="12"/>
  <c r="AE308" i="12"/>
  <c r="AE75" i="15"/>
  <c r="AE170" i="12"/>
  <c r="AE162" i="16"/>
  <c r="AE101" i="16"/>
  <c r="AE189" i="16"/>
  <c r="AE104" i="3"/>
  <c r="B9" i="7"/>
  <c r="D9" i="7" s="1"/>
  <c r="I9" i="7"/>
  <c r="AE11" i="3"/>
  <c r="AE90" i="3"/>
  <c r="AE213" i="16"/>
  <c r="AE184" i="16"/>
  <c r="AE30" i="3"/>
  <c r="AE101" i="15"/>
  <c r="AE110" i="12"/>
  <c r="AE137" i="12"/>
  <c r="AE78" i="15"/>
  <c r="AE23" i="16"/>
  <c r="AE94" i="3"/>
  <c r="AE15" i="3"/>
  <c r="AE82" i="3"/>
  <c r="AE62" i="3"/>
  <c r="AE43" i="3"/>
  <c r="AE435" i="12"/>
  <c r="AE279" i="12"/>
  <c r="AE306" i="12"/>
  <c r="AE80" i="16"/>
  <c r="AE65" i="16"/>
  <c r="AE108" i="16"/>
  <c r="AE386" i="12"/>
  <c r="AE100" i="3"/>
  <c r="AE69" i="16"/>
  <c r="AE443" i="12"/>
  <c r="B73" i="7"/>
  <c r="D73" i="7" s="1"/>
  <c r="AE111" i="16"/>
  <c r="B223" i="7"/>
  <c r="D223" i="7" s="1"/>
  <c r="AE40" i="16"/>
  <c r="AE52" i="12"/>
  <c r="AE8" i="15"/>
  <c r="AE64" i="15"/>
  <c r="AE50" i="15"/>
  <c r="AE15" i="15"/>
  <c r="AE17" i="12"/>
  <c r="AE34" i="13"/>
  <c r="AE16" i="15"/>
  <c r="AE85" i="15"/>
  <c r="AE13" i="13"/>
  <c r="AE20" i="13"/>
  <c r="AE32" i="13"/>
  <c r="AE15" i="13"/>
  <c r="AE48" i="15"/>
  <c r="AE26" i="16"/>
  <c r="B74" i="7"/>
  <c r="D74" i="7" s="1"/>
  <c r="AE112" i="16"/>
  <c r="B71" i="7"/>
  <c r="D71" i="7" s="1"/>
  <c r="AE210" i="16"/>
  <c r="B217" i="7"/>
  <c r="D217" i="7" s="1"/>
  <c r="AE52" i="16"/>
  <c r="AE463" i="12"/>
  <c r="B225" i="7"/>
  <c r="D225" i="7" s="1"/>
  <c r="AE165" i="16"/>
  <c r="B7" i="7"/>
  <c r="D7" i="7" s="1"/>
  <c r="AE189" i="12"/>
  <c r="B224" i="7"/>
  <c r="D224" i="7" s="1"/>
  <c r="B5" i="7"/>
  <c r="D5" i="7" s="1"/>
  <c r="I10" i="7"/>
  <c r="B19" i="7"/>
  <c r="D19" i="7" s="1"/>
  <c r="B6" i="7"/>
  <c r="D6" i="7" s="1"/>
  <c r="AE90" i="15"/>
  <c r="AE199" i="16"/>
  <c r="AE101" i="3"/>
  <c r="AE334" i="12"/>
  <c r="B76" i="7"/>
  <c r="D76" i="7" s="1"/>
  <c r="AE36" i="3"/>
  <c r="AE166" i="12"/>
  <c r="B16" i="7"/>
  <c r="D16" i="7" s="1"/>
  <c r="AE174" i="16"/>
  <c r="B229" i="7"/>
  <c r="D229" i="7" s="1"/>
  <c r="AE291" i="12"/>
  <c r="AE267" i="12"/>
  <c r="AE35" i="12"/>
  <c r="AE79" i="16"/>
  <c r="B18" i="7"/>
  <c r="D18" i="7" s="1"/>
  <c r="AE132" i="16"/>
  <c r="AE31" i="12"/>
  <c r="AE120" i="16"/>
  <c r="AE53" i="16"/>
  <c r="AE131" i="16"/>
  <c r="AE43" i="15"/>
  <c r="AE97" i="3"/>
  <c r="AE147" i="16"/>
  <c r="AE151" i="16"/>
  <c r="AE283" i="12"/>
  <c r="AE204" i="16"/>
  <c r="AE218" i="16"/>
  <c r="AE351" i="12"/>
  <c r="AE511" i="12"/>
  <c r="AE124" i="16"/>
  <c r="AE173" i="16"/>
  <c r="B13" i="7"/>
  <c r="D13" i="7" s="1"/>
  <c r="AE28" i="16"/>
  <c r="AE19" i="13"/>
  <c r="AE389" i="12"/>
  <c r="AE209" i="12"/>
  <c r="AE45" i="3"/>
  <c r="B75" i="7"/>
  <c r="D75" i="7" s="1"/>
  <c r="AE70" i="3"/>
  <c r="AE178" i="12"/>
  <c r="AE64" i="16"/>
  <c r="B219" i="7"/>
  <c r="D219" i="7" s="1"/>
  <c r="AE273" i="12"/>
  <c r="AE30" i="16"/>
  <c r="B222" i="7"/>
  <c r="D222" i="7" s="1"/>
  <c r="AE390" i="12"/>
  <c r="AE197" i="16"/>
  <c r="B232" i="7"/>
  <c r="D232" i="7" s="1"/>
  <c r="AE56" i="16"/>
  <c r="B20" i="7"/>
  <c r="D20" i="7" s="1"/>
  <c r="AE16" i="16"/>
  <c r="AE11" i="13"/>
  <c r="AE24" i="13"/>
  <c r="AE51" i="16"/>
  <c r="AE392" i="12"/>
  <c r="AE285" i="12"/>
  <c r="AE155" i="12"/>
  <c r="AE228" i="12"/>
  <c r="AE54" i="12"/>
  <c r="AE172" i="12"/>
  <c r="AE338" i="12"/>
  <c r="AE408" i="12"/>
  <c r="AE88" i="16"/>
  <c r="B17" i="7"/>
  <c r="D17" i="7" s="1"/>
  <c r="AE126" i="16"/>
  <c r="I12" i="7"/>
  <c r="AE159" i="16"/>
  <c r="B231" i="7"/>
  <c r="D231" i="7" s="1"/>
  <c r="AE214" i="16"/>
  <c r="AE115" i="12"/>
  <c r="AE20" i="16"/>
  <c r="AE74" i="16"/>
  <c r="B14" i="7"/>
  <c r="D14" i="7" s="1"/>
  <c r="AE38" i="12"/>
  <c r="AE37" i="3"/>
  <c r="AE169" i="16"/>
  <c r="AE439" i="12"/>
  <c r="AE188" i="12"/>
  <c r="B233" i="7"/>
  <c r="D233" i="7" s="1"/>
  <c r="AE104" i="16"/>
  <c r="AE223" i="16"/>
  <c r="AE85" i="16"/>
  <c r="AE127" i="16"/>
  <c r="AE26" i="12"/>
  <c r="AE320" i="12"/>
  <c r="AE440" i="12"/>
  <c r="AE444" i="12"/>
  <c r="AE123" i="12"/>
  <c r="AE7" i="12"/>
  <c r="AE215" i="16"/>
  <c r="B227" i="7"/>
  <c r="D227" i="7" s="1"/>
  <c r="B230" i="7"/>
  <c r="D230" i="7" s="1"/>
  <c r="AE473" i="12"/>
  <c r="AE96" i="12"/>
  <c r="B11" i="7"/>
  <c r="D11" i="7" s="1"/>
  <c r="AE35" i="13"/>
  <c r="AE28" i="13"/>
  <c r="AE206" i="16"/>
  <c r="AE110" i="16"/>
  <c r="AE209" i="16"/>
  <c r="AE193" i="16"/>
  <c r="AE115" i="16"/>
  <c r="I14" i="7"/>
  <c r="AE336" i="12"/>
  <c r="AE41" i="12"/>
  <c r="AE493" i="12"/>
  <c r="AE388" i="12"/>
  <c r="AE29" i="14"/>
  <c r="AE72" i="12"/>
  <c r="AE122" i="16"/>
  <c r="AE45" i="14"/>
  <c r="AE305" i="12"/>
  <c r="AE86" i="16"/>
  <c r="AE41" i="14"/>
  <c r="AE31" i="14"/>
  <c r="AE14" i="12"/>
  <c r="AE84" i="16"/>
  <c r="AE12" i="12"/>
  <c r="AE69" i="12"/>
  <c r="AE78" i="12"/>
  <c r="AE360" i="12"/>
  <c r="AE237" i="12"/>
  <c r="AE9" i="13"/>
  <c r="AE36" i="13"/>
  <c r="AE87" i="16"/>
  <c r="AE22" i="14"/>
  <c r="AE239" i="12"/>
  <c r="AE55" i="15"/>
  <c r="AE18" i="13"/>
  <c r="AE236" i="12"/>
  <c r="AE375" i="12"/>
  <c r="AE7" i="3"/>
  <c r="AE184" i="12"/>
  <c r="AE138" i="12"/>
  <c r="AE79" i="15"/>
  <c r="AE139" i="12"/>
  <c r="AE171" i="12"/>
  <c r="AE225" i="12"/>
  <c r="AE55" i="16"/>
  <c r="AE21" i="14"/>
  <c r="AE494" i="12"/>
  <c r="B65" i="7"/>
  <c r="D65" i="7" s="1"/>
  <c r="AE24" i="16"/>
  <c r="AE78" i="16"/>
  <c r="AE7" i="16"/>
  <c r="AE92" i="12"/>
  <c r="AE119" i="12"/>
  <c r="B64" i="7"/>
  <c r="D64" i="7" s="1"/>
  <c r="AE42" i="16"/>
  <c r="B77" i="7"/>
  <c r="D77" i="7" s="1"/>
  <c r="B67" i="7"/>
  <c r="D67" i="7" s="1"/>
  <c r="B79" i="7"/>
  <c r="D79" i="7" s="1"/>
  <c r="AE40" i="12"/>
  <c r="AE105" i="15"/>
  <c r="B72" i="7"/>
  <c r="D72" i="7" s="1"/>
  <c r="AE71" i="16"/>
  <c r="AE22" i="12"/>
  <c r="AE284" i="12"/>
  <c r="B63" i="7"/>
  <c r="D63" i="7" s="1"/>
  <c r="B234" i="7"/>
  <c r="D234" i="7" s="1"/>
  <c r="B221" i="7"/>
  <c r="D221" i="7" s="1"/>
  <c r="B220" i="7"/>
  <c r="B80" i="7"/>
  <c r="D80" i="7" s="1"/>
  <c r="AE476" i="12"/>
  <c r="AE23" i="12"/>
  <c r="B78" i="7"/>
  <c r="D78" i="7" s="1"/>
  <c r="B66" i="7"/>
  <c r="D66" i="7" s="1"/>
  <c r="B68" i="7"/>
  <c r="D68" i="7" s="1"/>
  <c r="B70" i="7"/>
  <c r="D70" i="7" s="1"/>
  <c r="B69" i="7"/>
  <c r="D69" i="7" s="1"/>
  <c r="D127" i="7"/>
  <c r="D97" i="7"/>
  <c r="D136" i="7"/>
  <c r="D138" i="7"/>
  <c r="D125" i="7"/>
  <c r="D93" i="7"/>
  <c r="D124" i="7"/>
  <c r="C148" i="7"/>
  <c r="C142" i="7"/>
  <c r="C152" i="7"/>
  <c r="C124" i="7"/>
  <c r="C137" i="7"/>
  <c r="C155" i="7"/>
  <c r="D130" i="7"/>
  <c r="C130" i="7"/>
  <c r="D126" i="7"/>
  <c r="C132" i="7"/>
  <c r="D100" i="7"/>
  <c r="D134" i="7"/>
  <c r="C134" i="7"/>
  <c r="D129" i="7"/>
  <c r="G57" i="8"/>
  <c r="C57" i="8"/>
  <c r="O57" i="8"/>
  <c r="P57" i="8"/>
  <c r="M57" i="8"/>
  <c r="I57" i="8"/>
  <c r="N57" i="8"/>
  <c r="F57" i="8"/>
  <c r="K57" i="8"/>
  <c r="H57" i="8"/>
  <c r="E57" i="8"/>
  <c r="D57" i="8"/>
  <c r="Q57" i="8"/>
  <c r="J57" i="8"/>
  <c r="L57" i="8"/>
  <c r="R57" i="8"/>
  <c r="S57" i="8"/>
  <c r="G77" i="8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C193" i="7" l="1"/>
  <c r="C129" i="7"/>
  <c r="C157" i="7"/>
  <c r="C154" i="7"/>
  <c r="C140" i="7"/>
  <c r="C136" i="7"/>
  <c r="C135" i="7"/>
  <c r="C147" i="7"/>
  <c r="C145" i="7"/>
  <c r="C127" i="7"/>
  <c r="C123" i="7"/>
  <c r="C128" i="7"/>
  <c r="C153" i="7"/>
  <c r="C122" i="7"/>
  <c r="C144" i="7"/>
  <c r="C141" i="7"/>
  <c r="C133" i="7"/>
  <c r="D132" i="7"/>
  <c r="C156" i="7"/>
  <c r="C150" i="7"/>
  <c r="C151" i="7"/>
  <c r="C138" i="7"/>
  <c r="C126" i="7"/>
  <c r="C146" i="7"/>
  <c r="C143" i="7"/>
  <c r="C139" i="7"/>
  <c r="C149" i="7"/>
  <c r="C125" i="7"/>
  <c r="C183" i="7"/>
  <c r="C165" i="7"/>
  <c r="C84" i="7"/>
  <c r="C174" i="7"/>
  <c r="C195" i="7"/>
  <c r="C108" i="7"/>
  <c r="C179" i="7"/>
  <c r="C194" i="7"/>
  <c r="C173" i="7"/>
  <c r="C171" i="7"/>
  <c r="C164" i="7"/>
  <c r="C112" i="7"/>
  <c r="C93" i="7"/>
  <c r="C116" i="7"/>
  <c r="C88" i="7"/>
  <c r="C188" i="7"/>
  <c r="C161" i="7"/>
  <c r="C170" i="7"/>
  <c r="C180" i="7"/>
  <c r="C169" i="7"/>
  <c r="C115" i="7"/>
  <c r="C111" i="7"/>
  <c r="C94" i="7"/>
  <c r="C109" i="7"/>
  <c r="C117" i="7"/>
  <c r="C98" i="7"/>
  <c r="C119" i="7"/>
  <c r="C177" i="7"/>
  <c r="C185" i="7"/>
  <c r="C162" i="7"/>
  <c r="C166" i="7"/>
  <c r="C191" i="7"/>
  <c r="C89" i="7"/>
  <c r="C114" i="7"/>
  <c r="C106" i="7"/>
  <c r="C102" i="7"/>
  <c r="C110" i="7"/>
  <c r="C104" i="7"/>
  <c r="C103" i="7"/>
  <c r="C172" i="7"/>
  <c r="C190" i="7"/>
  <c r="C178" i="7"/>
  <c r="C176" i="7"/>
  <c r="C99" i="7"/>
  <c r="C113" i="7"/>
  <c r="C86" i="7"/>
  <c r="C85" i="7"/>
  <c r="F87" i="7" s="1"/>
  <c r="C96" i="7"/>
  <c r="C101" i="7"/>
  <c r="C92" i="7"/>
  <c r="C181" i="7"/>
  <c r="C160" i="7"/>
  <c r="F171" i="7" s="1"/>
  <c r="C184" i="7"/>
  <c r="C168" i="7"/>
  <c r="C87" i="7"/>
  <c r="C95" i="7"/>
  <c r="C105" i="7"/>
  <c r="C118" i="7"/>
  <c r="C90" i="7"/>
  <c r="C97" i="7"/>
  <c r="C186" i="7"/>
  <c r="C175" i="7"/>
  <c r="C187" i="7"/>
  <c r="C163" i="7"/>
  <c r="C100" i="7"/>
  <c r="C91" i="7"/>
  <c r="C107" i="7"/>
  <c r="C192" i="7"/>
  <c r="C189" i="7"/>
  <c r="C167" i="7"/>
  <c r="C182" i="7"/>
  <c r="B47" i="7"/>
  <c r="D47" i="7" s="1"/>
  <c r="B56" i="7"/>
  <c r="D56" i="7" s="1"/>
  <c r="C12" i="7"/>
  <c r="B54" i="7"/>
  <c r="D54" i="7" s="1"/>
  <c r="C17" i="7"/>
  <c r="C7" i="7"/>
  <c r="C9" i="7"/>
  <c r="C37" i="7"/>
  <c r="C8" i="7"/>
  <c r="C35" i="7"/>
  <c r="C26" i="7"/>
  <c r="C27" i="7"/>
  <c r="C38" i="7"/>
  <c r="C15" i="7"/>
  <c r="C11" i="7"/>
  <c r="C13" i="7"/>
  <c r="C211" i="7"/>
  <c r="B45" i="7"/>
  <c r="D45" i="7" s="1"/>
  <c r="B46" i="7"/>
  <c r="D46" i="7" s="1"/>
  <c r="B49" i="7"/>
  <c r="D49" i="7" s="1"/>
  <c r="C230" i="7"/>
  <c r="B53" i="7"/>
  <c r="D53" i="7" s="1"/>
  <c r="B60" i="7"/>
  <c r="D60" i="7" s="1"/>
  <c r="B48" i="7"/>
  <c r="D48" i="7" s="1"/>
  <c r="B59" i="7"/>
  <c r="D59" i="7" s="1"/>
  <c r="C30" i="7"/>
  <c r="C36" i="7"/>
  <c r="C10" i="7"/>
  <c r="C22" i="7"/>
  <c r="B50" i="7"/>
  <c r="D50" i="7" s="1"/>
  <c r="C18" i="7"/>
  <c r="C21" i="7"/>
  <c r="C25" i="7"/>
  <c r="B61" i="7"/>
  <c r="D61" i="7" s="1"/>
  <c r="C16" i="7"/>
  <c r="C29" i="7"/>
  <c r="C6" i="7"/>
  <c r="B55" i="7"/>
  <c r="D55" i="7" s="1"/>
  <c r="B52" i="7"/>
  <c r="D52" i="7" s="1"/>
  <c r="C39" i="7"/>
  <c r="C207" i="7"/>
  <c r="C19" i="7"/>
  <c r="C14" i="7"/>
  <c r="C20" i="7"/>
  <c r="C23" i="7"/>
  <c r="C24" i="7"/>
  <c r="B57" i="7"/>
  <c r="D57" i="7" s="1"/>
  <c r="C33" i="7"/>
  <c r="C5" i="7"/>
  <c r="C28" i="7"/>
  <c r="C40" i="7"/>
  <c r="B51" i="7"/>
  <c r="D51" i="7" s="1"/>
  <c r="B62" i="7"/>
  <c r="D62" i="7" s="1"/>
  <c r="B58" i="7"/>
  <c r="D58" i="7" s="1"/>
  <c r="C34" i="7"/>
  <c r="C32" i="7"/>
  <c r="C205" i="7"/>
  <c r="C31" i="7"/>
  <c r="C216" i="7"/>
  <c r="C208" i="7"/>
  <c r="C199" i="7"/>
  <c r="C202" i="7"/>
  <c r="C228" i="7"/>
  <c r="C226" i="7"/>
  <c r="C200" i="7"/>
  <c r="C213" i="7"/>
  <c r="C227" i="7"/>
  <c r="C215" i="7"/>
  <c r="C209" i="7"/>
  <c r="C219" i="7"/>
  <c r="C217" i="7"/>
  <c r="C231" i="7"/>
  <c r="C203" i="7"/>
  <c r="C224" i="7"/>
  <c r="C220" i="7"/>
  <c r="C206" i="7"/>
  <c r="C214" i="7"/>
  <c r="C210" i="7"/>
  <c r="C225" i="7"/>
  <c r="C221" i="7"/>
  <c r="C204" i="7"/>
  <c r="C223" i="7"/>
  <c r="C229" i="7"/>
  <c r="C212" i="7"/>
  <c r="C222" i="7"/>
  <c r="C201" i="7"/>
  <c r="C233" i="7"/>
  <c r="C218" i="7"/>
  <c r="C234" i="7"/>
  <c r="D220" i="7"/>
  <c r="C232" i="7"/>
  <c r="F172" i="7"/>
  <c r="F157" i="7"/>
  <c r="F136" i="7"/>
  <c r="F139" i="7"/>
  <c r="F135" i="7"/>
  <c r="F134" i="7"/>
  <c r="F124" i="7"/>
  <c r="F133" i="7"/>
  <c r="F130" i="7"/>
  <c r="F128" i="7"/>
  <c r="F123" i="7"/>
  <c r="F126" i="7"/>
  <c r="F138" i="7"/>
  <c r="F129" i="7"/>
  <c r="F127" i="7"/>
  <c r="F132" i="7"/>
  <c r="F122" i="7"/>
  <c r="F155" i="7"/>
  <c r="F131" i="7"/>
  <c r="F125" i="7"/>
  <c r="F137" i="7"/>
  <c r="F149" i="7"/>
  <c r="F84" i="7"/>
  <c r="A80" i="8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F147" i="7" l="1"/>
  <c r="F142" i="7"/>
  <c r="F169" i="7"/>
  <c r="F153" i="7"/>
  <c r="F154" i="7"/>
  <c r="F145" i="7"/>
  <c r="F143" i="7"/>
  <c r="F189" i="7"/>
  <c r="F150" i="7"/>
  <c r="F141" i="7"/>
  <c r="F140" i="7"/>
  <c r="F179" i="7"/>
  <c r="F151" i="7"/>
  <c r="F168" i="7"/>
  <c r="F144" i="7"/>
  <c r="F146" i="7"/>
  <c r="F148" i="7"/>
  <c r="F156" i="7"/>
  <c r="F162" i="7"/>
  <c r="F152" i="7"/>
  <c r="F90" i="7"/>
  <c r="F85" i="7"/>
  <c r="F116" i="7"/>
  <c r="F93" i="7"/>
  <c r="F100" i="7"/>
  <c r="F96" i="7"/>
  <c r="F101" i="7"/>
  <c r="F92" i="7"/>
  <c r="F86" i="7"/>
  <c r="F119" i="7"/>
  <c r="F88" i="7"/>
  <c r="F89" i="7"/>
  <c r="F167" i="7"/>
  <c r="F112" i="7"/>
  <c r="F113" i="7"/>
  <c r="F105" i="7"/>
  <c r="F178" i="7"/>
  <c r="F166" i="7"/>
  <c r="F192" i="7"/>
  <c r="F195" i="7"/>
  <c r="F176" i="7"/>
  <c r="F95" i="7"/>
  <c r="F94" i="7"/>
  <c r="F102" i="7"/>
  <c r="F183" i="7"/>
  <c r="F187" i="7"/>
  <c r="F170" i="7"/>
  <c r="F161" i="7"/>
  <c r="F163" i="7"/>
  <c r="F115" i="7"/>
  <c r="F97" i="7"/>
  <c r="F185" i="7"/>
  <c r="F184" i="7"/>
  <c r="F175" i="7"/>
  <c r="F188" i="7"/>
  <c r="F108" i="7"/>
  <c r="F98" i="7"/>
  <c r="F91" i="7"/>
  <c r="F117" i="7"/>
  <c r="F190" i="7"/>
  <c r="F194" i="7"/>
  <c r="F165" i="7"/>
  <c r="F177" i="7"/>
  <c r="F110" i="7"/>
  <c r="F104" i="7"/>
  <c r="F118" i="7"/>
  <c r="F109" i="7"/>
  <c r="F107" i="7"/>
  <c r="F186" i="7"/>
  <c r="F180" i="7"/>
  <c r="F173" i="7"/>
  <c r="F164" i="7"/>
  <c r="F111" i="7"/>
  <c r="F106" i="7"/>
  <c r="F191" i="7"/>
  <c r="F182" i="7"/>
  <c r="F174" i="7"/>
  <c r="F160" i="7"/>
  <c r="F103" i="7"/>
  <c r="F114" i="7"/>
  <c r="F99" i="7"/>
  <c r="F193" i="7"/>
  <c r="F181" i="7"/>
  <c r="F39" i="7"/>
  <c r="F38" i="7"/>
  <c r="C66" i="7"/>
  <c r="F17" i="7"/>
  <c r="C54" i="7"/>
  <c r="F25" i="7"/>
  <c r="F10" i="7"/>
  <c r="F211" i="7"/>
  <c r="F33" i="7"/>
  <c r="C71" i="7"/>
  <c r="C53" i="7"/>
  <c r="F36" i="7"/>
  <c r="F202" i="7"/>
  <c r="F28" i="7"/>
  <c r="F34" i="7"/>
  <c r="C59" i="7"/>
  <c r="F234" i="7"/>
  <c r="F26" i="7"/>
  <c r="C70" i="7"/>
  <c r="C76" i="7"/>
  <c r="F18" i="7"/>
  <c r="F30" i="7"/>
  <c r="F21" i="7"/>
  <c r="F7" i="7"/>
  <c r="C61" i="7"/>
  <c r="C58" i="7"/>
  <c r="C63" i="7"/>
  <c r="F20" i="7"/>
  <c r="C56" i="7"/>
  <c r="C60" i="7"/>
  <c r="F32" i="7"/>
  <c r="C72" i="7"/>
  <c r="F199" i="7"/>
  <c r="F35" i="7"/>
  <c r="F224" i="7"/>
  <c r="C46" i="7"/>
  <c r="C55" i="7"/>
  <c r="C69" i="7"/>
  <c r="C74" i="7"/>
  <c r="C52" i="7"/>
  <c r="F40" i="7"/>
  <c r="F31" i="7"/>
  <c r="C62" i="7"/>
  <c r="C45" i="7"/>
  <c r="C47" i="7"/>
  <c r="F29" i="7"/>
  <c r="F24" i="7"/>
  <c r="C48" i="7"/>
  <c r="C49" i="7"/>
  <c r="C50" i="7"/>
  <c r="C57" i="7"/>
  <c r="C73" i="7"/>
  <c r="C77" i="7"/>
  <c r="F16" i="7"/>
  <c r="F27" i="7"/>
  <c r="F6" i="7"/>
  <c r="F9" i="7"/>
  <c r="F22" i="7"/>
  <c r="F19" i="7"/>
  <c r="F11" i="7"/>
  <c r="F13" i="7"/>
  <c r="F12" i="7"/>
  <c r="F15" i="7"/>
  <c r="F8" i="7"/>
  <c r="C75" i="7"/>
  <c r="C65" i="7"/>
  <c r="C51" i="7"/>
  <c r="C79" i="7"/>
  <c r="C64" i="7"/>
  <c r="C67" i="7"/>
  <c r="C78" i="7"/>
  <c r="C80" i="7"/>
  <c r="F5" i="7"/>
  <c r="F23" i="7"/>
  <c r="C68" i="7"/>
  <c r="F37" i="7"/>
  <c r="F14" i="7"/>
  <c r="F208" i="7"/>
  <c r="F205" i="7"/>
  <c r="F201" i="7"/>
  <c r="F212" i="7"/>
  <c r="F231" i="7"/>
  <c r="F213" i="7"/>
  <c r="F229" i="7"/>
  <c r="F216" i="7"/>
  <c r="F215" i="7"/>
  <c r="F204" i="7"/>
  <c r="F222" i="7"/>
  <c r="F209" i="7"/>
  <c r="F218" i="7"/>
  <c r="F203" i="7"/>
  <c r="F232" i="7"/>
  <c r="F228" i="7"/>
  <c r="F206" i="7"/>
  <c r="F219" i="7"/>
  <c r="F225" i="7"/>
  <c r="F221" i="7"/>
  <c r="F214" i="7"/>
  <c r="F233" i="7"/>
  <c r="F230" i="7"/>
  <c r="F227" i="7"/>
  <c r="F223" i="7"/>
  <c r="F207" i="7"/>
  <c r="F210" i="7"/>
  <c r="F220" i="7"/>
  <c r="F226" i="7"/>
  <c r="F200" i="7"/>
  <c r="F217" i="7"/>
  <c r="E79" i="8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F46" i="7" l="1"/>
  <c r="AD46" i="8" s="1"/>
  <c r="F56" i="7"/>
  <c r="AD56" i="8" s="1"/>
  <c r="F45" i="7"/>
  <c r="AD45" i="8" s="1"/>
  <c r="F47" i="7"/>
  <c r="AD47" i="8" s="1"/>
  <c r="F49" i="7"/>
  <c r="AD49" i="8" s="1"/>
  <c r="BD49" i="8" s="1"/>
  <c r="F61" i="7"/>
  <c r="AD61" i="8" s="1"/>
  <c r="F54" i="7"/>
  <c r="AD54" i="8" s="1"/>
  <c r="BK54" i="8" s="1"/>
  <c r="AE54" i="8" s="1"/>
  <c r="F57" i="7"/>
  <c r="AD57" i="8" s="1"/>
  <c r="AP57" i="8" s="1"/>
  <c r="F71" i="7"/>
  <c r="AD71" i="8" s="1"/>
  <c r="F76" i="7"/>
  <c r="AD76" i="8" s="1"/>
  <c r="F69" i="7"/>
  <c r="AD69" i="8" s="1"/>
  <c r="AG69" i="8" s="1"/>
  <c r="F68" i="7"/>
  <c r="AD68" i="8" s="1"/>
  <c r="F67" i="7"/>
  <c r="AD67" i="8" s="1"/>
  <c r="F73" i="7"/>
  <c r="AD73" i="8" s="1"/>
  <c r="BO73" i="8" s="1"/>
  <c r="F50" i="7"/>
  <c r="AD50" i="8" s="1"/>
  <c r="BM50" i="8" s="1"/>
  <c r="F79" i="7"/>
  <c r="AD79" i="8" s="1"/>
  <c r="BC79" i="8" s="1"/>
  <c r="F60" i="7"/>
  <c r="AD60" i="8" s="1"/>
  <c r="F48" i="7"/>
  <c r="AD48" i="8" s="1"/>
  <c r="F80" i="7"/>
  <c r="AD80" i="8" s="1"/>
  <c r="F65" i="7"/>
  <c r="AD65" i="8" s="1"/>
  <c r="H19" i="8" s="1"/>
  <c r="F63" i="7"/>
  <c r="AD63" i="8" s="1"/>
  <c r="BF63" i="8" s="1"/>
  <c r="F62" i="7"/>
  <c r="AD62" i="8" s="1"/>
  <c r="F52" i="7"/>
  <c r="AD52" i="8" s="1"/>
  <c r="BN52" i="8" s="1"/>
  <c r="F53" i="7"/>
  <c r="AD53" i="8" s="1"/>
  <c r="AF53" i="8" s="1"/>
  <c r="F78" i="7"/>
  <c r="AD78" i="8" s="1"/>
  <c r="F64" i="7"/>
  <c r="AD64" i="8" s="1"/>
  <c r="F66" i="7"/>
  <c r="AD66" i="8" s="1"/>
  <c r="F74" i="7"/>
  <c r="AD74" i="8" s="1"/>
  <c r="AG74" i="8" s="1"/>
  <c r="F72" i="7"/>
  <c r="AD72" i="8" s="1"/>
  <c r="AG72" i="8" s="1"/>
  <c r="F75" i="7"/>
  <c r="AD75" i="8" s="1"/>
  <c r="F77" i="7"/>
  <c r="AD77" i="8" s="1"/>
  <c r="AB77" i="8" s="1"/>
  <c r="F70" i="7"/>
  <c r="AD70" i="8" s="1"/>
  <c r="AW70" i="8" s="1"/>
  <c r="F51" i="7"/>
  <c r="AD51" i="8" s="1"/>
  <c r="F59" i="7"/>
  <c r="AD59" i="8" s="1"/>
  <c r="BE59" i="8" s="1"/>
  <c r="F58" i="7"/>
  <c r="AD58" i="8" s="1"/>
  <c r="BG58" i="8" s="1"/>
  <c r="F55" i="7"/>
  <c r="AD55" i="8" s="1"/>
  <c r="BJ67" i="8"/>
  <c r="AN69" i="8"/>
  <c r="BE69" i="8"/>
  <c r="BK69" i="8"/>
  <c r="AE69" i="8" s="1"/>
  <c r="AK69" i="8"/>
  <c r="BI69" i="8"/>
  <c r="AM69" i="8"/>
  <c r="BG69" i="8"/>
  <c r="AL69" i="8"/>
  <c r="AR69" i="8"/>
  <c r="BF69" i="8"/>
  <c r="AL73" i="8"/>
  <c r="AV73" i="8"/>
  <c r="BM73" i="8"/>
  <c r="BB73" i="8"/>
  <c r="AY73" i="8"/>
  <c r="BL73" i="8"/>
  <c r="AQ73" i="8"/>
  <c r="BG73" i="8"/>
  <c r="BJ73" i="8"/>
  <c r="AG73" i="8"/>
  <c r="AF73" i="8"/>
  <c r="BC73" i="8"/>
  <c r="AP73" i="8"/>
  <c r="BD73" i="8"/>
  <c r="AR73" i="8"/>
  <c r="N24" i="8"/>
  <c r="AX73" i="8"/>
  <c r="AU73" i="8"/>
  <c r="AZ73" i="8"/>
  <c r="BA73" i="8"/>
  <c r="BN73" i="8"/>
  <c r="AL65" i="8"/>
  <c r="AV65" i="8"/>
  <c r="BF65" i="8"/>
  <c r="BI65" i="8"/>
  <c r="AN65" i="8"/>
  <c r="AB65" i="8"/>
  <c r="AU65" i="8"/>
  <c r="BM65" i="8"/>
  <c r="BA65" i="8"/>
  <c r="AX65" i="8"/>
  <c r="BN65" i="8"/>
  <c r="BJ65" i="8"/>
  <c r="AW65" i="8"/>
  <c r="AW63" i="8"/>
  <c r="BE63" i="8"/>
  <c r="BB74" i="8"/>
  <c r="AQ74" i="8"/>
  <c r="BL74" i="8"/>
  <c r="BH74" i="8"/>
  <c r="AV74" i="8"/>
  <c r="BK74" i="8"/>
  <c r="AE74" i="8" s="1"/>
  <c r="BA74" i="8"/>
  <c r="AK74" i="8"/>
  <c r="AZ74" i="8"/>
  <c r="AI74" i="8"/>
  <c r="AX74" i="8"/>
  <c r="BC74" i="8"/>
  <c r="BD72" i="8"/>
  <c r="AM72" i="8"/>
  <c r="BB72" i="8"/>
  <c r="AV49" i="8"/>
  <c r="BE49" i="8"/>
  <c r="AK49" i="8"/>
  <c r="AZ49" i="8"/>
  <c r="AY49" i="8"/>
  <c r="AN49" i="8"/>
  <c r="AR49" i="8"/>
  <c r="BC49" i="8"/>
  <c r="BF49" i="8"/>
  <c r="AJ50" i="8"/>
  <c r="K29" i="8"/>
  <c r="AR78" i="8"/>
  <c r="AQ78" i="8"/>
  <c r="AU78" i="8"/>
  <c r="BM78" i="8"/>
  <c r="BI78" i="8"/>
  <c r="BB78" i="8"/>
  <c r="AJ78" i="8"/>
  <c r="AT78" i="8"/>
  <c r="AI78" i="8"/>
  <c r="BN78" i="8"/>
  <c r="BO78" i="8"/>
  <c r="BG78" i="8"/>
  <c r="BJ78" i="8"/>
  <c r="AH78" i="8"/>
  <c r="AX78" i="8"/>
  <c r="BD78" i="8"/>
  <c r="AV78" i="8"/>
  <c r="AW78" i="8"/>
  <c r="AP78" i="8"/>
  <c r="AZ78" i="8"/>
  <c r="AL78" i="8"/>
  <c r="AS78" i="8"/>
  <c r="AF78" i="8"/>
  <c r="AM78" i="8"/>
  <c r="AY78" i="8"/>
  <c r="BE78" i="8"/>
  <c r="BL78" i="8"/>
  <c r="AN78" i="8"/>
  <c r="BH78" i="8"/>
  <c r="AB78" i="8"/>
  <c r="AO78" i="8"/>
  <c r="BA78" i="8"/>
  <c r="AK78" i="8"/>
  <c r="BK78" i="8"/>
  <c r="BF78" i="8"/>
  <c r="BC78" i="8"/>
  <c r="AG78" i="8"/>
  <c r="AQ66" i="8"/>
  <c r="AY66" i="8"/>
  <c r="AR66" i="8"/>
  <c r="AT66" i="8"/>
  <c r="K19" i="8"/>
  <c r="AG66" i="8"/>
  <c r="BK66" i="8"/>
  <c r="AE66" i="8" s="1"/>
  <c r="BH66" i="8"/>
  <c r="BF66" i="8"/>
  <c r="BJ66" i="8"/>
  <c r="BN66" i="8"/>
  <c r="AS66" i="8"/>
  <c r="AI66" i="8"/>
  <c r="BC66" i="8"/>
  <c r="AB66" i="8"/>
  <c r="AW66" i="8"/>
  <c r="BD66" i="8"/>
  <c r="AN66" i="8"/>
  <c r="AV66" i="8"/>
  <c r="BL66" i="8"/>
  <c r="BE66" i="8"/>
  <c r="BA66" i="8"/>
  <c r="AL66" i="8"/>
  <c r="AO66" i="8"/>
  <c r="AU66" i="8"/>
  <c r="AH66" i="8"/>
  <c r="AF66" i="8"/>
  <c r="BO66" i="8"/>
  <c r="AZ66" i="8"/>
  <c r="BB66" i="8"/>
  <c r="BG66" i="8"/>
  <c r="AJ66" i="8"/>
  <c r="AK66" i="8"/>
  <c r="AX66" i="8"/>
  <c r="BM66" i="8"/>
  <c r="AM66" i="8"/>
  <c r="BI66" i="8"/>
  <c r="AP66" i="8"/>
  <c r="BD51" i="8"/>
  <c r="AF51" i="8"/>
  <c r="AV51" i="8"/>
  <c r="AZ51" i="8"/>
  <c r="BJ51" i="8"/>
  <c r="BA51" i="8"/>
  <c r="AI51" i="8"/>
  <c r="AH51" i="8"/>
  <c r="AY51" i="8"/>
  <c r="BG51" i="8"/>
  <c r="B9" i="8"/>
  <c r="AL51" i="8"/>
  <c r="BH51" i="8"/>
  <c r="BK51" i="8"/>
  <c r="AE51" i="8" s="1"/>
  <c r="BO51" i="8"/>
  <c r="AQ51" i="8"/>
  <c r="AO51" i="8"/>
  <c r="AS51" i="8"/>
  <c r="BC51" i="8"/>
  <c r="BB51" i="8"/>
  <c r="BF51" i="8"/>
  <c r="AR51" i="8"/>
  <c r="BN51" i="8"/>
  <c r="AB51" i="8"/>
  <c r="AT51" i="8"/>
  <c r="AK51" i="8"/>
  <c r="AW51" i="8"/>
  <c r="BL51" i="8"/>
  <c r="AN51" i="8"/>
  <c r="BM51" i="8"/>
  <c r="AG51" i="8"/>
  <c r="AX51" i="8"/>
  <c r="BI51" i="8"/>
  <c r="AU51" i="8"/>
  <c r="AP51" i="8"/>
  <c r="AJ51" i="8"/>
  <c r="AM51" i="8"/>
  <c r="BE51" i="8"/>
  <c r="BM47" i="8"/>
  <c r="BB47" i="8"/>
  <c r="AZ47" i="8"/>
  <c r="AT47" i="8"/>
  <c r="AB47" i="8"/>
  <c r="BD47" i="8"/>
  <c r="BC47" i="8"/>
  <c r="AK47" i="8"/>
  <c r="BH47" i="8"/>
  <c r="AL47" i="8"/>
  <c r="AQ47" i="8"/>
  <c r="AI47" i="8"/>
  <c r="BG47" i="8"/>
  <c r="AO47" i="8"/>
  <c r="AG47" i="8"/>
  <c r="BL47" i="8"/>
  <c r="AH47" i="8"/>
  <c r="AY47" i="8"/>
  <c r="AV47" i="8"/>
  <c r="BI47" i="8"/>
  <c r="AN47" i="8"/>
  <c r="AX47" i="8"/>
  <c r="AR47" i="8"/>
  <c r="H4" i="8"/>
  <c r="J6" i="8" s="1"/>
  <c r="BE47" i="8"/>
  <c r="AW47" i="8"/>
  <c r="AP47" i="8"/>
  <c r="BF47" i="8"/>
  <c r="BJ47" i="8"/>
  <c r="AF47" i="8"/>
  <c r="AU47" i="8"/>
  <c r="BN47" i="8"/>
  <c r="AM47" i="8"/>
  <c r="AS47" i="8"/>
  <c r="AJ47" i="8"/>
  <c r="BK47" i="8"/>
  <c r="BO47" i="8"/>
  <c r="BA47" i="8"/>
  <c r="AJ76" i="8"/>
  <c r="BA76" i="8"/>
  <c r="AY76" i="8"/>
  <c r="AR76" i="8"/>
  <c r="AI76" i="8"/>
  <c r="BH76" i="8"/>
  <c r="AW76" i="8"/>
  <c r="BL76" i="8"/>
  <c r="BC76" i="8"/>
  <c r="BI76" i="8"/>
  <c r="BO76" i="8"/>
  <c r="AU76" i="8"/>
  <c r="AL76" i="8"/>
  <c r="BJ76" i="8"/>
  <c r="BG76" i="8"/>
  <c r="AX76" i="8"/>
  <c r="AM76" i="8"/>
  <c r="AN76" i="8"/>
  <c r="BK76" i="8"/>
  <c r="AE76" i="8" s="1"/>
  <c r="BF76" i="8"/>
  <c r="AT76" i="8"/>
  <c r="BE76" i="8"/>
  <c r="E29" i="8"/>
  <c r="BN76" i="8"/>
  <c r="AK76" i="8"/>
  <c r="BM76" i="8"/>
  <c r="AQ76" i="8"/>
  <c r="BD76" i="8"/>
  <c r="AF76" i="8"/>
  <c r="AO76" i="8"/>
  <c r="AS76" i="8"/>
  <c r="AP76" i="8"/>
  <c r="BB76" i="8"/>
  <c r="AH76" i="8"/>
  <c r="AG76" i="8"/>
  <c r="AB76" i="8"/>
  <c r="AV76" i="8"/>
  <c r="AZ76" i="8"/>
  <c r="AI46" i="8"/>
  <c r="AG46" i="8"/>
  <c r="AK46" i="8"/>
  <c r="AN46" i="8"/>
  <c r="AP46" i="8"/>
  <c r="BL46" i="8"/>
  <c r="AX46" i="8"/>
  <c r="AR46" i="8"/>
  <c r="BD46" i="8"/>
  <c r="AM46" i="8"/>
  <c r="AF46" i="8"/>
  <c r="BF46" i="8"/>
  <c r="AW46" i="8"/>
  <c r="BO46" i="8"/>
  <c r="BA46" i="8"/>
  <c r="AB46" i="8"/>
  <c r="AQ46" i="8"/>
  <c r="BB46" i="8"/>
  <c r="AS46" i="8"/>
  <c r="AH46" i="8"/>
  <c r="BE46" i="8"/>
  <c r="BH46" i="8"/>
  <c r="AJ46" i="8"/>
  <c r="AU46" i="8"/>
  <c r="BG46" i="8"/>
  <c r="AZ46" i="8"/>
  <c r="BC46" i="8"/>
  <c r="AV46" i="8"/>
  <c r="AY46" i="8"/>
  <c r="E4" i="8"/>
  <c r="E8" i="8" s="1"/>
  <c r="AL46" i="8"/>
  <c r="BI46" i="8"/>
  <c r="AT46" i="8"/>
  <c r="BN46" i="8"/>
  <c r="BM46" i="8"/>
  <c r="AO46" i="8"/>
  <c r="BJ46" i="8"/>
  <c r="BK46" i="8"/>
  <c r="AE46" i="8" s="1"/>
  <c r="BK71" i="8"/>
  <c r="AE71" i="8" s="1"/>
  <c r="BA71" i="8"/>
  <c r="AO71" i="8"/>
  <c r="AX71" i="8"/>
  <c r="AS71" i="8"/>
  <c r="BO71" i="8"/>
  <c r="BF71" i="8"/>
  <c r="AI71" i="8"/>
  <c r="AZ71" i="8"/>
  <c r="H24" i="8"/>
  <c r="I24" i="8" s="1"/>
  <c r="AB71" i="8"/>
  <c r="BB71" i="8"/>
  <c r="AJ71" i="8"/>
  <c r="BI71" i="8"/>
  <c r="BN71" i="8"/>
  <c r="AN71" i="8"/>
  <c r="AU71" i="8"/>
  <c r="BE71" i="8"/>
  <c r="AT71" i="8"/>
  <c r="AF71" i="8"/>
  <c r="AM71" i="8"/>
  <c r="AH71" i="8"/>
  <c r="BC71" i="8"/>
  <c r="AV71" i="8"/>
  <c r="AK71" i="8"/>
  <c r="AW71" i="8"/>
  <c r="BG71" i="8"/>
  <c r="AL71" i="8"/>
  <c r="BL71" i="8"/>
  <c r="AP71" i="8"/>
  <c r="BJ71" i="8"/>
  <c r="AG71" i="8"/>
  <c r="AQ71" i="8"/>
  <c r="AR71" i="8"/>
  <c r="AY71" i="8"/>
  <c r="BD71" i="8"/>
  <c r="BH71" i="8"/>
  <c r="BM71" i="8"/>
  <c r="AY75" i="8"/>
  <c r="BE64" i="8"/>
  <c r="BM64" i="8"/>
  <c r="BK64" i="8"/>
  <c r="AE64" i="8" s="1"/>
  <c r="BA64" i="8"/>
  <c r="BN64" i="8"/>
  <c r="AZ64" i="8"/>
  <c r="AI64" i="8"/>
  <c r="AP64" i="8"/>
  <c r="BL64" i="8"/>
  <c r="BH64" i="8"/>
  <c r="AJ64" i="8"/>
  <c r="BF64" i="8"/>
  <c r="AQ64" i="8"/>
  <c r="AY64" i="8"/>
  <c r="AT64" i="8"/>
  <c r="BG64" i="8"/>
  <c r="BI64" i="8"/>
  <c r="BB64" i="8"/>
  <c r="AX64" i="8"/>
  <c r="AM64" i="8"/>
  <c r="AN64" i="8"/>
  <c r="AL64" i="8"/>
  <c r="AK64" i="8"/>
  <c r="AV64" i="8"/>
  <c r="E19" i="8"/>
  <c r="BC64" i="8"/>
  <c r="AO64" i="8"/>
  <c r="AU64" i="8"/>
  <c r="BD64" i="8"/>
  <c r="AR64" i="8"/>
  <c r="AF64" i="8"/>
  <c r="AB64" i="8"/>
  <c r="AS64" i="8"/>
  <c r="BJ64" i="8"/>
  <c r="AH64" i="8"/>
  <c r="AG64" i="8"/>
  <c r="BO64" i="8"/>
  <c r="AW64" i="8"/>
  <c r="BK56" i="8"/>
  <c r="AE56" i="8" s="1"/>
  <c r="AB56" i="8"/>
  <c r="BI56" i="8"/>
  <c r="AZ56" i="8"/>
  <c r="BL56" i="8"/>
  <c r="AL56" i="8"/>
  <c r="AX56" i="8"/>
  <c r="AN56" i="8"/>
  <c r="BG56" i="8"/>
  <c r="BC56" i="8"/>
  <c r="BJ56" i="8"/>
  <c r="BA56" i="8"/>
  <c r="AP56" i="8"/>
  <c r="AH56" i="8"/>
  <c r="AR56" i="8"/>
  <c r="AO56" i="8"/>
  <c r="AF56" i="8"/>
  <c r="BM56" i="8"/>
  <c r="Q9" i="8"/>
  <c r="AU56" i="8"/>
  <c r="AJ56" i="8"/>
  <c r="AW56" i="8"/>
  <c r="AG56" i="8"/>
  <c r="AY56" i="8"/>
  <c r="AK56" i="8"/>
  <c r="BD56" i="8"/>
  <c r="AT56" i="8"/>
  <c r="AS56" i="8"/>
  <c r="AM56" i="8"/>
  <c r="BB56" i="8"/>
  <c r="BE56" i="8"/>
  <c r="BO56" i="8"/>
  <c r="AQ56" i="8"/>
  <c r="BN56" i="8"/>
  <c r="AV56" i="8"/>
  <c r="AI56" i="8"/>
  <c r="BF56" i="8"/>
  <c r="BH56" i="8"/>
  <c r="AG45" i="8"/>
  <c r="BA45" i="8"/>
  <c r="AK45" i="8"/>
  <c r="BM45" i="8"/>
  <c r="BE45" i="8"/>
  <c r="AI45" i="8"/>
  <c r="AS45" i="8"/>
  <c r="AL45" i="8"/>
  <c r="BH45" i="8"/>
  <c r="AH45" i="8"/>
  <c r="BG45" i="8"/>
  <c r="AZ45" i="8"/>
  <c r="BL45" i="8"/>
  <c r="AT45" i="8"/>
  <c r="BJ45" i="8"/>
  <c r="BO45" i="8"/>
  <c r="BK45" i="8"/>
  <c r="AE45" i="8" s="1"/>
  <c r="B4" i="8"/>
  <c r="AX45" i="8"/>
  <c r="AN45" i="8"/>
  <c r="AY45" i="8"/>
  <c r="AW45" i="8"/>
  <c r="AR45" i="8"/>
  <c r="AU45" i="8"/>
  <c r="AB45" i="8"/>
  <c r="AP45" i="8"/>
  <c r="BF45" i="8"/>
  <c r="AO45" i="8"/>
  <c r="BB45" i="8"/>
  <c r="AQ45" i="8"/>
  <c r="BD45" i="8"/>
  <c r="AV45" i="8"/>
  <c r="BN45" i="8"/>
  <c r="BC45" i="8"/>
  <c r="AM45" i="8"/>
  <c r="AJ45" i="8"/>
  <c r="BI45" i="8"/>
  <c r="AF45" i="8"/>
  <c r="AZ61" i="8"/>
  <c r="BI61" i="8"/>
  <c r="BH61" i="8"/>
  <c r="BN61" i="8"/>
  <c r="BM61" i="8"/>
  <c r="BD61" i="8"/>
  <c r="BA61" i="8"/>
  <c r="AV61" i="8"/>
  <c r="AM61" i="8"/>
  <c r="BG61" i="8"/>
  <c r="AT61" i="8"/>
  <c r="BB61" i="8"/>
  <c r="AH61" i="8"/>
  <c r="AX61" i="8"/>
  <c r="N14" i="8"/>
  <c r="AS61" i="8"/>
  <c r="AF61" i="8"/>
  <c r="AQ61" i="8"/>
  <c r="AL61" i="8"/>
  <c r="AW61" i="8"/>
  <c r="BC61" i="8"/>
  <c r="AJ61" i="8"/>
  <c r="AI61" i="8"/>
  <c r="BL61" i="8"/>
  <c r="AU61" i="8"/>
  <c r="AK61" i="8"/>
  <c r="AB61" i="8"/>
  <c r="AP61" i="8"/>
  <c r="AY61" i="8"/>
  <c r="AN61" i="8"/>
  <c r="BO61" i="8"/>
  <c r="BJ61" i="8"/>
  <c r="BE61" i="8"/>
  <c r="BF61" i="8"/>
  <c r="AR61" i="8"/>
  <c r="BK61" i="8"/>
  <c r="AE61" i="8" s="1"/>
  <c r="AG61" i="8"/>
  <c r="AO61" i="8"/>
  <c r="BE55" i="8"/>
  <c r="BL55" i="8"/>
  <c r="BD55" i="8"/>
  <c r="BG55" i="8"/>
  <c r="AJ55" i="8"/>
  <c r="AN55" i="8"/>
  <c r="AX55" i="8"/>
  <c r="AO55" i="8"/>
  <c r="BF55" i="8"/>
  <c r="AV55" i="8"/>
  <c r="AR55" i="8"/>
  <c r="AF55" i="8"/>
  <c r="AU55" i="8"/>
  <c r="AW55" i="8"/>
  <c r="BH55" i="8"/>
  <c r="AK55" i="8"/>
  <c r="AT55" i="8"/>
  <c r="AY55" i="8"/>
  <c r="BI55" i="8"/>
  <c r="AP55" i="8"/>
  <c r="BM55" i="8"/>
  <c r="BC55" i="8"/>
  <c r="AQ55" i="8"/>
  <c r="N9" i="8"/>
  <c r="AB55" i="8"/>
  <c r="AM55" i="8"/>
  <c r="BJ55" i="8"/>
  <c r="BN55" i="8"/>
  <c r="BK55" i="8"/>
  <c r="AE55" i="8" s="1"/>
  <c r="BO55" i="8"/>
  <c r="AH55" i="8"/>
  <c r="BB55" i="8"/>
  <c r="AI55" i="8"/>
  <c r="AZ55" i="8"/>
  <c r="BA55" i="8"/>
  <c r="AG55" i="8"/>
  <c r="AL55" i="8"/>
  <c r="AS55" i="8"/>
  <c r="BJ52" i="8"/>
  <c r="AV52" i="8"/>
  <c r="BD52" i="8"/>
  <c r="AM52" i="8"/>
  <c r="E9" i="8"/>
  <c r="AS52" i="8"/>
  <c r="AG52" i="8"/>
  <c r="AX52" i="8"/>
  <c r="BH52" i="8"/>
  <c r="BJ62" i="8"/>
  <c r="BF62" i="8"/>
  <c r="AB62" i="8"/>
  <c r="BI62" i="8"/>
  <c r="AG62" i="8"/>
  <c r="AZ62" i="8"/>
  <c r="AI62" i="8"/>
  <c r="AF62" i="8"/>
  <c r="BH62" i="8"/>
  <c r="AY62" i="8"/>
  <c r="AT62" i="8"/>
  <c r="AJ62" i="8"/>
  <c r="BN62" i="8"/>
  <c r="AL62" i="8"/>
  <c r="AK62" i="8"/>
  <c r="AQ62" i="8"/>
  <c r="AW62" i="8"/>
  <c r="BC62" i="8"/>
  <c r="AN62" i="8"/>
  <c r="BG62" i="8"/>
  <c r="BB62" i="8"/>
  <c r="AP62" i="8"/>
  <c r="BE62" i="8"/>
  <c r="BO62" i="8"/>
  <c r="AR62" i="8"/>
  <c r="AM62" i="8"/>
  <c r="AS62" i="8"/>
  <c r="BA62" i="8"/>
  <c r="Q14" i="8"/>
  <c r="BL62" i="8"/>
  <c r="AH62" i="8"/>
  <c r="BD62" i="8"/>
  <c r="AU62" i="8"/>
  <c r="AV62" i="8"/>
  <c r="AO62" i="8"/>
  <c r="AX62" i="8"/>
  <c r="BK62" i="8"/>
  <c r="AE62" i="8" s="1"/>
  <c r="BM62" i="8"/>
  <c r="AV77" i="8"/>
  <c r="AY77" i="8"/>
  <c r="AH77" i="8"/>
  <c r="BL77" i="8"/>
  <c r="AN77" i="8"/>
  <c r="AT77" i="8"/>
  <c r="BA77" i="8"/>
  <c r="BI77" i="8"/>
  <c r="BO77" i="8"/>
  <c r="AE47" i="8"/>
  <c r="AF77" i="8"/>
  <c r="BC77" i="8"/>
  <c r="AR75" i="8"/>
  <c r="AQ77" i="8"/>
  <c r="BN77" i="8"/>
  <c r="I4" i="8"/>
  <c r="L14" i="7"/>
  <c r="H6" i="8"/>
  <c r="F8" i="8"/>
  <c r="E6" i="8"/>
  <c r="F6" i="8"/>
  <c r="G6" i="8"/>
  <c r="L13" i="7"/>
  <c r="AG67" i="8"/>
  <c r="BI67" i="8"/>
  <c r="BM67" i="8"/>
  <c r="BL67" i="8"/>
  <c r="A82" i="8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AO50" i="8" l="1"/>
  <c r="BM77" i="8"/>
  <c r="H29" i="8"/>
  <c r="AX77" i="8"/>
  <c r="AR77" i="8"/>
  <c r="AK77" i="8"/>
  <c r="BG52" i="8"/>
  <c r="AB52" i="8"/>
  <c r="BO52" i="8"/>
  <c r="AP52" i="8"/>
  <c r="AZ52" i="8"/>
  <c r="Q4" i="8"/>
  <c r="AY52" i="8"/>
  <c r="BL52" i="8"/>
  <c r="BC52" i="8"/>
  <c r="AR52" i="8"/>
  <c r="AT52" i="8"/>
  <c r="BF50" i="8"/>
  <c r="AO52" i="8"/>
  <c r="AJ52" i="8"/>
  <c r="BM52" i="8"/>
  <c r="AH52" i="8"/>
  <c r="AQ52" i="8"/>
  <c r="AX50" i="8"/>
  <c r="AO77" i="8"/>
  <c r="BJ77" i="8"/>
  <c r="BD77" i="8"/>
  <c r="BE77" i="8"/>
  <c r="AU77" i="8"/>
  <c r="BG77" i="8"/>
  <c r="BH77" i="8"/>
  <c r="AU52" i="8"/>
  <c r="BI52" i="8"/>
  <c r="BK52" i="8"/>
  <c r="AE52" i="8" s="1"/>
  <c r="AN52" i="8"/>
  <c r="BF52" i="8"/>
  <c r="AW77" i="8"/>
  <c r="AZ77" i="8"/>
  <c r="AL77" i="8"/>
  <c r="AS77" i="8"/>
  <c r="AG77" i="8"/>
  <c r="BK77" i="8"/>
  <c r="AE77" i="8" s="1"/>
  <c r="BF77" i="8"/>
  <c r="AI52" i="8"/>
  <c r="AF52" i="8"/>
  <c r="AK52" i="8"/>
  <c r="AW52" i="8"/>
  <c r="BE52" i="8"/>
  <c r="AL52" i="8"/>
  <c r="BB52" i="8"/>
  <c r="BA52" i="8"/>
  <c r="BA49" i="8"/>
  <c r="AS49" i="8"/>
  <c r="AX49" i="8"/>
  <c r="BH49" i="8"/>
  <c r="AP49" i="8"/>
  <c r="AN72" i="8"/>
  <c r="AP74" i="8"/>
  <c r="AO74" i="8"/>
  <c r="AL74" i="8"/>
  <c r="AU74" i="8"/>
  <c r="BO74" i="8"/>
  <c r="BN63" i="8"/>
  <c r="AK65" i="8"/>
  <c r="AS65" i="8"/>
  <c r="BD65" i="8"/>
  <c r="AJ65" i="8"/>
  <c r="J26" i="8"/>
  <c r="BL57" i="8"/>
  <c r="BN49" i="8"/>
  <c r="AJ49" i="8"/>
  <c r="BG49" i="8"/>
  <c r="AH49" i="8"/>
  <c r="N4" i="8"/>
  <c r="BI72" i="8"/>
  <c r="BM74" i="8"/>
  <c r="BG74" i="8"/>
  <c r="AH74" i="8"/>
  <c r="BF74" i="8"/>
  <c r="AN63" i="8"/>
  <c r="AT63" i="8"/>
  <c r="AZ65" i="8"/>
  <c r="AP65" i="8"/>
  <c r="AY65" i="8"/>
  <c r="AQ65" i="8"/>
  <c r="H28" i="8"/>
  <c r="BF57" i="8"/>
  <c r="BB53" i="8"/>
  <c r="AY79" i="8"/>
  <c r="AY57" i="8"/>
  <c r="BB49" i="8"/>
  <c r="AI49" i="8"/>
  <c r="BK49" i="8"/>
  <c r="AW49" i="8"/>
  <c r="AM49" i="8"/>
  <c r="BL72" i="8"/>
  <c r="AR63" i="8"/>
  <c r="BI53" i="8"/>
  <c r="AL57" i="8"/>
  <c r="BI49" i="8"/>
  <c r="AF49" i="8"/>
  <c r="BJ49" i="8"/>
  <c r="AL49" i="8"/>
  <c r="AQ49" i="8"/>
  <c r="AJ72" i="8"/>
  <c r="AT74" i="8"/>
  <c r="AM74" i="8"/>
  <c r="Q24" i="8"/>
  <c r="AN74" i="8"/>
  <c r="BI63" i="8"/>
  <c r="AG65" i="8"/>
  <c r="BG65" i="8"/>
  <c r="BL65" i="8"/>
  <c r="BH65" i="8"/>
  <c r="AF57" i="8"/>
  <c r="BL49" i="8"/>
  <c r="AT49" i="8"/>
  <c r="BM49" i="8"/>
  <c r="AB49" i="8"/>
  <c r="AU49" i="8"/>
  <c r="BA72" i="8"/>
  <c r="BJ74" i="8"/>
  <c r="BN74" i="8"/>
  <c r="BE74" i="8"/>
  <c r="AY74" i="8"/>
  <c r="AM63" i="8"/>
  <c r="BE65" i="8"/>
  <c r="AR65" i="8"/>
  <c r="BB65" i="8"/>
  <c r="AT65" i="8"/>
  <c r="AP70" i="8"/>
  <c r="BO49" i="8"/>
  <c r="AO49" i="8"/>
  <c r="AG49" i="8"/>
  <c r="AH72" i="8"/>
  <c r="AT72" i="8"/>
  <c r="AF74" i="8"/>
  <c r="AS74" i="8"/>
  <c r="AB74" i="8"/>
  <c r="BI74" i="8"/>
  <c r="AB63" i="8"/>
  <c r="AI65" i="8"/>
  <c r="AH65" i="8"/>
  <c r="BC65" i="8"/>
  <c r="AO65" i="8"/>
  <c r="AP53" i="8"/>
  <c r="AV57" i="8"/>
  <c r="BK57" i="8"/>
  <c r="AE57" i="8" s="1"/>
  <c r="BJ57" i="8"/>
  <c r="BN57" i="8"/>
  <c r="BO57" i="8"/>
  <c r="BF70" i="8"/>
  <c r="BD79" i="8"/>
  <c r="I8" i="8"/>
  <c r="BA79" i="8"/>
  <c r="AQ53" i="8"/>
  <c r="AG57" i="8"/>
  <c r="AH57" i="8"/>
  <c r="AU57" i="8"/>
  <c r="BD57" i="8"/>
  <c r="BA57" i="8"/>
  <c r="E24" i="8"/>
  <c r="BM79" i="8"/>
  <c r="J8" i="8"/>
  <c r="BG53" i="8"/>
  <c r="BG57" i="8"/>
  <c r="AO57" i="8"/>
  <c r="AT57" i="8"/>
  <c r="BE57" i="8"/>
  <c r="AB57" i="8"/>
  <c r="BI70" i="8"/>
  <c r="H8" i="8"/>
  <c r="AW53" i="8"/>
  <c r="BH57" i="8"/>
  <c r="AJ57" i="8"/>
  <c r="BC57" i="8"/>
  <c r="AX57" i="8"/>
  <c r="AK70" i="8"/>
  <c r="AM70" i="8"/>
  <c r="AF79" i="8"/>
  <c r="I6" i="8"/>
  <c r="BJ53" i="8"/>
  <c r="BB57" i="8"/>
  <c r="AZ57" i="8"/>
  <c r="B14" i="8"/>
  <c r="C16" i="8" s="1"/>
  <c r="AQ57" i="8"/>
  <c r="AB70" i="8"/>
  <c r="BI57" i="8"/>
  <c r="AR57" i="8"/>
  <c r="AW57" i="8"/>
  <c r="AI57" i="8"/>
  <c r="AM57" i="8"/>
  <c r="BM70" i="8"/>
  <c r="AY53" i="8"/>
  <c r="AV79" i="8"/>
  <c r="BM57" i="8"/>
  <c r="AN57" i="8"/>
  <c r="AK57" i="8"/>
  <c r="AS57" i="8"/>
  <c r="BK70" i="8"/>
  <c r="AE70" i="8" s="1"/>
  <c r="AI73" i="8"/>
  <c r="AW73" i="8"/>
  <c r="BK73" i="8"/>
  <c r="AE73" i="8" s="1"/>
  <c r="AJ73" i="8"/>
  <c r="AK73" i="8"/>
  <c r="AO73" i="8"/>
  <c r="BF73" i="8"/>
  <c r="AT73" i="8"/>
  <c r="AM54" i="8"/>
  <c r="AP58" i="8"/>
  <c r="AZ50" i="8"/>
  <c r="AU50" i="8"/>
  <c r="BL50" i="8"/>
  <c r="BJ50" i="8"/>
  <c r="BE50" i="8"/>
  <c r="BM54" i="8"/>
  <c r="BA50" i="8"/>
  <c r="BK50" i="8"/>
  <c r="AE50" i="8" s="1"/>
  <c r="BC50" i="8"/>
  <c r="AN50" i="8"/>
  <c r="AT50" i="8"/>
  <c r="AJ58" i="8"/>
  <c r="AK54" i="8"/>
  <c r="AF50" i="8"/>
  <c r="AH50" i="8"/>
  <c r="BG50" i="8"/>
  <c r="BO50" i="8"/>
  <c r="AL50" i="8"/>
  <c r="K9" i="8"/>
  <c r="L11" i="8" s="1"/>
  <c r="BB50" i="8"/>
  <c r="AM50" i="8"/>
  <c r="AQ50" i="8"/>
  <c r="AY50" i="8"/>
  <c r="AJ54" i="8"/>
  <c r="BN50" i="8"/>
  <c r="BI50" i="8"/>
  <c r="AV50" i="8"/>
  <c r="BD50" i="8"/>
  <c r="AI54" i="8"/>
  <c r="AS50" i="8"/>
  <c r="AR50" i="8"/>
  <c r="AP50" i="8"/>
  <c r="AK50" i="8"/>
  <c r="AB50" i="8"/>
  <c r="BG54" i="8"/>
  <c r="BH50" i="8"/>
  <c r="AI50" i="8"/>
  <c r="AG50" i="8"/>
  <c r="AW50" i="8"/>
  <c r="BB54" i="8"/>
  <c r="I26" i="8"/>
  <c r="G8" i="8"/>
  <c r="AT54" i="8"/>
  <c r="AN54" i="8"/>
  <c r="J28" i="8"/>
  <c r="F4" i="8"/>
  <c r="BE54" i="8"/>
  <c r="AS54" i="8"/>
  <c r="AQ54" i="8"/>
  <c r="I28" i="8"/>
  <c r="AZ54" i="8"/>
  <c r="BD54" i="8"/>
  <c r="H26" i="8"/>
  <c r="AR54" i="8"/>
  <c r="BC54" i="8"/>
  <c r="AG54" i="8"/>
  <c r="BD74" i="8"/>
  <c r="AW74" i="8"/>
  <c r="AR74" i="8"/>
  <c r="AJ74" i="8"/>
  <c r="AF65" i="8"/>
  <c r="BO65" i="8"/>
  <c r="AM65" i="8"/>
  <c r="BK65" i="8"/>
  <c r="AE65" i="8" s="1"/>
  <c r="AN73" i="8"/>
  <c r="AH73" i="8"/>
  <c r="AM73" i="8"/>
  <c r="BI73" i="8"/>
  <c r="BF59" i="8"/>
  <c r="BB59" i="8"/>
  <c r="AS59" i="8"/>
  <c r="AW54" i="8"/>
  <c r="AP54" i="8"/>
  <c r="AY54" i="8"/>
  <c r="AB54" i="8"/>
  <c r="BM59" i="8"/>
  <c r="AW59" i="8"/>
  <c r="AO54" i="8"/>
  <c r="BH54" i="8"/>
  <c r="AU54" i="8"/>
  <c r="BF54" i="8"/>
  <c r="AG59" i="8"/>
  <c r="BK59" i="8"/>
  <c r="AE59" i="8" s="1"/>
  <c r="AY59" i="8"/>
  <c r="AX54" i="8"/>
  <c r="AL54" i="8"/>
  <c r="BL54" i="8"/>
  <c r="BI54" i="8"/>
  <c r="BJ54" i="8"/>
  <c r="BA54" i="8"/>
  <c r="AF54" i="8"/>
  <c r="BO54" i="8"/>
  <c r="AV54" i="8"/>
  <c r="AH54" i="8"/>
  <c r="BN54" i="8"/>
  <c r="AI53" i="8"/>
  <c r="AX53" i="8"/>
  <c r="AZ53" i="8"/>
  <c r="AK53" i="8"/>
  <c r="BO53" i="8"/>
  <c r="AP79" i="8"/>
  <c r="BC70" i="8"/>
  <c r="BJ70" i="8"/>
  <c r="AJ70" i="8"/>
  <c r="AZ70" i="8"/>
  <c r="BJ72" i="8"/>
  <c r="AO72" i="8"/>
  <c r="AS72" i="8"/>
  <c r="BK72" i="8"/>
  <c r="AE72" i="8" s="1"/>
  <c r="BO72" i="8"/>
  <c r="AH63" i="8"/>
  <c r="BM63" i="8"/>
  <c r="BG63" i="8"/>
  <c r="AO63" i="8"/>
  <c r="AJ63" i="8"/>
  <c r="AH69" i="8"/>
  <c r="AW69" i="8"/>
  <c r="BN69" i="8"/>
  <c r="BL69" i="8"/>
  <c r="AP69" i="8"/>
  <c r="AN79" i="8"/>
  <c r="AJ79" i="8"/>
  <c r="BK79" i="8"/>
  <c r="AE79" i="8" s="1"/>
  <c r="BC59" i="8"/>
  <c r="AJ59" i="8"/>
  <c r="BL53" i="8"/>
  <c r="AP77" i="8"/>
  <c r="AM77" i="8"/>
  <c r="BB77" i="8"/>
  <c r="AJ77" i="8"/>
  <c r="AI77" i="8"/>
  <c r="BL79" i="8"/>
  <c r="AL53" i="8"/>
  <c r="AO53" i="8"/>
  <c r="AB53" i="8"/>
  <c r="AR53" i="8"/>
  <c r="AW79" i="8"/>
  <c r="AV70" i="8"/>
  <c r="AF70" i="8"/>
  <c r="AX70" i="8"/>
  <c r="BN70" i="8"/>
  <c r="AR70" i="8"/>
  <c r="AY72" i="8"/>
  <c r="AI72" i="8"/>
  <c r="AF72" i="8"/>
  <c r="AU72" i="8"/>
  <c r="BG72" i="8"/>
  <c r="AZ63" i="8"/>
  <c r="BC63" i="8"/>
  <c r="AK63" i="8"/>
  <c r="AP63" i="8"/>
  <c r="AV69" i="8"/>
  <c r="BO69" i="8"/>
  <c r="AX69" i="8"/>
  <c r="AJ69" i="8"/>
  <c r="AT69" i="8"/>
  <c r="AH79" i="8"/>
  <c r="AZ79" i="8"/>
  <c r="AU79" i="8"/>
  <c r="BL59" i="8"/>
  <c r="AO59" i="8"/>
  <c r="AF75" i="8"/>
  <c r="AQ75" i="8"/>
  <c r="AN75" i="8"/>
  <c r="BF75" i="8"/>
  <c r="AH75" i="8"/>
  <c r="AJ75" i="8"/>
  <c r="BK75" i="8"/>
  <c r="AE75" i="8" s="1"/>
  <c r="AG75" i="8"/>
  <c r="AS75" i="8"/>
  <c r="BA75" i="8"/>
  <c r="B29" i="8"/>
  <c r="BC75" i="8"/>
  <c r="BJ75" i="8"/>
  <c r="AZ75" i="8"/>
  <c r="BI75" i="8"/>
  <c r="AB75" i="8"/>
  <c r="AM75" i="8"/>
  <c r="AU75" i="8"/>
  <c r="AX75" i="8"/>
  <c r="AL75" i="8"/>
  <c r="AT75" i="8"/>
  <c r="BD75" i="8"/>
  <c r="AW75" i="8"/>
  <c r="AI75" i="8"/>
  <c r="AO75" i="8"/>
  <c r="AV75" i="8"/>
  <c r="BE75" i="8"/>
  <c r="BL75" i="8"/>
  <c r="BN75" i="8"/>
  <c r="BM75" i="8"/>
  <c r="AP75" i="8"/>
  <c r="BO75" i="8"/>
  <c r="BB75" i="8"/>
  <c r="AK75" i="8"/>
  <c r="BG75" i="8"/>
  <c r="BH75" i="8"/>
  <c r="AK79" i="8"/>
  <c r="BE79" i="8"/>
  <c r="AS79" i="8"/>
  <c r="BN67" i="8"/>
  <c r="AI67" i="8"/>
  <c r="AK67" i="8"/>
  <c r="BB67" i="8"/>
  <c r="AW67" i="8"/>
  <c r="BD67" i="8"/>
  <c r="BK67" i="8"/>
  <c r="AE67" i="8" s="1"/>
  <c r="AM67" i="8"/>
  <c r="AR67" i="8"/>
  <c r="AZ67" i="8"/>
  <c r="AX67" i="8"/>
  <c r="AP67" i="8"/>
  <c r="AQ67" i="8"/>
  <c r="BO67" i="8"/>
  <c r="AS67" i="8"/>
  <c r="BC67" i="8"/>
  <c r="AL67" i="8"/>
  <c r="AH67" i="8"/>
  <c r="AF67" i="8"/>
  <c r="AY67" i="8"/>
  <c r="BA67" i="8"/>
  <c r="AJ67" i="8"/>
  <c r="AN67" i="8"/>
  <c r="AB67" i="8"/>
  <c r="BE67" i="8"/>
  <c r="BG67" i="8"/>
  <c r="N19" i="8"/>
  <c r="BH67" i="8"/>
  <c r="AO67" i="8"/>
  <c r="BI79" i="8"/>
  <c r="BC53" i="8"/>
  <c r="BD53" i="8"/>
  <c r="BE53" i="8"/>
  <c r="BK53" i="8"/>
  <c r="AE53" i="8" s="1"/>
  <c r="H9" i="8"/>
  <c r="J13" i="8" s="1"/>
  <c r="BB79" i="8"/>
  <c r="BH79" i="8"/>
  <c r="AL79" i="8"/>
  <c r="BD70" i="8"/>
  <c r="BO70" i="8"/>
  <c r="AN70" i="8"/>
  <c r="BH70" i="8"/>
  <c r="AS70" i="8"/>
  <c r="BN72" i="8"/>
  <c r="K24" i="8"/>
  <c r="L28" i="8" s="1"/>
  <c r="BE72" i="8"/>
  <c r="AW72" i="8"/>
  <c r="BM72" i="8"/>
  <c r="AF63" i="8"/>
  <c r="BA63" i="8"/>
  <c r="BD63" i="8"/>
  <c r="AS63" i="8"/>
  <c r="B19" i="8"/>
  <c r="B23" i="8" s="1"/>
  <c r="BH73" i="8"/>
  <c r="BE73" i="8"/>
  <c r="AB73" i="8"/>
  <c r="AS73" i="8"/>
  <c r="BJ69" i="8"/>
  <c r="BH69" i="8"/>
  <c r="BB69" i="8"/>
  <c r="AU69" i="8"/>
  <c r="AV67" i="8"/>
  <c r="AT79" i="8"/>
  <c r="BJ79" i="8"/>
  <c r="AH53" i="8"/>
  <c r="AK59" i="8"/>
  <c r="AT67" i="8"/>
  <c r="AO79" i="8"/>
  <c r="BH53" i="8"/>
  <c r="AJ53" i="8"/>
  <c r="AS53" i="8"/>
  <c r="AM53" i="8"/>
  <c r="AV53" i="8"/>
  <c r="BN79" i="8"/>
  <c r="AX79" i="8"/>
  <c r="AQ70" i="8"/>
  <c r="AI70" i="8"/>
  <c r="BB70" i="8"/>
  <c r="BE70" i="8"/>
  <c r="BA70" i="8"/>
  <c r="AR72" i="8"/>
  <c r="BC72" i="8"/>
  <c r="AB72" i="8"/>
  <c r="AX72" i="8"/>
  <c r="BH72" i="8"/>
  <c r="BL63" i="8"/>
  <c r="BH63" i="8"/>
  <c r="AL63" i="8"/>
  <c r="AQ63" i="8"/>
  <c r="AU63" i="8"/>
  <c r="AI69" i="8"/>
  <c r="BC69" i="8"/>
  <c r="BD69" i="8"/>
  <c r="B24" i="8"/>
  <c r="D28" i="8" s="1"/>
  <c r="N29" i="8"/>
  <c r="AI79" i="8"/>
  <c r="AQ79" i="8"/>
  <c r="BN59" i="8"/>
  <c r="AU67" i="8"/>
  <c r="AX58" i="8"/>
  <c r="BA58" i="8"/>
  <c r="BF58" i="8"/>
  <c r="AS58" i="8"/>
  <c r="AQ58" i="8"/>
  <c r="AO58" i="8"/>
  <c r="AU58" i="8"/>
  <c r="BE58" i="8"/>
  <c r="BH58" i="8"/>
  <c r="AM58" i="8"/>
  <c r="AW58" i="8"/>
  <c r="BO58" i="8"/>
  <c r="BD58" i="8"/>
  <c r="AN58" i="8"/>
  <c r="AY58" i="8"/>
  <c r="AB58" i="8"/>
  <c r="AH58" i="8"/>
  <c r="BN58" i="8"/>
  <c r="BC58" i="8"/>
  <c r="BI58" i="8"/>
  <c r="BM58" i="8"/>
  <c r="BK58" i="8"/>
  <c r="AE58" i="8" s="1"/>
  <c r="BJ58" i="8"/>
  <c r="AZ58" i="8"/>
  <c r="E14" i="8"/>
  <c r="BB58" i="8"/>
  <c r="AT58" i="8"/>
  <c r="AG58" i="8"/>
  <c r="BL58" i="8"/>
  <c r="AK58" i="8"/>
  <c r="AV58" i="8"/>
  <c r="AL58" i="8"/>
  <c r="AR58" i="8"/>
  <c r="AF58" i="8"/>
  <c r="AI58" i="8"/>
  <c r="AI80" i="8"/>
  <c r="AU80" i="8"/>
  <c r="BE80" i="8"/>
  <c r="BL80" i="8"/>
  <c r="AZ80" i="8"/>
  <c r="AH80" i="8"/>
  <c r="AR80" i="8"/>
  <c r="AJ80" i="8"/>
  <c r="BF80" i="8"/>
  <c r="AY80" i="8"/>
  <c r="BG80" i="8"/>
  <c r="AB80" i="8"/>
  <c r="AM80" i="8"/>
  <c r="AF80" i="8"/>
  <c r="BN80" i="8"/>
  <c r="BH80" i="8"/>
  <c r="Q29" i="8"/>
  <c r="AN80" i="8"/>
  <c r="AK80" i="8"/>
  <c r="AT80" i="8"/>
  <c r="AQ80" i="8"/>
  <c r="BB80" i="8"/>
  <c r="AG80" i="8"/>
  <c r="BO80" i="8"/>
  <c r="BJ80" i="8"/>
  <c r="BD80" i="8"/>
  <c r="AV80" i="8"/>
  <c r="BK80" i="8"/>
  <c r="AE80" i="8" s="1"/>
  <c r="AO80" i="8"/>
  <c r="BM80" i="8"/>
  <c r="BI80" i="8"/>
  <c r="BA80" i="8"/>
  <c r="AL80" i="8"/>
  <c r="AX80" i="8"/>
  <c r="AW80" i="8"/>
  <c r="AS80" i="8"/>
  <c r="BC80" i="8"/>
  <c r="AP80" i="8"/>
  <c r="AT53" i="8"/>
  <c r="BM53" i="8"/>
  <c r="BA53" i="8"/>
  <c r="AG53" i="8"/>
  <c r="AB79" i="8"/>
  <c r="AY70" i="8"/>
  <c r="AO70" i="8"/>
  <c r="BG70" i="8"/>
  <c r="AL70" i="8"/>
  <c r="AH70" i="8"/>
  <c r="AK72" i="8"/>
  <c r="AZ72" i="8"/>
  <c r="AP72" i="8"/>
  <c r="AV72" i="8"/>
  <c r="AY63" i="8"/>
  <c r="AX63" i="8"/>
  <c r="AI63" i="8"/>
  <c r="AG63" i="8"/>
  <c r="AV63" i="8"/>
  <c r="AQ69" i="8"/>
  <c r="AS69" i="8"/>
  <c r="AB69" i="8"/>
  <c r="BM69" i="8"/>
  <c r="BA69" i="8"/>
  <c r="BG79" i="8"/>
  <c r="AM79" i="8"/>
  <c r="BO79" i="8"/>
  <c r="AU59" i="8"/>
  <c r="H14" i="8"/>
  <c r="BO59" i="8"/>
  <c r="AT59" i="8"/>
  <c r="AH59" i="8"/>
  <c r="AL59" i="8"/>
  <c r="BH59" i="8"/>
  <c r="AM59" i="8"/>
  <c r="AP59" i="8"/>
  <c r="BI59" i="8"/>
  <c r="BG59" i="8"/>
  <c r="AX59" i="8"/>
  <c r="AR59" i="8"/>
  <c r="AF59" i="8"/>
  <c r="AN59" i="8"/>
  <c r="AQ59" i="8"/>
  <c r="AB59" i="8"/>
  <c r="AV59" i="8"/>
  <c r="BJ59" i="8"/>
  <c r="BD59" i="8"/>
  <c r="BA59" i="8"/>
  <c r="AI59" i="8"/>
  <c r="AZ59" i="8"/>
  <c r="AR48" i="8"/>
  <c r="AS48" i="8"/>
  <c r="AW48" i="8"/>
  <c r="AB48" i="8"/>
  <c r="BD48" i="8"/>
  <c r="BN48" i="8"/>
  <c r="AU48" i="8"/>
  <c r="AQ48" i="8"/>
  <c r="AP48" i="8"/>
  <c r="AI48" i="8"/>
  <c r="AL48" i="8"/>
  <c r="AO48" i="8"/>
  <c r="AZ48" i="8"/>
  <c r="BH48" i="8"/>
  <c r="BO48" i="8"/>
  <c r="BC48" i="8"/>
  <c r="BF48" i="8"/>
  <c r="AG48" i="8"/>
  <c r="AK48" i="8"/>
  <c r="AM48" i="8"/>
  <c r="BG48" i="8"/>
  <c r="AY48" i="8"/>
  <c r="BA48" i="8"/>
  <c r="BM48" i="8"/>
  <c r="BK48" i="8"/>
  <c r="AE48" i="8" s="1"/>
  <c r="AH48" i="8"/>
  <c r="AV48" i="8"/>
  <c r="AT48" i="8"/>
  <c r="AF48" i="8"/>
  <c r="BI48" i="8"/>
  <c r="BE48" i="8"/>
  <c r="BL48" i="8"/>
  <c r="AX48" i="8"/>
  <c r="BB48" i="8"/>
  <c r="AN48" i="8"/>
  <c r="BJ48" i="8"/>
  <c r="K4" i="8"/>
  <c r="AJ48" i="8"/>
  <c r="AN68" i="8"/>
  <c r="AS68" i="8"/>
  <c r="AO68" i="8"/>
  <c r="BJ68" i="8"/>
  <c r="BG68" i="8"/>
  <c r="BN68" i="8"/>
  <c r="BB68" i="8"/>
  <c r="BM68" i="8"/>
  <c r="BA68" i="8"/>
  <c r="AW68" i="8"/>
  <c r="AT68" i="8"/>
  <c r="AL68" i="8"/>
  <c r="BF68" i="8"/>
  <c r="BI68" i="8"/>
  <c r="AF68" i="8"/>
  <c r="AV68" i="8"/>
  <c r="AH68" i="8"/>
  <c r="AP68" i="8"/>
  <c r="AG68" i="8"/>
  <c r="BE68" i="8"/>
  <c r="BD68" i="8"/>
  <c r="BC68" i="8"/>
  <c r="BH68" i="8"/>
  <c r="AY68" i="8"/>
  <c r="AU68" i="8"/>
  <c r="AB68" i="8"/>
  <c r="Q19" i="8"/>
  <c r="BO68" i="8"/>
  <c r="AX68" i="8"/>
  <c r="AQ68" i="8"/>
  <c r="AK68" i="8"/>
  <c r="BL68" i="8"/>
  <c r="AI68" i="8"/>
  <c r="AZ68" i="8"/>
  <c r="AR68" i="8"/>
  <c r="AM68" i="8"/>
  <c r="BK68" i="8"/>
  <c r="AE68" i="8" s="1"/>
  <c r="AJ68" i="8"/>
  <c r="BF53" i="8"/>
  <c r="AN53" i="8"/>
  <c r="BN53" i="8"/>
  <c r="AU53" i="8"/>
  <c r="AG79" i="8"/>
  <c r="AT70" i="8"/>
  <c r="AU70" i="8"/>
  <c r="BL70" i="8"/>
  <c r="AG70" i="8"/>
  <c r="AL72" i="8"/>
  <c r="AQ72" i="8"/>
  <c r="BF72" i="8"/>
  <c r="BO63" i="8"/>
  <c r="BK63" i="8"/>
  <c r="AE63" i="8" s="1"/>
  <c r="BJ63" i="8"/>
  <c r="BB63" i="8"/>
  <c r="AO69" i="8"/>
  <c r="AF69" i="8"/>
  <c r="AY69" i="8"/>
  <c r="AZ69" i="8"/>
  <c r="AR79" i="8"/>
  <c r="BF79" i="8"/>
  <c r="BF67" i="8"/>
  <c r="AG60" i="8"/>
  <c r="AV60" i="8"/>
  <c r="AN60" i="8"/>
  <c r="BC60" i="8"/>
  <c r="BO60" i="8"/>
  <c r="AY60" i="8"/>
  <c r="BD60" i="8"/>
  <c r="BB60" i="8"/>
  <c r="AT60" i="8"/>
  <c r="AS60" i="8"/>
  <c r="BE60" i="8"/>
  <c r="AL60" i="8"/>
  <c r="AX60" i="8"/>
  <c r="AR60" i="8"/>
  <c r="AO60" i="8"/>
  <c r="BG60" i="8"/>
  <c r="K14" i="8"/>
  <c r="AF60" i="8"/>
  <c r="BJ60" i="8"/>
  <c r="BI60" i="8"/>
  <c r="BM60" i="8"/>
  <c r="AZ60" i="8"/>
  <c r="AB60" i="8"/>
  <c r="AU60" i="8"/>
  <c r="AW60" i="8"/>
  <c r="AM60" i="8"/>
  <c r="AP60" i="8"/>
  <c r="BK60" i="8"/>
  <c r="AE60" i="8" s="1"/>
  <c r="BL60" i="8"/>
  <c r="AI60" i="8"/>
  <c r="AQ60" i="8"/>
  <c r="BA60" i="8"/>
  <c r="BN60" i="8"/>
  <c r="BH60" i="8"/>
  <c r="AJ60" i="8"/>
  <c r="AH60" i="8"/>
  <c r="BF60" i="8"/>
  <c r="AK60" i="8"/>
  <c r="AE78" i="8"/>
  <c r="N11" i="8"/>
  <c r="O9" i="8"/>
  <c r="P13" i="8"/>
  <c r="P11" i="8"/>
  <c r="O13" i="8"/>
  <c r="O11" i="8"/>
  <c r="N13" i="8"/>
  <c r="H11" i="8"/>
  <c r="J11" i="8"/>
  <c r="Q13" i="8"/>
  <c r="S11" i="8"/>
  <c r="R11" i="8"/>
  <c r="Q11" i="8"/>
  <c r="S13" i="8"/>
  <c r="R9" i="8"/>
  <c r="R13" i="8"/>
  <c r="R26" i="8"/>
  <c r="R28" i="8"/>
  <c r="S26" i="8"/>
  <c r="Q26" i="8"/>
  <c r="S28" i="8"/>
  <c r="R24" i="8"/>
  <c r="Q28" i="8"/>
  <c r="G13" i="8"/>
  <c r="F11" i="8"/>
  <c r="E11" i="8"/>
  <c r="F13" i="8"/>
  <c r="G11" i="8"/>
  <c r="E13" i="8"/>
  <c r="F9" i="8"/>
  <c r="F31" i="8"/>
  <c r="G31" i="8"/>
  <c r="E33" i="8"/>
  <c r="E31" i="8"/>
  <c r="G33" i="8"/>
  <c r="F29" i="8"/>
  <c r="F33" i="8"/>
  <c r="C13" i="8"/>
  <c r="B11" i="8"/>
  <c r="B13" i="8"/>
  <c r="D11" i="8"/>
  <c r="D13" i="8"/>
  <c r="C11" i="8"/>
  <c r="C9" i="8"/>
  <c r="I23" i="8"/>
  <c r="I19" i="8"/>
  <c r="I21" i="8"/>
  <c r="J23" i="8"/>
  <c r="H23" i="8"/>
  <c r="H21" i="8"/>
  <c r="J21" i="8"/>
  <c r="L21" i="8"/>
  <c r="K21" i="8"/>
  <c r="L19" i="8"/>
  <c r="M21" i="8"/>
  <c r="M23" i="8"/>
  <c r="K23" i="8"/>
  <c r="L23" i="8"/>
  <c r="P26" i="8"/>
  <c r="O24" i="8"/>
  <c r="O28" i="8"/>
  <c r="P28" i="8"/>
  <c r="O26" i="8"/>
  <c r="N28" i="8"/>
  <c r="N26" i="8"/>
  <c r="S18" i="8"/>
  <c r="S16" i="8"/>
  <c r="R16" i="8"/>
  <c r="Q18" i="8"/>
  <c r="R14" i="8"/>
  <c r="Q16" i="8"/>
  <c r="R18" i="8"/>
  <c r="O14" i="8"/>
  <c r="P18" i="8"/>
  <c r="O16" i="8"/>
  <c r="P16" i="8"/>
  <c r="N16" i="8"/>
  <c r="O18" i="8"/>
  <c r="N18" i="8"/>
  <c r="B6" i="8"/>
  <c r="L12" i="7"/>
  <c r="D6" i="8"/>
  <c r="B8" i="8"/>
  <c r="C6" i="8"/>
  <c r="C8" i="8"/>
  <c r="C4" i="8"/>
  <c r="D8" i="8"/>
  <c r="F21" i="8"/>
  <c r="G23" i="8"/>
  <c r="G21" i="8"/>
  <c r="F23" i="8"/>
  <c r="E21" i="8"/>
  <c r="F19" i="8"/>
  <c r="E23" i="8"/>
  <c r="D16" i="8"/>
  <c r="C18" i="8"/>
  <c r="D18" i="8"/>
  <c r="G28" i="8"/>
  <c r="E28" i="8"/>
  <c r="F24" i="8"/>
  <c r="E26" i="8"/>
  <c r="F28" i="8"/>
  <c r="F26" i="8"/>
  <c r="G26" i="8"/>
  <c r="L29" i="8"/>
  <c r="K31" i="8"/>
  <c r="M33" i="8"/>
  <c r="K33" i="8"/>
  <c r="L31" i="8"/>
  <c r="M31" i="8"/>
  <c r="L33" i="8"/>
  <c r="AE49" i="8"/>
  <c r="P6" i="8"/>
  <c r="L16" i="7"/>
  <c r="O6" i="8"/>
  <c r="O4" i="8"/>
  <c r="P8" i="8"/>
  <c r="N8" i="8"/>
  <c r="N6" i="8"/>
  <c r="O8" i="8"/>
  <c r="I29" i="8"/>
  <c r="I33" i="8"/>
  <c r="J33" i="8"/>
  <c r="I31" i="8"/>
  <c r="J31" i="8"/>
  <c r="H31" i="8"/>
  <c r="H33" i="8"/>
  <c r="C81" i="8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R6" i="8" l="1"/>
  <c r="S8" i="8"/>
  <c r="R8" i="8"/>
  <c r="S6" i="8"/>
  <c r="R4" i="8"/>
  <c r="Q8" i="8"/>
  <c r="Q6" i="8"/>
  <c r="D26" i="8"/>
  <c r="B26" i="8"/>
  <c r="C24" i="8"/>
  <c r="B16" i="8"/>
  <c r="B18" i="8"/>
  <c r="C14" i="8"/>
  <c r="C26" i="8"/>
  <c r="C28" i="8"/>
  <c r="B28" i="8"/>
  <c r="AR40" i="8"/>
  <c r="C21" i="8"/>
  <c r="K28" i="8"/>
  <c r="M26" i="8"/>
  <c r="BN40" i="8"/>
  <c r="AY40" i="8"/>
  <c r="BH39" i="8"/>
  <c r="K13" i="8"/>
  <c r="L13" i="8"/>
  <c r="L9" i="8"/>
  <c r="K11" i="8"/>
  <c r="M11" i="8"/>
  <c r="M13" i="8"/>
  <c r="AP39" i="8"/>
  <c r="AM39" i="8"/>
  <c r="AS40" i="8"/>
  <c r="AV39" i="8"/>
  <c r="AG39" i="8"/>
  <c r="BF39" i="8"/>
  <c r="BG39" i="8"/>
  <c r="AZ40" i="8"/>
  <c r="BD40" i="8"/>
  <c r="AX40" i="8"/>
  <c r="AT39" i="8"/>
  <c r="AM40" i="8"/>
  <c r="BF40" i="8"/>
  <c r="H13" i="8"/>
  <c r="AP40" i="8"/>
  <c r="BJ40" i="8"/>
  <c r="AN40" i="8"/>
  <c r="AV40" i="8"/>
  <c r="BM40" i="8"/>
  <c r="AJ39" i="8"/>
  <c r="BI39" i="8"/>
  <c r="AY39" i="8"/>
  <c r="BH40" i="8"/>
  <c r="BN39" i="8"/>
  <c r="BN41" i="8" s="1"/>
  <c r="BN43" i="8" s="1"/>
  <c r="BB39" i="8"/>
  <c r="AR39" i="8"/>
  <c r="AH40" i="8"/>
  <c r="I9" i="8"/>
  <c r="AF40" i="8"/>
  <c r="BD39" i="8"/>
  <c r="I11" i="8"/>
  <c r="AO40" i="8"/>
  <c r="BB40" i="8"/>
  <c r="AZ39" i="8"/>
  <c r="AK39" i="8"/>
  <c r="I13" i="8"/>
  <c r="AX39" i="8"/>
  <c r="BC39" i="8"/>
  <c r="AQ40" i="8"/>
  <c r="BE40" i="8"/>
  <c r="BA40" i="8"/>
  <c r="BO40" i="8"/>
  <c r="AU40" i="8"/>
  <c r="AI40" i="8"/>
  <c r="AL39" i="8"/>
  <c r="AT40" i="8"/>
  <c r="AG40" i="8"/>
  <c r="AF39" i="8"/>
  <c r="AO39" i="8"/>
  <c r="AQ39" i="8"/>
  <c r="AW40" i="8"/>
  <c r="AL40" i="8"/>
  <c r="BL39" i="8"/>
  <c r="B33" i="8"/>
  <c r="D33" i="8"/>
  <c r="B31" i="8"/>
  <c r="C31" i="8"/>
  <c r="D31" i="8"/>
  <c r="C33" i="8"/>
  <c r="C29" i="8"/>
  <c r="F18" i="8"/>
  <c r="F16" i="8"/>
  <c r="G18" i="8"/>
  <c r="G16" i="8"/>
  <c r="F14" i="8"/>
  <c r="E18" i="8"/>
  <c r="E16" i="8"/>
  <c r="BI40" i="8"/>
  <c r="BL40" i="8"/>
  <c r="BL41" i="8" s="1"/>
  <c r="BL43" i="8" s="1"/>
  <c r="BE39" i="8"/>
  <c r="BJ39" i="8"/>
  <c r="L8" i="8"/>
  <c r="K6" i="8"/>
  <c r="M6" i="8"/>
  <c r="L4" i="8"/>
  <c r="L15" i="7"/>
  <c r="L6" i="8"/>
  <c r="K8" i="8"/>
  <c r="M8" i="8"/>
  <c r="AE40" i="8"/>
  <c r="D21" i="8"/>
  <c r="L26" i="8"/>
  <c r="AH39" i="8"/>
  <c r="AH41" i="8" s="1"/>
  <c r="AH43" i="8" s="1"/>
  <c r="AI39" i="8"/>
  <c r="AW39" i="8"/>
  <c r="BC40" i="8"/>
  <c r="L18" i="8"/>
  <c r="L16" i="8"/>
  <c r="M16" i="8"/>
  <c r="M18" i="8"/>
  <c r="K16" i="8"/>
  <c r="K18" i="8"/>
  <c r="L14" i="8"/>
  <c r="O19" i="8"/>
  <c r="O21" i="8"/>
  <c r="N21" i="8"/>
  <c r="P21" i="8"/>
  <c r="P23" i="8"/>
  <c r="N23" i="8"/>
  <c r="O23" i="8"/>
  <c r="BA39" i="8"/>
  <c r="D23" i="8"/>
  <c r="M28" i="8"/>
  <c r="C19" i="8"/>
  <c r="K26" i="8"/>
  <c r="AS39" i="8"/>
  <c r="BM39" i="8"/>
  <c r="BM41" i="8" s="1"/>
  <c r="BM43" i="8" s="1"/>
  <c r="I14" i="8"/>
  <c r="H16" i="8"/>
  <c r="J18" i="8"/>
  <c r="I18" i="8"/>
  <c r="J16" i="8"/>
  <c r="I16" i="8"/>
  <c r="H18" i="8"/>
  <c r="BO39" i="8"/>
  <c r="BK39" i="8"/>
  <c r="C23" i="8"/>
  <c r="L24" i="8"/>
  <c r="AU39" i="8"/>
  <c r="BK40" i="8"/>
  <c r="B21" i="8"/>
  <c r="BG40" i="8"/>
  <c r="S23" i="8"/>
  <c r="S21" i="8"/>
  <c r="R23" i="8"/>
  <c r="Q23" i="8"/>
  <c r="R21" i="8"/>
  <c r="R19" i="8"/>
  <c r="Q21" i="8"/>
  <c r="S33" i="8"/>
  <c r="R33" i="8"/>
  <c r="S31" i="8"/>
  <c r="R29" i="8"/>
  <c r="Q31" i="8"/>
  <c r="R31" i="8"/>
  <c r="Q33" i="8"/>
  <c r="N31" i="8"/>
  <c r="P33" i="8"/>
  <c r="O29" i="8"/>
  <c r="O31" i="8"/>
  <c r="O33" i="8"/>
  <c r="N33" i="8"/>
  <c r="P31" i="8"/>
  <c r="AN39" i="8"/>
  <c r="AK40" i="8"/>
  <c r="AJ40" i="8"/>
  <c r="AE39" i="8"/>
  <c r="E83" i="8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  <c r="AR41" i="8" l="1"/>
  <c r="AR43" i="8" s="1"/>
  <c r="AG41" i="8"/>
  <c r="AG43" i="8" s="1"/>
  <c r="BI41" i="8"/>
  <c r="BI43" i="8" s="1"/>
  <c r="Z41" i="8"/>
  <c r="Y45" i="8" s="1"/>
  <c r="BG41" i="8"/>
  <c r="BG43" i="8" s="1"/>
  <c r="AP41" i="8"/>
  <c r="AP43" i="8" s="1"/>
  <c r="BD41" i="8"/>
  <c r="BD43" i="8" s="1"/>
  <c r="AY41" i="8"/>
  <c r="AY43" i="8" s="1"/>
  <c r="AS41" i="8"/>
  <c r="AS43" i="8" s="1"/>
  <c r="AK41" i="8"/>
  <c r="AK43" i="8" s="1"/>
  <c r="AU41" i="8"/>
  <c r="AU43" i="8" s="1"/>
  <c r="AT41" i="8"/>
  <c r="AT43" i="8" s="1"/>
  <c r="AW41" i="8"/>
  <c r="AW43" i="8" s="1"/>
  <c r="AQ41" i="8"/>
  <c r="AQ43" i="8" s="1"/>
  <c r="AX41" i="8"/>
  <c r="AX43" i="8" s="1"/>
  <c r="BH41" i="8"/>
  <c r="BH43" i="8" s="1"/>
  <c r="BO41" i="8"/>
  <c r="BO43" i="8" s="1"/>
  <c r="AM41" i="8"/>
  <c r="AM43" i="8" s="1"/>
  <c r="AV41" i="8"/>
  <c r="AV43" i="8" s="1"/>
  <c r="AF41" i="8"/>
  <c r="AF43" i="8" s="1"/>
  <c r="AJ41" i="8"/>
  <c r="AJ43" i="8" s="1"/>
  <c r="BJ41" i="8"/>
  <c r="BJ43" i="8" s="1"/>
  <c r="BF41" i="8"/>
  <c r="BF43" i="8" s="1"/>
  <c r="BK41" i="8"/>
  <c r="BK43" i="8" s="1"/>
  <c r="AZ41" i="8"/>
  <c r="AZ43" i="8" s="1"/>
  <c r="BC41" i="8"/>
  <c r="BC43" i="8" s="1"/>
  <c r="AO41" i="8"/>
  <c r="AO43" i="8" s="1"/>
  <c r="BA41" i="8"/>
  <c r="BA43" i="8" s="1"/>
  <c r="AI41" i="8"/>
  <c r="AI43" i="8" s="1"/>
  <c r="AL41" i="8"/>
  <c r="AL43" i="8" s="1"/>
  <c r="AN41" i="8"/>
  <c r="AN43" i="8" s="1"/>
  <c r="BB41" i="8"/>
  <c r="BB43" i="8" s="1"/>
  <c r="BE41" i="8"/>
  <c r="BE43" i="8" s="1"/>
  <c r="AE41" i="8"/>
  <c r="AE43" i="8" s="1"/>
  <c r="M13" i="7"/>
  <c r="M12" i="7"/>
  <c r="M15" i="7"/>
  <c r="M14" i="7"/>
  <c r="M16" i="7"/>
  <c r="Z42" i="8" l="1"/>
  <c r="Y46" i="8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L4" i="7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<sst xmlns="http://schemas.openxmlformats.org/spreadsheetml/2006/main" count="6988" uniqueCount="2386">
  <si>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</si>
  <si>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</si>
  <si>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</si>
  <si>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</si>
  <si>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</si>
  <si>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</si>
  <si>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</si>
  <si>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</si>
  <si>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</si>
  <si>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</si>
  <si>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</si>
  <si>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</si>
  <si>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</si>
  <si>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</si>
  <si>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</si>
  <si>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</si>
  <si>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</si>
  <si>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</si>
  <si>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</si>
  <si>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</si>
  <si>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</si>
  <si>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</si>
  <si>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</si>
  <si>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</si>
  <si>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</si>
  <si>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</si>
  <si>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</si>
  <si>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</si>
  <si>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</si>
  <si>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</si>
  <si>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</si>
  <si>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</si>
  <si>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</si>
  <si>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</si>
  <si>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</si>
  <si>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</si>
  <si>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</si>
  <si>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</si>
  <si>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</si>
  <si>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</si>
  <si>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</si>
  <si>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</si>
  <si>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</si>
  <si>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</si>
  <si>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</si>
  <si>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</si>
  <si>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</si>
  <si>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</si>
  <si>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</si>
  <si>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</si>
  <si>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</si>
  <si>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</si>
  <si>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</si>
  <si>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</si>
  <si>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KRDMD TI Equity</t>
  </si>
  <si>
    <t>MAVI TI Equity</t>
  </si>
  <si>
    <t>KOZAL TI Equity</t>
  </si>
  <si>
    <t>TSKB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</si>
  <si>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</si>
  <si>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</si>
  <si>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</si>
  <si>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</si>
  <si>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</si>
  <si>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</si>
  <si>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</si>
  <si>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</si>
  <si>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</si>
  <si>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</si>
  <si>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</si>
  <si>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</si>
  <si>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</si>
  <si>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</si>
  <si>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</si>
  <si>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</si>
  <si>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</si>
  <si>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</si>
  <si>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GOZDE TI Equity</t>
  </si>
  <si>
    <t>GUBRF TI Equity</t>
  </si>
  <si>
    <t>NETAS TI Equity</t>
  </si>
  <si>
    <t>EGEEN TI Equity</t>
  </si>
  <si>
    <t>ODAS TI Equity</t>
  </si>
  <si>
    <t>ALGYO TI Equity</t>
  </si>
  <si>
    <t>GSDHO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</si>
  <si>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</si>
  <si>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</si>
  <si>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</si>
  <si>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</si>
  <si>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</si>
  <si>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</si>
  <si>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</si>
  <si>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</si>
  <si>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</si>
  <si>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</si>
  <si>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</si>
  <si>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</si>
  <si>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</si>
  <si>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</si>
  <si>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</si>
  <si>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</si>
  <si>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</si>
  <si>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</si>
  <si>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</si>
  <si>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</si>
  <si>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</si>
  <si>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</si>
  <si>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</si>
  <si>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</si>
  <si>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</si>
  <si>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</si>
  <si>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</si>
  <si>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</si>
  <si>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</si>
  <si>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</si>
  <si>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</si>
  <si>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</si>
  <si>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</si>
  <si>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</si>
  <si>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</si>
  <si>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</si>
  <si>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</si>
  <si>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</si>
  <si>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</si>
  <si>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</si>
  <si>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</si>
  <si>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</si>
  <si>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</si>
  <si>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</si>
  <si>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</si>
  <si>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</si>
  <si>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</si>
  <si>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</si>
  <si>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</si>
  <si>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</si>
  <si>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</si>
  <si>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</si>
  <si>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</si>
  <si>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</si>
  <si>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</si>
  <si>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</si>
  <si>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</si>
  <si>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</si>
  <si>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</si>
  <si>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</si>
  <si>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</si>
  <si>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</si>
  <si>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</si>
  <si>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</si>
  <si>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</si>
  <si>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</si>
  <si>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</si>
  <si>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</si>
  <si>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</si>
  <si>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</si>
  <si>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</si>
  <si>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</si>
  <si>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</si>
  <si>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</si>
  <si>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</si>
  <si>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</si>
  <si>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</si>
  <si>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</si>
  <si>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</si>
  <si>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</si>
  <si>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</si>
  <si>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</si>
  <si>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</si>
  <si>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</si>
  <si>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</si>
  <si>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</si>
  <si>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</si>
  <si>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</si>
  <si>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</si>
  <si>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</si>
  <si>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</si>
  <si>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</si>
  <si>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</si>
  <si>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</si>
  <si>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</si>
  <si>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</si>
  <si>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</si>
  <si>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</si>
  <si>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</si>
  <si>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</si>
  <si>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</si>
  <si>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</si>
  <si>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</si>
  <si>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</si>
  <si>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</si>
  <si>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</si>
  <si>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</si>
  <si>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</si>
  <si>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</si>
  <si>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</si>
  <si>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</si>
  <si>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</si>
  <si>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</si>
  <si>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</si>
  <si>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</si>
  <si>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</si>
  <si>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</si>
  <si>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</si>
  <si>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</si>
  <si>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</si>
  <si>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</si>
  <si>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</si>
  <si>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</si>
  <si>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</si>
  <si>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</si>
  <si>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</si>
  <si>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</si>
  <si>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</si>
  <si>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</si>
  <si>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</si>
  <si>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</si>
  <si>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</si>
  <si>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</si>
  <si>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</si>
  <si>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</si>
  <si>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</si>
  <si>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</si>
  <si>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</si>
  <si>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</si>
  <si>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</si>
  <si>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</si>
  <si>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</si>
  <si>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</si>
  <si>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</si>
  <si>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</si>
  <si>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</si>
  <si>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</si>
  <si>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</si>
  <si>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</si>
  <si>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</si>
  <si>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</si>
  <si>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</si>
  <si>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PFE UN Equity</t>
  </si>
  <si>
    <t>PG UN Equity</t>
  </si>
  <si>
    <t>T UN Equity</t>
  </si>
  <si>
    <t>TRV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</si>
  <si>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</si>
  <si>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</si>
  <si>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</si>
  <si>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</si>
  <si>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</si>
  <si>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</si>
  <si>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</si>
  <si>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</si>
  <si>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</si>
  <si>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</si>
  <si>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</si>
  <si>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</si>
  <si>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</si>
  <si>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</si>
  <si>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</si>
  <si>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</si>
  <si>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</si>
  <si>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</si>
  <si>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</si>
  <si>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</si>
  <si>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HES UN Equity</t>
  </si>
  <si>
    <t>AON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</si>
  <si>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</si>
  <si>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</si>
  <si>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</si>
  <si>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</si>
  <si>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</si>
  <si>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</si>
  <si>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</si>
  <si>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</si>
  <si>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</si>
  <si>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</si>
  <si>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</si>
  <si>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</si>
  <si>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</si>
  <si>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</si>
  <si>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</si>
  <si>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</si>
  <si>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</si>
  <si>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</si>
  <si>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</si>
  <si>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</si>
  <si>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</si>
  <si>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</si>
  <si>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</si>
  <si>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</si>
  <si>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</si>
  <si>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</si>
  <si>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</si>
  <si>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</si>
  <si>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</si>
  <si>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</si>
  <si>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</si>
  <si>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</si>
  <si>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</si>
  <si>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</si>
  <si>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</si>
  <si>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</si>
  <si>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</si>
  <si>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</si>
  <si>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</si>
  <si>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</si>
  <si>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</si>
  <si>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</si>
  <si>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</si>
  <si>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</si>
  <si>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</si>
  <si>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</si>
  <si>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</si>
  <si>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</si>
  <si>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</si>
  <si>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</si>
  <si>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</si>
  <si>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</si>
  <si>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</si>
  <si>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</si>
  <si>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</si>
  <si>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</si>
  <si>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</si>
  <si>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</si>
  <si>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</si>
  <si>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</si>
  <si>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</si>
  <si>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</si>
  <si>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</si>
  <si>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</si>
  <si>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</si>
  <si>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</si>
  <si>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</si>
  <si>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</si>
  <si>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</si>
  <si>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IPG UN Equity</t>
  </si>
  <si>
    <t>IFF UN Equity</t>
  </si>
  <si>
    <t>HBI UN Equity</t>
  </si>
  <si>
    <t>K UN Equity</t>
  </si>
  <si>
    <t>PRGO UN Equity</t>
  </si>
  <si>
    <t>KMB UN Equity</t>
  </si>
  <si>
    <t>KIM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</si>
  <si>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</si>
  <si>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</si>
  <si>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</si>
  <si>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</si>
  <si>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</si>
  <si>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</si>
  <si>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</si>
  <si>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</si>
  <si>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</si>
  <si>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</si>
  <si>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</si>
  <si>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</si>
  <si>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</si>
  <si>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</si>
  <si>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</si>
  <si>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</si>
  <si>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</si>
  <si>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LH UN Equity</t>
  </si>
  <si>
    <t>NEM UN Equity</t>
  </si>
  <si>
    <t>FOXA UW Equity</t>
  </si>
  <si>
    <t>NKE UN Equity</t>
  </si>
  <si>
    <t>NI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</si>
  <si>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</si>
  <si>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</si>
  <si>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</si>
  <si>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</si>
  <si>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</si>
  <si>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</si>
  <si>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</si>
  <si>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</si>
  <si>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</si>
  <si>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</si>
  <si>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</si>
  <si>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</si>
  <si>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</si>
  <si>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</si>
  <si>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</si>
  <si>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</si>
  <si>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</si>
  <si>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</si>
  <si>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</si>
  <si>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</si>
  <si>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</si>
  <si>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</si>
  <si>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</si>
  <si>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</si>
  <si>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</si>
  <si>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</si>
  <si>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</si>
  <si>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</si>
  <si>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LUV UN Equity</t>
  </si>
  <si>
    <t>SWK UN Equity</t>
  </si>
  <si>
    <t>PSA UN Equity</t>
  </si>
  <si>
    <t>SYY UN Equity</t>
  </si>
  <si>
    <t>TXN UW Equity</t>
  </si>
  <si>
    <t>TXT UN Equity</t>
  </si>
  <si>
    <t>TMO UN Equity</t>
  </si>
  <si>
    <t>TIF UN Equity</t>
  </si>
  <si>
    <t>TJX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</si>
  <si>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</si>
  <si>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</si>
  <si>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</si>
  <si>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</si>
  <si>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</si>
  <si>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</si>
  <si>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</si>
  <si>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</si>
  <si>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</si>
  <si>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</si>
  <si>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</si>
  <si>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</si>
  <si>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</si>
  <si>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</si>
  <si>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</si>
  <si>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</si>
  <si>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</si>
  <si>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</si>
  <si>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</si>
  <si>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</si>
  <si>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</si>
  <si>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</si>
  <si>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</si>
  <si>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</si>
  <si>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</si>
  <si>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</si>
  <si>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</si>
  <si>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</si>
  <si>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</si>
  <si>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</si>
  <si>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</si>
  <si>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</si>
  <si>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</si>
  <si>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</si>
  <si>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</si>
  <si>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</si>
  <si>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</si>
  <si>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</si>
  <si>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</si>
  <si>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</si>
  <si>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</si>
  <si>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</si>
  <si>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</si>
  <si>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</si>
  <si>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</si>
  <si>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</si>
  <si>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</si>
  <si>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</si>
  <si>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</si>
  <si>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</si>
  <si>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</si>
  <si>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</si>
  <si>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</si>
  <si>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</si>
  <si>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</si>
  <si>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</si>
  <si>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</si>
  <si>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</si>
  <si>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</si>
  <si>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</si>
  <si>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</si>
  <si>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TROW UW Equity</t>
  </si>
  <si>
    <t>WM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</si>
  <si>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</si>
  <si>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</si>
  <si>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</si>
  <si>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</si>
  <si>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</si>
  <si>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</si>
  <si>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</si>
  <si>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</si>
  <si>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</si>
  <si>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</si>
  <si>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</si>
  <si>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</si>
  <si>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</si>
  <si>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</si>
  <si>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</si>
  <si>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</si>
  <si>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</si>
  <si>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</si>
  <si>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</si>
  <si>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</si>
  <si>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</si>
  <si>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</si>
  <si>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</si>
  <si>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</si>
  <si>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</si>
  <si>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</si>
  <si>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</si>
  <si>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</si>
  <si>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</si>
  <si>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</si>
  <si>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</si>
  <si>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</si>
  <si>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</si>
  <si>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</si>
  <si>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</si>
  <si>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</si>
  <si>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</si>
  <si>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</si>
  <si>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</si>
  <si>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</si>
  <si>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</si>
  <si>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</si>
  <si>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</si>
  <si>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</si>
  <si>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</si>
  <si>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</si>
  <si>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</si>
  <si>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</si>
  <si>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</si>
  <si>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</si>
  <si>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</si>
  <si>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</si>
  <si>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</si>
  <si>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</si>
  <si>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</si>
  <si>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</si>
  <si>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</si>
  <si>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</si>
  <si>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</si>
  <si>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</si>
  <si>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</si>
  <si>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</si>
  <si>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</si>
  <si>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</si>
  <si>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</si>
  <si>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</si>
  <si>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</si>
  <si>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</si>
  <si>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</si>
  <si>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</si>
  <si>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</si>
  <si>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</si>
  <si>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</si>
  <si>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</si>
  <si>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</si>
  <si>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</si>
  <si>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</si>
  <si>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</si>
  <si>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</si>
  <si>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</si>
  <si>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</si>
  <si>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</si>
  <si>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</si>
  <si>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</si>
  <si>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</si>
  <si>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</si>
  <si>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</si>
  <si>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</si>
  <si>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</si>
  <si>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</si>
  <si>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</si>
  <si>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</si>
  <si>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</si>
  <si>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</si>
  <si>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</si>
  <si>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</si>
  <si>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</si>
  <si>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</si>
  <si>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</si>
  <si>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</si>
  <si>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</si>
  <si>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</si>
  <si>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</si>
  <si>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</si>
  <si>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</si>
  <si>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</si>
  <si>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</si>
  <si>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</si>
  <si>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</si>
  <si>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</si>
  <si>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</si>
  <si>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</si>
  <si>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</si>
  <si>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GOOG UW Equity</t>
  </si>
  <si>
    <t>TEL UN Equity</t>
  </si>
  <si>
    <t>COO UN Equity</t>
  </si>
  <si>
    <t>DFS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</si>
  <si>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</si>
  <si>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</si>
  <si>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</si>
  <si>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</si>
  <si>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</si>
  <si>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</si>
  <si>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</si>
  <si>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</si>
  <si>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</si>
  <si>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</si>
  <si>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</si>
  <si>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</si>
  <si>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</si>
  <si>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</si>
  <si>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</si>
  <si>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</si>
  <si>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</si>
  <si>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</si>
  <si>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</si>
  <si>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</si>
  <si>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</si>
  <si>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</si>
  <si>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</si>
  <si>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</si>
  <si>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</si>
  <si>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</si>
  <si>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</si>
  <si>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</si>
  <si>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</si>
  <si>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MLM UN Equity</t>
  </si>
  <si>
    <t>PYPL UW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</si>
  <si>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</si>
  <si>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</si>
  <si>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</si>
  <si>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</si>
  <si>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</si>
  <si>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</si>
  <si>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</si>
  <si>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</si>
  <si>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</si>
  <si>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LKQ UW Equity</t>
  </si>
  <si>
    <t>NLSN UN Equity</t>
  </si>
  <si>
    <t>GRMN UW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</si>
  <si>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</si>
  <si>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</si>
  <si>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</si>
  <si>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</si>
  <si>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</si>
  <si>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</si>
  <si>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</si>
  <si>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</si>
  <si>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</si>
  <si>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</si>
  <si>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</si>
  <si>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</si>
  <si>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</si>
  <si>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</si>
  <si>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</si>
  <si>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</si>
  <si>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</si>
  <si>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</si>
  <si>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</si>
  <si>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</si>
  <si>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</si>
  <si>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</si>
  <si>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</si>
  <si>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</si>
  <si>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</si>
  <si>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</si>
  <si>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</si>
  <si>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</si>
  <si>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</si>
  <si>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</si>
  <si>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</si>
  <si>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</si>
  <si>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</si>
  <si>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</si>
  <si>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</si>
  <si>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</si>
  <si>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</si>
  <si>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</si>
  <si>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</si>
  <si>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</si>
  <si>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</si>
  <si>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</si>
  <si>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</si>
  <si>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</si>
  <si>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</si>
  <si>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</si>
  <si>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</si>
  <si>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SAF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</si>
  <si>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</si>
  <si>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</si>
  <si>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</si>
  <si>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</si>
  <si>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</si>
  <si>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</si>
  <si>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</si>
  <si>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</si>
  <si>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</si>
  <si>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</si>
  <si>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</si>
  <si>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</si>
  <si>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</si>
  <si>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</si>
  <si>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</si>
  <si>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</si>
  <si>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</si>
  <si>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</si>
  <si>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</si>
  <si>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</si>
  <si>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</si>
  <si>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</si>
  <si>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</si>
  <si>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</si>
  <si>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</si>
  <si>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</si>
  <si>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</si>
  <si>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</si>
  <si>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</si>
  <si>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</si>
  <si>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</si>
  <si>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</si>
  <si>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</si>
  <si>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</si>
  <si>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</si>
  <si>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</si>
  <si>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</si>
  <si>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</si>
  <si>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</si>
  <si>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</si>
  <si>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</si>
  <si>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</si>
  <si>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</si>
  <si>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</si>
  <si>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</si>
  <si>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</si>
  <si>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</si>
  <si>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</si>
  <si>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</si>
  <si>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</si>
  <si>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</si>
  <si>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</si>
  <si>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AHT LN Equity</t>
  </si>
  <si>
    <t>III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</si>
  <si>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</si>
  <si>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</si>
  <si>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</si>
  <si>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</si>
  <si>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</si>
  <si>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</si>
  <si>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</si>
  <si>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</si>
  <si>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</si>
  <si>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</si>
  <si>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</si>
  <si>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</si>
  <si>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</si>
  <si>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</si>
  <si>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</si>
  <si>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</si>
  <si>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</si>
  <si>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</si>
  <si>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</si>
  <si>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</si>
  <si>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UU/ LN Equity</t>
  </si>
  <si>
    <t>INF LN Equity</t>
  </si>
  <si>
    <t>RTO LN Equity</t>
  </si>
  <si>
    <t>PSON LN Equity</t>
  </si>
  <si>
    <t>SGRO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</si>
  <si>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</si>
  <si>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</si>
  <si>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</si>
  <si>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</si>
  <si>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</si>
  <si>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</si>
  <si>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</si>
  <si>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</si>
  <si>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</si>
  <si>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</si>
  <si>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</si>
  <si>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</si>
  <si>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</si>
  <si>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</si>
  <si>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</si>
  <si>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</si>
  <si>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</si>
  <si>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</si>
  <si>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</si>
  <si>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</si>
  <si>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</si>
  <si>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</si>
  <si>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</si>
  <si>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</si>
  <si>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</si>
  <si>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</si>
  <si>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</si>
  <si>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</si>
  <si>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</si>
  <si>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</si>
  <si>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</si>
  <si>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</si>
  <si>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</si>
  <si>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</si>
  <si>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</si>
  <si>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</si>
  <si>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</si>
  <si>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</si>
  <si>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</si>
  <si>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</si>
  <si>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</si>
  <si>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</si>
  <si>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</si>
  <si>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</si>
  <si>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</si>
  <si>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</si>
  <si>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</si>
  <si>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</si>
  <si>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</si>
  <si>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</si>
  <si>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</si>
  <si>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</si>
  <si>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</si>
  <si>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</si>
  <si>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</si>
  <si>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</si>
  <si>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Tanıtım videosu:</t>
  </si>
  <si>
    <t>*Kaynak:Bloomberg</t>
  </si>
  <si>
    <t>AGHOL TI Equity</t>
  </si>
  <si>
    <t>Ahmet Toker</t>
  </si>
  <si>
    <t>ALBRK TI Equity</t>
  </si>
  <si>
    <t>ENJSA TI Equity</t>
  </si>
  <si>
    <t>HEKTS TI Equity</t>
  </si>
  <si>
    <t>ISDMR TI Equity</t>
  </si>
  <si>
    <t>ISFIN TI Equity</t>
  </si>
  <si>
    <t>MPARK TI Equity</t>
  </si>
  <si>
    <t>NTHOL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</si>
  <si>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</si>
  <si>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</si>
  <si>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</si>
  <si>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</si>
  <si>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</si>
  <si>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</si>
  <si>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</si>
  <si>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</si>
  <si>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</si>
  <si>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</si>
  <si>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</si>
  <si>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</si>
  <si>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</si>
  <si>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</si>
  <si>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</si>
  <si>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</si>
  <si>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</si>
  <si>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JKHY UW Equity</t>
  </si>
  <si>
    <t>KEYS UN Equity</t>
  </si>
  <si>
    <t>LIN UN Equity</t>
  </si>
  <si>
    <t>MSCI UN Equity</t>
  </si>
  <si>
    <t>NCLH UN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</si>
  <si>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</si>
  <si>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</si>
  <si>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</si>
  <si>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</si>
  <si>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</si>
  <si>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</si>
  <si>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</si>
  <si>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</si>
  <si>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</si>
  <si>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WELL UN Equity</t>
  </si>
  <si>
    <t>XEL UW Equity</t>
  </si>
  <si>
    <t>1COV GY Equity</t>
  </si>
  <si>
    <t>DSY FP Equity</t>
  </si>
  <si>
    <t>EL FP Equity</t>
  </si>
  <si>
    <t>RMS FP Equity</t>
  </si>
  <si>
    <t>URW NA Equity</t>
  </si>
  <si>
    <t>EVR LN Equity</t>
  </si>
  <si>
    <t>HLMA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</si>
  <si>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</si>
  <si>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</si>
  <si>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</si>
  <si>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</si>
  <si>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</si>
  <si>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</si>
  <si>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</si>
  <si>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</si>
  <si>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</si>
  <si>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</si>
  <si>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</si>
  <si>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</si>
  <si>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</si>
  <si>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</si>
  <si>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</si>
  <si>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</si>
  <si>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</si>
  <si>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</si>
  <si>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</si>
  <si>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</si>
  <si>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</si>
  <si>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</si>
  <si>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</si>
  <si>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</si>
  <si>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</si>
  <si>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CPG CT Equity</t>
  </si>
  <si>
    <t>TCN CT Equity</t>
  </si>
  <si>
    <t>SIA CT Equity</t>
  </si>
  <si>
    <t>CG CT Equity</t>
  </si>
  <si>
    <t>IFC CT Equity</t>
  </si>
  <si>
    <t>WN CT Equity</t>
  </si>
  <si>
    <t>IAG CT Equity</t>
  </si>
  <si>
    <t>MEG CT Equity</t>
  </si>
  <si>
    <t>H CT Equity</t>
  </si>
  <si>
    <t>PSK CT Equity</t>
  </si>
  <si>
    <t>CCO CT Equity</t>
  </si>
  <si>
    <t>CFP CT Equity</t>
  </si>
  <si>
    <t>NTR CT Equity</t>
  </si>
  <si>
    <t>CAS CT Equity</t>
  </si>
  <si>
    <t>RNW CT Equity</t>
  </si>
  <si>
    <t>IFP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</si>
  <si>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</si>
  <si>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</si>
  <si>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</si>
  <si>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</si>
  <si>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</si>
  <si>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</si>
  <si>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</si>
  <si>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</si>
  <si>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</si>
  <si>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</si>
  <si>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</si>
  <si>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</si>
  <si>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</si>
  <si>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</si>
  <si>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</si>
  <si>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</si>
  <si>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</si>
  <si>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</si>
  <si>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</si>
  <si>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</si>
  <si>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</si>
  <si>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X CT Equity</t>
  </si>
  <si>
    <t>SSL CT Equity</t>
  </si>
  <si>
    <t>ERO CT Equity</t>
  </si>
  <si>
    <t>PXT CT Equity</t>
  </si>
  <si>
    <t>BLX CT Equity</t>
  </si>
  <si>
    <t>MIC CT Equity</t>
  </si>
  <si>
    <t>MX CT Equity</t>
  </si>
  <si>
    <t>QSR CT Equity</t>
  </si>
  <si>
    <t>CSU CT Equity</t>
  </si>
  <si>
    <t>SU CT Equity</t>
  </si>
  <si>
    <t>ECN CT Equity</t>
  </si>
  <si>
    <t>PKI CT Equity</t>
  </si>
  <si>
    <t>MSI CT Equity</t>
  </si>
  <si>
    <t>GOOS CT Equity</t>
  </si>
  <si>
    <t>LUN CT Equity</t>
  </si>
  <si>
    <t>CRON CT Equity</t>
  </si>
  <si>
    <t>NG CT Equity</t>
  </si>
  <si>
    <t>ARE CT Equity</t>
  </si>
  <si>
    <t>KXS CT Equity</t>
  </si>
  <si>
    <t>ACO/X CT Equity</t>
  </si>
  <si>
    <t>TFII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</si>
  <si>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</si>
  <si>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</si>
  <si>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</si>
  <si>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</si>
  <si>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</si>
  <si>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</si>
  <si>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</si>
  <si>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LNR CT Equity</t>
  </si>
  <si>
    <t>KMP-U CT Equity</t>
  </si>
  <si>
    <t>NWC CT Equity</t>
  </si>
  <si>
    <t>CLS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</si>
  <si>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</si>
  <si>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</si>
  <si>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</si>
  <si>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</si>
  <si>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</si>
  <si>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</si>
  <si>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</si>
  <si>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</si>
  <si>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FM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</si>
  <si>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</si>
  <si>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</si>
  <si>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</si>
  <si>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</si>
  <si>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</si>
  <si>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</si>
  <si>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</si>
  <si>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</si>
  <si>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</si>
  <si>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SPB CT Equity</t>
  </si>
  <si>
    <t>WTE CT Equity</t>
  </si>
  <si>
    <t>NPI CT Equity</t>
  </si>
  <si>
    <t>CAR-U CT Equity</t>
  </si>
  <si>
    <t>IPL CT Equity</t>
  </si>
  <si>
    <t>AQN CT Equity</t>
  </si>
  <si>
    <t>SRU-U CT Equity</t>
  </si>
  <si>
    <t>PAAS CT Equity</t>
  </si>
  <si>
    <t>ALA CT Equity</t>
  </si>
  <si>
    <t>AIF CT Equity</t>
  </si>
  <si>
    <t>CUF-U CT Equity</t>
  </si>
  <si>
    <t>EMA CT Equity</t>
  </si>
  <si>
    <t>SMU-U CT Equity</t>
  </si>
  <si>
    <t>TXG CT Equity</t>
  </si>
  <si>
    <t>WCN CT Equity</t>
  </si>
  <si>
    <t>AP-U CT Equity</t>
  </si>
  <si>
    <t>KEY CT Equity</t>
  </si>
  <si>
    <t>ABX CT Equity</t>
  </si>
  <si>
    <t>BCE CT Equity</t>
  </si>
  <si>
    <t>CSH-U CT Equity</t>
  </si>
  <si>
    <t>PBH CT Equity</t>
  </si>
  <si>
    <t>AX-U CT Equity</t>
  </si>
  <si>
    <t>TRP CT Equity</t>
  </si>
  <si>
    <t>OGC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</si>
  <si>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</si>
  <si>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</si>
  <si>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</si>
  <si>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</si>
  <si>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</si>
  <si>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</si>
  <si>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</si>
  <si>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</si>
  <si>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</si>
  <si>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</si>
  <si>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</si>
  <si>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</si>
  <si>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</si>
  <si>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</si>
  <si>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</si>
  <si>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</si>
  <si>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</si>
  <si>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</si>
  <si>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</si>
  <si>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</si>
  <si>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</si>
  <si>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</si>
  <si>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</si>
  <si>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</si>
  <si>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</si>
  <si>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</si>
  <si>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</si>
  <si>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</si>
  <si>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</si>
  <si>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</si>
  <si>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</si>
  <si>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</si>
  <si>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</si>
  <si>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</si>
  <si>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</si>
  <si>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</si>
  <si>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</si>
  <si>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</si>
  <si>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</si>
  <si>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</si>
  <si>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</si>
  <si>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</si>
  <si>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</si>
  <si>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</si>
  <si>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</si>
  <si>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</si>
  <si>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</si>
  <si>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</si>
  <si>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</si>
  <si>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</si>
  <si>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</si>
  <si>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</si>
  <si>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</si>
  <si>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</si>
  <si>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</si>
  <si>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</si>
  <si>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</si>
  <si>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</si>
  <si>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</si>
  <si>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</si>
  <si>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</si>
  <si>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CNR CT Equity</t>
  </si>
  <si>
    <t>IMG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</si>
  <si>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</si>
  <si>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</si>
  <si>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</si>
  <si>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</si>
  <si>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</si>
  <si>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</si>
  <si>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</si>
  <si>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CLEBI TI Equity</t>
  </si>
  <si>
    <t>INDES TI Equity</t>
  </si>
  <si>
    <t>KERVT TI Equity</t>
  </si>
  <si>
    <t>AMCR UN Equity</t>
  </si>
  <si>
    <t>ATO UN Equity</t>
  </si>
  <si>
    <t>CE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</si>
  <si>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</si>
  <si>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</si>
  <si>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</si>
  <si>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</si>
  <si>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</si>
  <si>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</si>
  <si>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</si>
  <si>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</si>
  <si>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</si>
  <si>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</si>
  <si>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</si>
  <si>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</si>
  <si>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</si>
  <si>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</si>
  <si>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</si>
  <si>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</si>
  <si>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</si>
  <si>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</si>
  <si>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</si>
  <si>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</si>
  <si>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JD/ LN Equity</t>
  </si>
  <si>
    <t>PHNX LN Equity</t>
  </si>
  <si>
    <t>SPX LN Equity</t>
  </si>
  <si>
    <t>2021T</t>
  </si>
  <si>
    <t>21Y</t>
  </si>
  <si>
    <t>2021T Temettü verimi düşük.</t>
  </si>
  <si>
    <t>2021T Temettü verimi yüksek.</t>
  </si>
  <si>
    <t>AKCNS TI Equity</t>
  </si>
  <si>
    <t>AKGRT TI Equity</t>
  </si>
  <si>
    <t>AKSGY TI Equity</t>
  </si>
  <si>
    <t>ALCTL TI Equity</t>
  </si>
  <si>
    <t>ALKIM TI Equity</t>
  </si>
  <si>
    <t>ARDYZ TI Equity</t>
  </si>
  <si>
    <t>AYGAZ TI Equity</t>
  </si>
  <si>
    <t>BAGFS TI Equity</t>
  </si>
  <si>
    <t>BIZIM TI Equity</t>
  </si>
  <si>
    <t>BRISA TI Equity</t>
  </si>
  <si>
    <t>BRSAN TI Equity</t>
  </si>
  <si>
    <t>BUCIM TI Equity</t>
  </si>
  <si>
    <t>CIMSA TI Equity</t>
  </si>
  <si>
    <t>DEVA TI Equity</t>
  </si>
  <si>
    <t>DOAS TI Equity</t>
  </si>
  <si>
    <t>DOCO TI Equity</t>
  </si>
  <si>
    <t>GOODY TI Equity</t>
  </si>
  <si>
    <t>HLGYO TI Equity</t>
  </si>
  <si>
    <t>ISMEN TI Equity</t>
  </si>
  <si>
    <t>KAREL TI Equity</t>
  </si>
  <si>
    <t>KARTN TI Equity</t>
  </si>
  <si>
    <t>LOGO TI Equity</t>
  </si>
  <si>
    <t>OYAKC TI Equity</t>
  </si>
  <si>
    <t>OZKGY TI Equity</t>
  </si>
  <si>
    <t>PETUN TI Equity</t>
  </si>
  <si>
    <t>PNSUT TI Equity</t>
  </si>
  <si>
    <t>SELEC TI Equity</t>
  </si>
  <si>
    <t>TATGD TI Equity</t>
  </si>
  <si>
    <t>TRGYO TI Equity</t>
  </si>
  <si>
    <t>TURSG TI Equity</t>
  </si>
  <si>
    <t xml:space="preserve">" yatırım teması ile şirketleri incelediğimizde, </t>
  </si>
  <si>
    <t>piyasada analistlerin en çok AL verdiği hisselerden 5 tanesi</t>
  </si>
  <si>
    <t>ilgili ülke piyasasının F/K tahminine göre prim/iskontolu 5 hisse ön plana çıkmaktadır. Bu hisseler</t>
  </si>
  <si>
    <t>piyasası için raporumuzdaki "</t>
  </si>
  <si>
    <t>ilgili ülke piyasasının FD/FAVÖK tahminine göre prim/iskontolu 5 hisse ön plana çıkmaktadır. Bu hisseler</t>
  </si>
  <si>
    <t>tahmini temettü verimi belirtilen kriterler dahilindeki hisselerden 5 tanesi</t>
  </si>
  <si>
    <t>Yukselme Pot. En Az % … olanlar.</t>
  </si>
  <si>
    <t>Dusus Pot. En Az %… olanlar.</t>
  </si>
  <si>
    <t>Iskonto (Ucuzluk) orani en az %...</t>
  </si>
  <si>
    <t>Prim (Pahalilik) orani en az %...</t>
  </si>
  <si>
    <t>Iskonto (Ucuzluk) orani en az %... olanlar.</t>
  </si>
  <si>
    <t>Prim (Pahalilik) orani en az %...olanlar.</t>
  </si>
  <si>
    <t>AL Onerileri Toplam Onerilerin en az %...olanlar.</t>
  </si>
  <si>
    <t>SAT Onerileri Toplam Onerilerin en az %…olanlar.</t>
  </si>
  <si>
    <t>piyasa tahmini hisse başı kar büyümesi  belirtilen aralıkta olan hisselerden 5 tanesi</t>
  </si>
  <si>
    <t>piyasa konsensus tahmini hedef fiyatlarla hesaplanan, getiri potansiyeli, belirtilen kriterlere uyan 5 tanesi</t>
  </si>
  <si>
    <t>Best Div Yield</t>
  </si>
  <si>
    <t>AEP UW Equity</t>
  </si>
  <si>
    <t>APA UW Equity</t>
  </si>
  <si>
    <t>BIO UN Equity</t>
  </si>
  <si>
    <t>BKR UN Equity</t>
  </si>
  <si>
    <t>CARR UN Equity</t>
  </si>
  <si>
    <t>CDW UW Equity</t>
  </si>
  <si>
    <t>CTLT UN Equity</t>
  </si>
  <si>
    <t>DPZ UN Equity</t>
  </si>
  <si>
    <t>DXCM UW Equity</t>
  </si>
  <si>
    <t>ETSY UW Equity</t>
  </si>
  <si>
    <t>EXC UW Equity</t>
  </si>
  <si>
    <t>GL UN Equity</t>
  </si>
  <si>
    <t>HST UW Equity</t>
  </si>
  <si>
    <t>HWM UN Equity</t>
  </si>
  <si>
    <t>IEX UN Equity</t>
  </si>
  <si>
    <t>J UN Equity</t>
  </si>
  <si>
    <t>LDOS UN Equity</t>
  </si>
  <si>
    <t>LUMN UN Equity</t>
  </si>
  <si>
    <t>LVS UN Equity</t>
  </si>
  <si>
    <t>LYV UN Equity</t>
  </si>
  <si>
    <t>NLOK UW Equity</t>
  </si>
  <si>
    <t>NOW UN Equity</t>
  </si>
  <si>
    <t>NVR UN Equity</t>
  </si>
  <si>
    <t>ODFL UW Equity</t>
  </si>
  <si>
    <t>OTIS UN Equity</t>
  </si>
  <si>
    <t>PAYC UN Equity</t>
  </si>
  <si>
    <t>PEAK UN Equity</t>
  </si>
  <si>
    <t>POOL UW Equity</t>
  </si>
  <si>
    <t>RTX UN Equity</t>
  </si>
  <si>
    <t>STE UN Equity</t>
  </si>
  <si>
    <t>TDY UN Equity</t>
  </si>
  <si>
    <t>TER UW Equity</t>
  </si>
  <si>
    <t>TFC UN Equity</t>
  </si>
  <si>
    <t>TSLA UW Equity</t>
  </si>
  <si>
    <t>TT UN Equity</t>
  </si>
  <si>
    <t>TYL UN Equity</t>
  </si>
  <si>
    <t>VIAC UW Equity</t>
  </si>
  <si>
    <t>VNT UN Equity</t>
  </si>
  <si>
    <t>VTRS UW Equity</t>
  </si>
  <si>
    <t>WRB UN Equity</t>
  </si>
  <si>
    <t>WST UN Equity</t>
  </si>
  <si>
    <t>ZBRA UW Equity</t>
  </si>
  <si>
    <t>DHER GY Equity</t>
  </si>
  <si>
    <t>DWNI GY Equity</t>
  </si>
  <si>
    <t>MTX GY Equity</t>
  </si>
  <si>
    <t>ALO FP Equity</t>
  </si>
  <si>
    <t>TEP FP Equity</t>
  </si>
  <si>
    <t>WLN FP Equity</t>
  </si>
  <si>
    <t>AVST LN Equity</t>
  </si>
  <si>
    <t>BME LN Equity</t>
  </si>
  <si>
    <t>ENT LN Equity</t>
  </si>
  <si>
    <t>HIK LN Equity</t>
  </si>
  <si>
    <t>ICP LN Equity</t>
  </si>
  <si>
    <t>JET LN Equity</t>
  </si>
  <si>
    <t>MNG LN Equity</t>
  </si>
  <si>
    <t>NWG LN Equity</t>
  </si>
  <si>
    <t>PNN LN Equity</t>
  </si>
  <si>
    <t>POLY LN Equity</t>
  </si>
  <si>
    <t>PSH LN Equity</t>
  </si>
  <si>
    <t>AUP CT Equity</t>
  </si>
  <si>
    <t>BLDP CT Equity</t>
  </si>
  <si>
    <t>BYD CT Equity</t>
  </si>
  <si>
    <t>CJR/B CT Equity</t>
  </si>
  <si>
    <t>CRT-U CT Equity</t>
  </si>
  <si>
    <t>DPM CT Equity</t>
  </si>
  <si>
    <t>EQB CT Equity</t>
  </si>
  <si>
    <t>EQX CT Equity</t>
  </si>
  <si>
    <t>FCR-U CT Equity</t>
  </si>
  <si>
    <t>FVI CT Equity</t>
  </si>
  <si>
    <t>GFL CT Equity</t>
  </si>
  <si>
    <t>JWEL CT Equity</t>
  </si>
  <si>
    <t>LSPD CT Equity</t>
  </si>
  <si>
    <t>LUG CT Equity</t>
  </si>
  <si>
    <t>NGD CT Equity</t>
  </si>
  <si>
    <t>OSK CT Equity</t>
  </si>
  <si>
    <t>PRMW CT Equity</t>
  </si>
  <si>
    <t>REAL CT Equity</t>
  </si>
  <si>
    <t>SEA CT Equity</t>
  </si>
  <si>
    <t>SII CT Equity</t>
  </si>
  <si>
    <t>SIL CT Equity</t>
  </si>
  <si>
    <t>SVM CT Equity</t>
  </si>
  <si>
    <t>TGZ CT Equity</t>
  </si>
  <si>
    <t>TRIL CT Equity</t>
  </si>
  <si>
    <t>WDO CT Equity</t>
  </si>
  <si>
    <t>WIR-U CT Equity</t>
  </si>
  <si>
    <t>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</t>
  </si>
  <si>
    <t>2022T</t>
  </si>
  <si>
    <t>2021 yılı F/K tahminine göre pahalı</t>
  </si>
  <si>
    <t>2021 yılı FD/FAVÖK tahminine göre pahalı</t>
  </si>
  <si>
    <t>2021 yılı F/K tahminine göre ucuz</t>
  </si>
  <si>
    <t>2021 yılı FD/FAVÖK tahminine göre ucuz</t>
  </si>
  <si>
    <t>2021 FK</t>
  </si>
  <si>
    <t>Dosya Yolu</t>
  </si>
  <si>
    <t>Alfa_Avcisi</t>
  </si>
  <si>
    <t>Q:\Arastirma\users\Ahmet\Alpha_Tracker</t>
  </si>
  <si>
    <t>BICS_LEVEL_4_SUB_INDUSTRY_NAME</t>
  </si>
  <si>
    <t>Kanada piyasası için raporumuzdaki "Piyasadaki Analist Öneri Durumuna Göre" yatırım teması ile şirketleri incelediğimizde,  piyasada analistlerin en çok AL verdiği hisselerden 5 tanesi: EDV CT Equity-Endeavour Mining Corp, EFN CT Equity-Element Fleet Management Corp, FTT CT Equity-Finning International Inc, GRT-U CT Equity-Granite Real Estate Investment, IAG CT Equity-iA Financial Corp Inc.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t>
  </si>
  <si>
    <t>NA</t>
  </si>
  <si>
    <t>Non-Alcoholic Beverages</t>
  </si>
  <si>
    <t>Anadolu Efes Biracilik Ve Malt</t>
  </si>
  <si>
    <t>Food &amp; Drug Stores</t>
  </si>
  <si>
    <t>AG Anadolu Grubu Holding AS</t>
  </si>
  <si>
    <t>Banks</t>
  </si>
  <si>
    <t>Akbank TAS</t>
  </si>
  <si>
    <t>Cement &amp; Aggregates</t>
  </si>
  <si>
    <t>Akcansa Cimento AS</t>
  </si>
  <si>
    <t>P&amp;C Insurance</t>
  </si>
  <si>
    <t>Aksigorta AS</t>
  </si>
  <si>
    <t>Textile &amp; Textile Products</t>
  </si>
  <si>
    <t>Aksa Akrilik Kimya Sanayii AS</t>
  </si>
  <si>
    <t>Power Generation</t>
  </si>
  <si>
    <t>Aksa Enerji Uretim AS</t>
  </si>
  <si>
    <t>Multi Asset Class REIT</t>
  </si>
  <si>
    <t>AKIS Gayrimenkul Yatirimi AS</t>
  </si>
  <si>
    <t>Infrastructure Construction</t>
  </si>
  <si>
    <t>Alarko Holding AS</t>
  </si>
  <si>
    <t>Albaraka Turk Katilim Bankasi</t>
  </si>
  <si>
    <t>Communications Equipment</t>
  </si>
  <si>
    <t>Alcatel-Lucent Teletas Telekom</t>
  </si>
  <si>
    <t>Alarko Gayrimenkul Yatirim Ort</t>
  </si>
  <si>
    <t>Paper &amp; Pulp Mills</t>
  </si>
  <si>
    <t>Alkim Alkali Kimya AS</t>
  </si>
  <si>
    <t>Household Appliances</t>
  </si>
  <si>
    <t>Arcelik AS</t>
  </si>
  <si>
    <t>IT Services</t>
  </si>
  <si>
    <t>ARD Grup Bilisim Teknolojileri</t>
  </si>
  <si>
    <t>Defense</t>
  </si>
  <si>
    <t>Aselsan Elektronik Sanayi Ve T</t>
  </si>
  <si>
    <t>Refining &amp; Marketing</t>
  </si>
  <si>
    <t>Aygaz AS</t>
  </si>
  <si>
    <t>Agricultural Chemicals</t>
  </si>
  <si>
    <t>Bagfas Bandirma Gubre Fabrikal</t>
  </si>
  <si>
    <t>BIM Birlesik Magazalar AS</t>
  </si>
  <si>
    <t>Mass Merchants</t>
  </si>
  <si>
    <t>Bizim Toptan Satis Magazalari</t>
  </si>
  <si>
    <t>Auto Parts</t>
  </si>
  <si>
    <t>Brisa Bridgestone Sabanci Sana</t>
  </si>
  <si>
    <t>Steel Producers</t>
  </si>
  <si>
    <t>Borusan Mannesmann Boru Sanayi</t>
  </si>
  <si>
    <t>Bursa Cimento Fabrikasi AS</t>
  </si>
  <si>
    <t>Coca-Cola Icecek AS</t>
  </si>
  <si>
    <t>Cemtas Celik Makina Sanayi Ve</t>
  </si>
  <si>
    <t>Cimsa Cimento Sanayi VE Ticare</t>
  </si>
  <si>
    <t>Transport Operations &amp; Services</t>
  </si>
  <si>
    <t>Celebi Hava Servisi AS</t>
  </si>
  <si>
    <t>Specialty &amp; Generic Pharma</t>
  </si>
  <si>
    <t>Deva Holding AS</t>
  </si>
  <si>
    <t>Automotive Retailers</t>
  </si>
  <si>
    <t>Dogus Otomotiv Servis ve Ticar</t>
  </si>
  <si>
    <t>Food Services</t>
  </si>
  <si>
    <t>DO &amp; CO AG</t>
  </si>
  <si>
    <t>Midstream - Oil &amp; Gas</t>
  </si>
  <si>
    <t>Dogan Sirketler Grubu Holding</t>
  </si>
  <si>
    <t>EIS Eczacibasi Ilac ve Sinai v</t>
  </si>
  <si>
    <t>EGE Endustri VE Ticaret AS</t>
  </si>
  <si>
    <t>Real Estate Services</t>
  </si>
  <si>
    <t>Emlak Konut Gayrimenkul Yatiri</t>
  </si>
  <si>
    <t>Electric Transmission &amp; Dist</t>
  </si>
  <si>
    <t>Enerjisa Enerji AS</t>
  </si>
  <si>
    <t>Enka Insaat ve Sanayi AS</t>
  </si>
  <si>
    <t>Eregli Demir ve Celik Fabrikal</t>
  </si>
  <si>
    <t>Automobiles</t>
  </si>
  <si>
    <t>Ford Otomotiv Sanayi AS</t>
  </si>
  <si>
    <t>Turkiye Garanti Bankasi AS</t>
  </si>
  <si>
    <t>Goodyear Lastikleri TAS</t>
  </si>
  <si>
    <t>Private Equity</t>
  </si>
  <si>
    <t>Gozde Girisim Sermayesi Yatiri</t>
  </si>
  <si>
    <t>Commercial Finance</t>
  </si>
  <si>
    <t>GSD Holding AS</t>
  </si>
  <si>
    <t>Gubre Fabrikalari TAS</t>
  </si>
  <si>
    <t>Turkiye Halk Bankasi AS</t>
  </si>
  <si>
    <t>Hektas Ticaret TAS</t>
  </si>
  <si>
    <t>Halk Gayrimenkul Yatirim Ortak</t>
  </si>
  <si>
    <t>Consumer Elec &amp; Applc Whslrs</t>
  </si>
  <si>
    <t>Indeks Bilgisayar Sistemleri M</t>
  </si>
  <si>
    <t>Exploration &amp; Production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</si>
  <si>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</si>
  <si>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</si>
  <si>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</si>
  <si>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</si>
  <si>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</si>
  <si>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Institutional Brokerage</t>
  </si>
  <si>
    <t>Is Yatirim Menkul Degerler AS</t>
  </si>
  <si>
    <t>Karel Elektronik Sanayi ve Tic</t>
  </si>
  <si>
    <t>Containers &amp; Packaging</t>
  </si>
  <si>
    <t>Kartonsan Karton Sanayi ve Tic</t>
  </si>
  <si>
    <t>KOC Holding AS</t>
  </si>
  <si>
    <t>Packaged Food</t>
  </si>
  <si>
    <t>Kerevitas Gida Sanayi ve Ticar</t>
  </si>
  <si>
    <t>Rubber &amp; Plastic</t>
  </si>
  <si>
    <t>Kordsa Teknik Tekstil AS</t>
  </si>
  <si>
    <t>Base Metals</t>
  </si>
  <si>
    <t>Koza Anadolu Metal Madencilik</t>
  </si>
  <si>
    <t>Precious Metals</t>
  </si>
  <si>
    <t>Koza Altin Isletmeleri AS</t>
  </si>
  <si>
    <t>Kardemir Karabuk Demir Celik S</t>
  </si>
  <si>
    <t>Application Software</t>
  </si>
  <si>
    <t>Logo Yazilim Sanayi Ve Ticaret</t>
  </si>
  <si>
    <t>Specialty Apparel Stores</t>
  </si>
  <si>
    <t>Mavi Giyim Sanayi Ve Ticaret A</t>
  </si>
  <si>
    <t>Migros Ticaret AS</t>
  </si>
  <si>
    <t>Health Care Facilities</t>
  </si>
  <si>
    <t>MLP Saglik Hizmetleri AS</t>
  </si>
  <si>
    <t>Netas Telekomunikasyon AS</t>
  </si>
  <si>
    <t>Lodging</t>
  </si>
  <si>
    <t>NET Holding AS</t>
  </si>
  <si>
    <t>ODAS Elektrik Uretim ve Sanayi</t>
  </si>
  <si>
    <t>Otokar Otomotiv Ve Savunma San</t>
  </si>
  <si>
    <t>Oyak Cimento Fabrikalari AS</t>
  </si>
  <si>
    <t>Specialty REIT</t>
  </si>
  <si>
    <t>Ozak Gayrimenkul Yatirim Ortak</t>
  </si>
  <si>
    <t>Basic &amp; Diversified Chemicals</t>
  </si>
  <si>
    <t>Petkim Petrokimya Holding AS</t>
  </si>
  <si>
    <t>Agricultural Producers</t>
  </si>
  <si>
    <t>Pinar Entegre Et ve Un Sanayi</t>
  </si>
  <si>
    <t>Airlines</t>
  </si>
  <si>
    <t>Pegasus Hava Tasimaciligi AS</t>
  </si>
  <si>
    <t>Pinar SUT Mamulleri Sanayii AS</t>
  </si>
  <si>
    <t>Haci Omer Sabanci Holding AS</t>
  </si>
  <si>
    <t>Sasa Polyester Sanayi AS</t>
  </si>
  <si>
    <t>Health Care Supply Chain</t>
  </si>
  <si>
    <t>Selcuk Ecza Deposu Ticaret ve</t>
  </si>
  <si>
    <t>Building Materials</t>
  </si>
  <si>
    <t>Turkiye Sise ve Cam Fabrikalar</t>
  </si>
  <si>
    <t>Sekerbank Turk AS</t>
  </si>
  <si>
    <t>Sok Marketler Ticaret AS</t>
  </si>
  <si>
    <t>Tat Gida Sanayi AS</t>
  </si>
  <si>
    <t>TAV Havalimanlari Holding AS</t>
  </si>
  <si>
    <t>Wireless Telecommunications</t>
  </si>
  <si>
    <t>Turkcell Iletisim Hizmetleri A</t>
  </si>
  <si>
    <t>Turk Hava Yollari AO</t>
  </si>
  <si>
    <t>Building Construction</t>
  </si>
  <si>
    <t>Tekfen Holding AS</t>
  </si>
  <si>
    <t>Tumosan Motor ve Traktor Sanay</t>
  </si>
  <si>
    <t>Tofas Turk Otomobil Fabrikasi</t>
  </si>
  <si>
    <t>Retail REIT</t>
  </si>
  <si>
    <t>Torunlar Gayrimenkul Yatirim O</t>
  </si>
  <si>
    <t>Turkiye Sinai Kalkinma Bankasi</t>
  </si>
  <si>
    <t>Wireline Telecommunications</t>
  </si>
  <si>
    <t>Turk Telekomunikasyon AS</t>
  </si>
  <si>
    <t>Agricultural Machinery</t>
  </si>
  <si>
    <t>Turk Traktor ve Ziraat Makinel</t>
  </si>
  <si>
    <t>Turkiye Petrol Rafinerileri AS</t>
  </si>
  <si>
    <t>Turkiye Sigorta AS</t>
  </si>
  <si>
    <t>Ulker Biskuvi Sanayi AS</t>
  </si>
  <si>
    <t>Turkiye Vakiflar Bankasi TAO</t>
  </si>
  <si>
    <t>Consumer Electronics</t>
  </si>
  <si>
    <t>Vestel Elektronik Sanayi ve Ti</t>
  </si>
  <si>
    <t>Furniture</t>
  </si>
  <si>
    <t>Yatas Yatak ve Yorgan Sanayi v</t>
  </si>
  <si>
    <t>Yapi ve Kredi Bankasi AS</t>
  </si>
  <si>
    <t>Zorlu Enerji Elektrik Uretim A</t>
  </si>
  <si>
    <t>Life Science &amp; Diagnostics</t>
  </si>
  <si>
    <t>Agilent Technologies Inc</t>
  </si>
  <si>
    <t>American Airlines Group Inc</t>
  </si>
  <si>
    <t>Advance Auto Parts Inc</t>
  </si>
  <si>
    <t>Apple Inc</t>
  </si>
  <si>
    <t>Large Pharma</t>
  </si>
  <si>
    <t>AbbVie Inc</t>
  </si>
  <si>
    <t>AmerisourceBergen Corp</t>
  </si>
  <si>
    <t>Medical Devices</t>
  </si>
  <si>
    <t>ABIOMED Inc</t>
  </si>
  <si>
    <t>Abbott Laboratories</t>
  </si>
  <si>
    <t>Accenture PLC</t>
  </si>
  <si>
    <t>Adobe Inc</t>
  </si>
  <si>
    <t>Semiconductor Devices</t>
  </si>
  <si>
    <t>Analog Devices Inc</t>
  </si>
  <si>
    <t>Agricultural Products Whslrs</t>
  </si>
  <si>
    <t>Archer-Daniels-Midland Co</t>
  </si>
  <si>
    <t>Data &amp; Transaction Processors</t>
  </si>
  <si>
    <t>Automatic Data Processing Inc</t>
  </si>
  <si>
    <t>Autodesk Inc</t>
  </si>
  <si>
    <t>Integrated Electric Utilities</t>
  </si>
  <si>
    <t>Ameren Corp</t>
  </si>
  <si>
    <t>American Electric Power Co Inc</t>
  </si>
  <si>
    <t>AES Corp/The</t>
  </si>
  <si>
    <t>Life Insurance</t>
  </si>
  <si>
    <t>Aflac Inc</t>
  </si>
  <si>
    <t>American International Group I</t>
  </si>
  <si>
    <t>Assurant Inc</t>
  </si>
  <si>
    <t>Insurance Brokers &amp; Services</t>
  </si>
  <si>
    <t>Arthur J Gallagher &amp; Co</t>
  </si>
  <si>
    <t>Infrastructure Software</t>
  </si>
  <si>
    <t>Akamai Technologies Inc</t>
  </si>
  <si>
    <t>Specialty Chemicals</t>
  </si>
  <si>
    <t>Albemarle Corp</t>
  </si>
  <si>
    <t>Medical Equipment</t>
  </si>
  <si>
    <t>Align Technology Inc</t>
  </si>
  <si>
    <t>Alaska Air Group Inc</t>
  </si>
  <si>
    <t>Allstate Corp/The</t>
  </si>
  <si>
    <t>Comml &amp; Res Bldg Equip &amp; Sys</t>
  </si>
  <si>
    <t>Allegion plc</t>
  </si>
  <si>
    <t>Biotech</t>
  </si>
  <si>
    <t>Alexion Pharmaceuticals Inc</t>
  </si>
  <si>
    <t>Semiconductor Mfg</t>
  </si>
  <si>
    <t>Applied Materials Inc</t>
  </si>
  <si>
    <t>Amcor PLC</t>
  </si>
  <si>
    <t>Advanced Micro Devices Inc</t>
  </si>
  <si>
    <t>Measurement Instruments</t>
  </si>
  <si>
    <t>AMETEK Inc</t>
  </si>
  <si>
    <t>Amgen Inc</t>
  </si>
  <si>
    <t>Wealth Management</t>
  </si>
  <si>
    <t>Ameriprise Financial Inc</t>
  </si>
  <si>
    <t>Infrastructure REIT</t>
  </si>
  <si>
    <t>American Tower Corp</t>
  </si>
  <si>
    <t>Online Marketplace</t>
  </si>
  <si>
    <t>Amazon.com Inc</t>
  </si>
  <si>
    <t>Arista Networks Inc</t>
  </si>
  <si>
    <t>ANSYS Inc</t>
  </si>
  <si>
    <t>Managed Care</t>
  </si>
  <si>
    <t>Anthem Inc</t>
  </si>
  <si>
    <t>Aon PLC</t>
  </si>
  <si>
    <t>A O Smith Corp</t>
  </si>
  <si>
    <t>APA Corp</t>
  </si>
  <si>
    <t>Air Products and Chemicals Inc</t>
  </si>
  <si>
    <t>Electrical Components</t>
  </si>
  <si>
    <t>Amphenol Corp</t>
  </si>
  <si>
    <t>Aptiv PLC</t>
  </si>
  <si>
    <t>Office REIT</t>
  </si>
  <si>
    <t>Alexandria Real Estate Equitie</t>
  </si>
  <si>
    <t>Gas Utilities</t>
  </si>
  <si>
    <t>Atmos Energy Corp</t>
  </si>
  <si>
    <t>Video Games</t>
  </si>
  <si>
    <t>Activision Blizzard Inc</t>
  </si>
  <si>
    <t>Residential REIT</t>
  </si>
  <si>
    <t>AvalonBay Communities Inc</t>
  </si>
  <si>
    <t>Broadcom Inc</t>
  </si>
  <si>
    <t>Avery Dennison Corp</t>
  </si>
  <si>
    <t>Water Utilities</t>
  </si>
  <si>
    <t>American Water Works Co Inc</t>
  </si>
  <si>
    <t>Consumer Finance</t>
  </si>
  <si>
    <t>American Express Co</t>
  </si>
  <si>
    <t>AutoZone Inc</t>
  </si>
  <si>
    <t>Aircraft &amp; Parts</t>
  </si>
  <si>
    <t>Boeing Co/The</t>
  </si>
  <si>
    <t>Diversified Banks</t>
  </si>
  <si>
    <t>Bank of America Corp</t>
  </si>
  <si>
    <t>Health Care Supplies</t>
  </si>
  <si>
    <t>Baxter International Inc</t>
  </si>
  <si>
    <t>Electronics &amp; Appliances Stores</t>
  </si>
  <si>
    <t>Best Buy Co Inc</t>
  </si>
  <si>
    <t>Becton Dickinson and Co</t>
  </si>
  <si>
    <t>Investment Management</t>
  </si>
  <si>
    <t>Franklin Resources Inc</t>
  </si>
  <si>
    <t>Alcoholic Beverages</t>
  </si>
  <si>
    <t>Brown-Forman Corp</t>
  </si>
  <si>
    <t>Biogen Inc</t>
  </si>
  <si>
    <t>Bio-Rad Laboratories Inc</t>
  </si>
  <si>
    <t>Instl Trust, Fiduciary &amp; Custody</t>
  </si>
  <si>
    <t>Bank of New York Mellon Corp/T</t>
  </si>
  <si>
    <t>Internet Media &amp; Services</t>
  </si>
  <si>
    <t>Booking Holdings Inc</t>
  </si>
  <si>
    <t>Oilfield Services &amp; Equipment</t>
  </si>
  <si>
    <t>Baker Hughes Co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</si>
  <si>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</si>
  <si>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</si>
  <si>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</si>
  <si>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</si>
  <si>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</si>
  <si>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</si>
  <si>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</si>
  <si>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</si>
  <si>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</si>
  <si>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</si>
  <si>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</si>
  <si>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Carrier Global Corp</t>
  </si>
  <si>
    <t>Construction &amp; Mining Machinery</t>
  </si>
  <si>
    <t>Caterpillar Inc</t>
  </si>
  <si>
    <t>Chubb Ltd</t>
  </si>
  <si>
    <t>Security &amp; Cmdty Exchanges</t>
  </si>
  <si>
    <t>Cboe Global Markets Inc</t>
  </si>
  <si>
    <t>CBRE Group Inc</t>
  </si>
  <si>
    <t>Crown Castle International Cor</t>
  </si>
  <si>
    <t>Cruise Lines</t>
  </si>
  <si>
    <t>Carnival Corp</t>
  </si>
  <si>
    <t>Cadence Design Systems Inc</t>
  </si>
  <si>
    <t>CDW Corp/DE</t>
  </si>
  <si>
    <t>Celanese Corp</t>
  </si>
  <si>
    <t>Cerner Corp</t>
  </si>
  <si>
    <t>CF Industries Holdings Inc</t>
  </si>
  <si>
    <t>Citizens Financial Group Inc</t>
  </si>
  <si>
    <t>Home Products</t>
  </si>
  <si>
    <t>Church &amp; Dwight Co Inc</t>
  </si>
  <si>
    <t>Logistics Services</t>
  </si>
  <si>
    <t>CH Robinson Worldwide Inc</t>
  </si>
  <si>
    <t>Cable &amp; Satellite</t>
  </si>
  <si>
    <t>Charter Communications Inc</t>
  </si>
  <si>
    <t>Cigna Corp</t>
  </si>
  <si>
    <t>Cincinnati Financial Corp</t>
  </si>
  <si>
    <t>Personal Care Products</t>
  </si>
  <si>
    <t>Colgate-Palmolive Co</t>
  </si>
  <si>
    <t>Clorox Co/The</t>
  </si>
  <si>
    <t>Comerica Inc</t>
  </si>
  <si>
    <t>Comcast Corp</t>
  </si>
  <si>
    <t>CME Group Inc</t>
  </si>
  <si>
    <t>Restaurants</t>
  </si>
  <si>
    <t>Chipotle Mexican Grill Inc</t>
  </si>
  <si>
    <t>Commercial Vehicles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</si>
  <si>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</si>
  <si>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</si>
  <si>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</si>
  <si>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</si>
  <si>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</si>
  <si>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</si>
  <si>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</si>
  <si>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</si>
  <si>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</si>
  <si>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Campbell Soup Co</t>
  </si>
  <si>
    <t>Automotive Wholesalers</t>
  </si>
  <si>
    <t>Copart Inc</t>
  </si>
  <si>
    <t>salesforce.com Inc</t>
  </si>
  <si>
    <t>Cisco Systems Inc/Delaware</t>
  </si>
  <si>
    <t>Rail Freight</t>
  </si>
  <si>
    <t>CSX Corp</t>
  </si>
  <si>
    <t>Other Commercial Support Svcs</t>
  </si>
  <si>
    <t>Cintas Corp</t>
  </si>
  <si>
    <t>Health Care Services</t>
  </si>
  <si>
    <t>Catalent Inc</t>
  </si>
  <si>
    <t>Cognizant Technology Solutions</t>
  </si>
  <si>
    <t>Corteva Inc</t>
  </si>
  <si>
    <t>Citrix Systems Inc</t>
  </si>
  <si>
    <t>CVS Health Corp</t>
  </si>
  <si>
    <t>Integrated Oils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</si>
  <si>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</si>
  <si>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</si>
  <si>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</si>
  <si>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</si>
  <si>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</si>
  <si>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</si>
  <si>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</si>
  <si>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</si>
  <si>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</si>
  <si>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Homebuilding</t>
  </si>
  <si>
    <t>DR Horton Inc</t>
  </si>
  <si>
    <t>Danaher Corp</t>
  </si>
  <si>
    <t>Film &amp; TV</t>
  </si>
  <si>
    <t>Walt Disney Co/The</t>
  </si>
  <si>
    <t>Discovery Inc</t>
  </si>
  <si>
    <t>DISH Network Corp</t>
  </si>
  <si>
    <t>Data Center REIT</t>
  </si>
  <si>
    <t>Digital Realty Trust Inc</t>
  </si>
  <si>
    <t>Dollar Tree Inc</t>
  </si>
  <si>
    <t>Diversified Industrials</t>
  </si>
  <si>
    <t>Dover Corp</t>
  </si>
  <si>
    <t>Dow Inc</t>
  </si>
  <si>
    <t>Domino's Pizza Inc</t>
  </si>
  <si>
    <t>Industrial REIT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</si>
  <si>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</si>
  <si>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</si>
  <si>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</si>
  <si>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</si>
  <si>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</si>
  <si>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</si>
  <si>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</si>
  <si>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Dexcom Inc</t>
  </si>
  <si>
    <t>Electronic Arts Inc</t>
  </si>
  <si>
    <t>eBay Inc</t>
  </si>
  <si>
    <t>Ecolab Inc</t>
  </si>
  <si>
    <t>Consolidated Edison Inc</t>
  </si>
  <si>
    <t>Information Services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</si>
  <si>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</si>
  <si>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</si>
  <si>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</si>
  <si>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</si>
  <si>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</si>
  <si>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</si>
  <si>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</si>
  <si>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</si>
  <si>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</si>
  <si>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</si>
  <si>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Eaton Corp PLC</t>
  </si>
  <si>
    <t>Entergy Corp</t>
  </si>
  <si>
    <t>Etsy Inc</t>
  </si>
  <si>
    <t>Evergy Inc</t>
  </si>
  <si>
    <t>Edwards Lifesciences Corp</t>
  </si>
  <si>
    <t>Exelon Corp</t>
  </si>
  <si>
    <t>Expeditors International of Wa</t>
  </si>
  <si>
    <t>Expedia Group Inc</t>
  </si>
  <si>
    <t>Self-storage REIT</t>
  </si>
  <si>
    <t>Extra Space Storage Inc</t>
  </si>
  <si>
    <t>Ford Motor Co</t>
  </si>
  <si>
    <t>Diamondback Energy Inc</t>
  </si>
  <si>
    <t>Industrial Wholesale &amp; Rental</t>
  </si>
  <si>
    <t>Fastenal Co</t>
  </si>
  <si>
    <t>Facebook Inc</t>
  </si>
  <si>
    <t>Building Products</t>
  </si>
  <si>
    <t>Fortune Brands Home &amp; Security</t>
  </si>
  <si>
    <t>Freeport-McMoRan Inc</t>
  </si>
  <si>
    <t>Courier Services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</si>
  <si>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</si>
  <si>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</si>
  <si>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</si>
  <si>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</si>
  <si>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</si>
  <si>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</si>
  <si>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Specialty Technology Hardware</t>
  </si>
  <si>
    <t>FLIR Systems Inc</t>
  </si>
  <si>
    <t>Flow Control Equipment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</si>
  <si>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</si>
  <si>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</si>
  <si>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</si>
  <si>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</si>
  <si>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</si>
  <si>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</si>
  <si>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</si>
  <si>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</si>
  <si>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</si>
  <si>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</si>
  <si>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</si>
  <si>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</si>
  <si>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</si>
  <si>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Globe Life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</si>
  <si>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</si>
  <si>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</si>
  <si>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</si>
  <si>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</si>
  <si>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</si>
  <si>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</si>
  <si>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</si>
  <si>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</si>
  <si>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</si>
  <si>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</si>
  <si>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Toys &amp; Games</t>
  </si>
  <si>
    <t>Hasbro Inc</t>
  </si>
  <si>
    <t>Huntington Bancshares Inc/OH</t>
  </si>
  <si>
    <t>Apparel, Footwear &amp; Acc Design</t>
  </si>
  <si>
    <t>Hanesbrands Inc</t>
  </si>
  <si>
    <t>HCA Healthcare Inc</t>
  </si>
  <si>
    <t>Home Products Stores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</si>
  <si>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</si>
  <si>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</si>
  <si>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</si>
  <si>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</si>
  <si>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</si>
  <si>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</si>
  <si>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Hologic Inc</t>
  </si>
  <si>
    <t>Honeywell International Inc</t>
  </si>
  <si>
    <t>Computer Hardware &amp; Storage</t>
  </si>
  <si>
    <t>Hewlett Packard Enterprise Co</t>
  </si>
  <si>
    <t>HP Inc</t>
  </si>
  <si>
    <t>Hormel Foods Corp</t>
  </si>
  <si>
    <t>Henry Schein Inc</t>
  </si>
  <si>
    <t>Hotel REIT</t>
  </si>
  <si>
    <t>Host Hotels &amp; Resorts Inc</t>
  </si>
  <si>
    <t>Hershey Co/The</t>
  </si>
  <si>
    <t>Humana Inc</t>
  </si>
  <si>
    <t>Howmet Aerospace Inc</t>
  </si>
  <si>
    <t>International Business Machine</t>
  </si>
  <si>
    <t>Intercontinental Exchange Inc</t>
  </si>
  <si>
    <t>IDEXX Laboratories Inc</t>
  </si>
  <si>
    <t>IDEX Corp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</si>
  <si>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</si>
  <si>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</si>
  <si>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</si>
  <si>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</si>
  <si>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</si>
  <si>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</si>
  <si>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</si>
  <si>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Advertising &amp; Marketing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</si>
  <si>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</si>
  <si>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</si>
  <si>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</si>
  <si>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</si>
  <si>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</si>
  <si>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</si>
  <si>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</si>
  <si>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</si>
  <si>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</si>
  <si>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Engineering Services</t>
  </si>
  <si>
    <t>Jacobs Engineering Group Inc</t>
  </si>
  <si>
    <t>Trucking</t>
  </si>
  <si>
    <t>JB Hunt Transport Services Inc</t>
  </si>
  <si>
    <t>Johnson Controls International</t>
  </si>
  <si>
    <t>Jack Henry &amp; Associates Inc</t>
  </si>
  <si>
    <t>Johnson &amp; Johnson</t>
  </si>
  <si>
    <t>Juniper Networks Inc</t>
  </si>
  <si>
    <t>JPMorgan Chase &amp; Co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</si>
  <si>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</si>
  <si>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</si>
  <si>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</si>
  <si>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</si>
  <si>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</si>
  <si>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</si>
  <si>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</si>
  <si>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</si>
  <si>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</si>
  <si>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</si>
  <si>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</si>
  <si>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Kansas City Southern</t>
  </si>
  <si>
    <t>Loews Corp</t>
  </si>
  <si>
    <t>L Brands Inc</t>
  </si>
  <si>
    <t>Leidos Holdings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</si>
  <si>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</si>
  <si>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</si>
  <si>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</si>
  <si>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</si>
  <si>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</si>
  <si>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</si>
  <si>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</si>
  <si>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</si>
  <si>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</si>
  <si>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</si>
  <si>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</si>
  <si>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</si>
  <si>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Lumen Technologies Inc</t>
  </si>
  <si>
    <t>Southwest Airlines Co</t>
  </si>
  <si>
    <t>Casinos &amp; Gaming</t>
  </si>
  <si>
    <t>Las Vegas Sands Corp</t>
  </si>
  <si>
    <t>Lamb Weston Holdings Inc</t>
  </si>
  <si>
    <t>LyondellBasell Industries NV</t>
  </si>
  <si>
    <t>Entertainment Facilities</t>
  </si>
  <si>
    <t>Live Nation Entertainment Inc</t>
  </si>
  <si>
    <t>Mastercard Inc</t>
  </si>
  <si>
    <t>Mid-America Apartment Communit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</si>
  <si>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</si>
  <si>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</si>
  <si>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</si>
  <si>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</si>
  <si>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</si>
  <si>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</si>
  <si>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</si>
  <si>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</si>
  <si>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</si>
  <si>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</si>
  <si>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</si>
  <si>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</si>
  <si>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</si>
  <si>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</si>
  <si>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</si>
  <si>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</si>
  <si>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</si>
  <si>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Tobacco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</si>
  <si>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</si>
  <si>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</si>
  <si>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</si>
  <si>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</si>
  <si>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</si>
  <si>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</si>
  <si>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</si>
  <si>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</si>
  <si>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</si>
  <si>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</si>
  <si>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</si>
  <si>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</si>
  <si>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</si>
  <si>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</si>
  <si>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</si>
  <si>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</si>
  <si>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</si>
  <si>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</si>
  <si>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</si>
  <si>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</si>
  <si>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NortonLifeLock Inc</t>
  </si>
  <si>
    <t>Nielsen Holdings PLC</t>
  </si>
  <si>
    <t>Northrop Grumman Corp</t>
  </si>
  <si>
    <t>NOV Inc</t>
  </si>
  <si>
    <t>ServiceNow Inc</t>
  </si>
  <si>
    <t>NRG Energy Inc</t>
  </si>
  <si>
    <t>Norfolk Southern Corp</t>
  </si>
  <si>
    <t>NetApp Inc</t>
  </si>
  <si>
    <t>Northern Trust Corp</t>
  </si>
  <si>
    <t>Nucor Corp</t>
  </si>
  <si>
    <t>NVIDIA Corp</t>
  </si>
  <si>
    <t>NVR Inc</t>
  </si>
  <si>
    <t>Housewares</t>
  </si>
  <si>
    <t>Newell Brands Inc</t>
  </si>
  <si>
    <t>Publishing</t>
  </si>
  <si>
    <t>News Corp</t>
  </si>
  <si>
    <t>Realty Income Corp</t>
  </si>
  <si>
    <t>Old Dominion Freight Line Inc</t>
  </si>
  <si>
    <t>ONEOK Inc</t>
  </si>
  <si>
    <t>Omnicom Group Inc</t>
  </si>
  <si>
    <t>Oracle Corp</t>
  </si>
  <si>
    <t>O'Reilly Automotive Inc</t>
  </si>
  <si>
    <t>Otis Worldwide Corp</t>
  </si>
  <si>
    <t>Occidental Petroleum Corp</t>
  </si>
  <si>
    <t>Paycom Software Inc</t>
  </si>
  <si>
    <t>Paychex Inc</t>
  </si>
  <si>
    <t>People's United Financial Inc</t>
  </si>
  <si>
    <t>PACCAR Inc</t>
  </si>
  <si>
    <t>Health Care REIT</t>
  </si>
  <si>
    <t>Healthpeak Properties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</si>
  <si>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</si>
  <si>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</si>
  <si>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</si>
  <si>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</si>
  <si>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</si>
  <si>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</si>
  <si>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</si>
  <si>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</si>
  <si>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</si>
  <si>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</si>
  <si>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</si>
  <si>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</si>
  <si>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</si>
  <si>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</si>
  <si>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</si>
  <si>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Other Wholesalers</t>
  </si>
  <si>
    <t>Pool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</si>
  <si>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</si>
  <si>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</si>
  <si>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</si>
  <si>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</si>
  <si>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</si>
  <si>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</si>
  <si>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</si>
  <si>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</si>
  <si>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</si>
  <si>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</si>
  <si>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</si>
  <si>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</si>
  <si>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</si>
  <si>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Reinsurance</t>
  </si>
  <si>
    <t>Everest Re Group Ltd</t>
  </si>
  <si>
    <t>Regency Centers Corp</t>
  </si>
  <si>
    <t>Regeneron Pharmaceuticals Inc</t>
  </si>
  <si>
    <t>Regions Financial Corp</t>
  </si>
  <si>
    <t>Professional Services</t>
  </si>
  <si>
    <t>Robert Half International Inc</t>
  </si>
  <si>
    <t>Raymond James Financial Inc</t>
  </si>
  <si>
    <t>Ralph Lauren Corp</t>
  </si>
  <si>
    <t>ResMed Inc</t>
  </si>
  <si>
    <t>Rockwell Automation Inc</t>
  </si>
  <si>
    <t>Building Maintenance Services</t>
  </si>
  <si>
    <t>Rollins Inc</t>
  </si>
  <si>
    <t>Roper Technologies Inc</t>
  </si>
  <si>
    <t>Ross Stores Inc</t>
  </si>
  <si>
    <t>Waste Management</t>
  </si>
  <si>
    <t>Republic Services Inc</t>
  </si>
  <si>
    <t>Raytheon Technologies Corp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</si>
  <si>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</si>
  <si>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</si>
  <si>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</si>
  <si>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</si>
  <si>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</si>
  <si>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</si>
  <si>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</si>
  <si>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</si>
  <si>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</si>
  <si>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Other Machinery &amp; Equipment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</si>
  <si>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</si>
  <si>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</si>
  <si>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</si>
  <si>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</si>
  <si>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</si>
  <si>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</si>
  <si>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STERIS PLC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</si>
  <si>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</si>
  <si>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</si>
  <si>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</si>
  <si>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</si>
  <si>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</si>
  <si>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</si>
  <si>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</si>
  <si>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Food &amp; Beverage Wholesalers</t>
  </si>
  <si>
    <t>Sysco Corp</t>
  </si>
  <si>
    <t>AT&amp;T Inc</t>
  </si>
  <si>
    <t>Molson Coors Beverage Co</t>
  </si>
  <si>
    <t>TransDigm Group Inc</t>
  </si>
  <si>
    <t>Teledyne Technologies Inc</t>
  </si>
  <si>
    <t>TE Connectivity Ltd</t>
  </si>
  <si>
    <t>Teradyne Inc</t>
  </si>
  <si>
    <t>Truist Financial Corp</t>
  </si>
  <si>
    <t>Teleflex Inc</t>
  </si>
  <si>
    <t>Target Corp</t>
  </si>
  <si>
    <t>Jewelry &amp; Watch Stores</t>
  </si>
  <si>
    <t>Tiffany &amp; Co</t>
  </si>
  <si>
    <t>TJX Cos Inc/The</t>
  </si>
  <si>
    <t>Thermo Fisher Scientific Inc</t>
  </si>
  <si>
    <t>T-Mobile US Inc</t>
  </si>
  <si>
    <t>Tapestry Inc</t>
  </si>
  <si>
    <t>T Rowe Price Group Inc</t>
  </si>
  <si>
    <t>Travelers Cos Inc/The</t>
  </si>
  <si>
    <t>Tractor Supply Co</t>
  </si>
  <si>
    <t>Tesla Inc</t>
  </si>
  <si>
    <t>Tyson Foods Inc</t>
  </si>
  <si>
    <t>Trane Technologies PLC</t>
  </si>
  <si>
    <t>Take-Two Interactive Software</t>
  </si>
  <si>
    <t>Twitter Inc</t>
  </si>
  <si>
    <t>Texas Instruments Inc</t>
  </si>
  <si>
    <t>Textron Inc</t>
  </si>
  <si>
    <t>Tyler Technologies Inc</t>
  </si>
  <si>
    <t>Under Armour Inc</t>
  </si>
  <si>
    <t>United Airlines Holdings Inc</t>
  </si>
  <si>
    <t>UDR Inc</t>
  </si>
  <si>
    <t>Universal Health Services Inc</t>
  </si>
  <si>
    <t>Other Spec Retail - Discr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</si>
  <si>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</si>
  <si>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</si>
  <si>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</si>
  <si>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</si>
  <si>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</si>
  <si>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</si>
  <si>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</si>
  <si>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Visa Inc</t>
  </si>
  <si>
    <t>Varian Medical Systems Inc</t>
  </si>
  <si>
    <t>VF Corp</t>
  </si>
  <si>
    <t>ViacomCBS Inc</t>
  </si>
  <si>
    <t>Valero Energy Corp</t>
  </si>
  <si>
    <t>Vulcan Materials Co</t>
  </si>
  <si>
    <t>Vornado Realty Trust</t>
  </si>
  <si>
    <t>Vontier Corp</t>
  </si>
  <si>
    <t>Verisk Analytics Inc</t>
  </si>
  <si>
    <t>VeriSign Inc</t>
  </si>
  <si>
    <t>Vertex Pharmaceuticals Inc</t>
  </si>
  <si>
    <t>Ventas Inc</t>
  </si>
  <si>
    <t>Viatris Inc</t>
  </si>
  <si>
    <t>Verizon Communications Inc</t>
  </si>
  <si>
    <t>Railroad Rolling Stock</t>
  </si>
  <si>
    <t>Westinghouse Air Brake Technol</t>
  </si>
  <si>
    <t>Waters Corp</t>
  </si>
  <si>
    <t>Walgreens Boots Alliance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</si>
  <si>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</si>
  <si>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</si>
  <si>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</si>
  <si>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</si>
  <si>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</si>
  <si>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</si>
  <si>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</si>
  <si>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</si>
  <si>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</si>
  <si>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 R Berkley Corp</t>
  </si>
  <si>
    <t>Westrock Co</t>
  </si>
  <si>
    <t>West Pharmaceutical Services I</t>
  </si>
  <si>
    <t>Western Union Co/The</t>
  </si>
  <si>
    <t>Timber REIT</t>
  </si>
  <si>
    <t>Weyerhaeuser Co</t>
  </si>
  <si>
    <t>Wynn Resorts Ltd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</si>
  <si>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</si>
  <si>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</si>
  <si>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</si>
  <si>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</si>
  <si>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</si>
  <si>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</si>
  <si>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</si>
  <si>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</si>
  <si>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Zebra Technologies Corp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</si>
  <si>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</si>
  <si>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</si>
  <si>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</si>
  <si>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</si>
  <si>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</si>
  <si>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</si>
  <si>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</si>
  <si>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</si>
  <si>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</si>
  <si>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</si>
  <si>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</si>
  <si>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</si>
  <si>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</si>
  <si>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Delivery Hero SE</t>
  </si>
  <si>
    <t>Deutsche Post AG</t>
  </si>
  <si>
    <t>Deutsche Telekom AG</t>
  </si>
  <si>
    <t>Residential Owners &amp; Developers</t>
  </si>
  <si>
    <t>Deutsche Wohnen SE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</si>
  <si>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</si>
  <si>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</si>
  <si>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</si>
  <si>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</si>
  <si>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</si>
  <si>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</si>
  <si>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Merck KGaA</t>
  </si>
  <si>
    <t>MTU Aero Engines AG</t>
  </si>
  <si>
    <t>Muenchener Rueckversicherungs-</t>
  </si>
  <si>
    <t>RWE AG</t>
  </si>
  <si>
    <t>SAP SE</t>
  </si>
  <si>
    <t>Siemens AG</t>
  </si>
  <si>
    <t>Vonovia SE</t>
  </si>
  <si>
    <t>Volkswagen AG</t>
  </si>
  <si>
    <t>Credit Agricole SA</t>
  </si>
  <si>
    <t>Air Liquide SA</t>
  </si>
  <si>
    <t>Airbus SE</t>
  </si>
  <si>
    <t>Alstom SA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</si>
  <si>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</si>
  <si>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</si>
  <si>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</si>
  <si>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</si>
  <si>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</si>
  <si>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</si>
  <si>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</si>
  <si>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</si>
  <si>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</si>
  <si>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</si>
  <si>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</si>
  <si>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</si>
  <si>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</si>
  <si>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</si>
  <si>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</si>
  <si>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</si>
  <si>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</si>
  <si>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</si>
  <si>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</si>
  <si>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</si>
  <si>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</si>
  <si>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</si>
  <si>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</si>
  <si>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</si>
  <si>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</si>
  <si>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</si>
  <si>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</si>
  <si>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</si>
  <si>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</si>
  <si>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Electrical Power Equipment</t>
  </si>
  <si>
    <t>Schneider Electric SE</t>
  </si>
  <si>
    <t>Teleperformance</t>
  </si>
  <si>
    <t>Peugeot SA</t>
  </si>
  <si>
    <t>Unibail-Rodamco-Westfield</t>
  </si>
  <si>
    <t>Veolia Environnement SA</t>
  </si>
  <si>
    <t>Music</t>
  </si>
  <si>
    <t>Vivendi SE</t>
  </si>
  <si>
    <t>Worldline SA/France</t>
  </si>
  <si>
    <t>#N/A Invalid Security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</si>
  <si>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</si>
  <si>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</si>
  <si>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</si>
  <si>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</si>
  <si>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</si>
  <si>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</si>
  <si>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</si>
  <si>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</si>
  <si>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Avast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</si>
  <si>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</si>
  <si>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</si>
  <si>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</si>
  <si>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</si>
  <si>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</si>
  <si>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</si>
  <si>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Iron</t>
  </si>
  <si>
    <t>BHP Group PLC</t>
  </si>
  <si>
    <t>Berkeley Group Holdings PLC</t>
  </si>
  <si>
    <t>British Land Co PLC/The</t>
  </si>
  <si>
    <t>B&amp;M European Value Retail SA</t>
  </si>
  <si>
    <t>Bunzl PLC</t>
  </si>
  <si>
    <t>BP PLC</t>
  </si>
  <si>
    <t>Burberry Group PLC</t>
  </si>
  <si>
    <t>BT Group PLC</t>
  </si>
  <si>
    <t>Coca-Cola HBC AG</t>
  </si>
  <si>
    <t>Compass Group PLC</t>
  </si>
  <si>
    <t>Croda International PLC</t>
  </si>
  <si>
    <t>CRH PLC</t>
  </si>
  <si>
    <t>DCC PLC</t>
  </si>
  <si>
    <t>Diageo PLC</t>
  </si>
  <si>
    <t>Entain PLC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</si>
  <si>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</si>
  <si>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</si>
  <si>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</si>
  <si>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</si>
  <si>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</si>
  <si>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</si>
  <si>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</si>
  <si>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Hikma Pharmaceuticals PLC</t>
  </si>
  <si>
    <t>Hargreaves Lansdown PLC</t>
  </si>
  <si>
    <t>Halma PLC</t>
  </si>
  <si>
    <t>HSBC Holdings PLC</t>
  </si>
  <si>
    <t>International Consolidated Air</t>
  </si>
  <si>
    <t>Intermediate Capital Group PLC</t>
  </si>
  <si>
    <t>InterContinental Hotels Group</t>
  </si>
  <si>
    <t>3i Group PLC</t>
  </si>
  <si>
    <t>Imperial Brands PLC</t>
  </si>
  <si>
    <t>Informa PLC</t>
  </si>
  <si>
    <t>Intertek Group PLC</t>
  </si>
  <si>
    <t>JD Sports Fashion PLC</t>
  </si>
  <si>
    <t>Just Eat Takeaway.com NV</t>
  </si>
  <si>
    <t>Johnson Matthey PLC</t>
  </si>
  <si>
    <t>Kingfisher PLC</t>
  </si>
  <si>
    <t>Land Securities Group PLC</t>
  </si>
  <si>
    <t>Legal &amp; General Group PLC</t>
  </si>
  <si>
    <t>Lloyds Banking Group PLC</t>
  </si>
  <si>
    <t>Mondi PLC</t>
  </si>
  <si>
    <t>M&amp;G PLC</t>
  </si>
  <si>
    <t>Investment Companies</t>
  </si>
  <si>
    <t>Melrose Industries PLC</t>
  </si>
  <si>
    <t>Wm Morrison Supermarkets PLC</t>
  </si>
  <si>
    <t>National Grid PLC</t>
  </si>
  <si>
    <t>Natwest Group PLC</t>
  </si>
  <si>
    <t>Next PLC</t>
  </si>
  <si>
    <t>Ocado Group PLC</t>
  </si>
  <si>
    <t>Phoenix Group Holdings PLC</t>
  </si>
  <si>
    <t>Pennon Group PLC</t>
  </si>
  <si>
    <t>Polymetal International PLC</t>
  </si>
  <si>
    <t>Prudential PLC</t>
  </si>
  <si>
    <t>Pershing Square Holdings Ltd/F</t>
  </si>
  <si>
    <t>Persimmon PLC</t>
  </si>
  <si>
    <t>Pearson PLC</t>
  </si>
  <si>
    <t>Reckitt Benckiser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</si>
  <si>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</si>
  <si>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</si>
  <si>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</si>
  <si>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</si>
  <si>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</si>
  <si>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</si>
  <si>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</si>
  <si>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</si>
  <si>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</si>
  <si>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</si>
  <si>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</si>
  <si>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</si>
  <si>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</si>
  <si>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</si>
  <si>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Factory Automation Equipment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</si>
  <si>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</si>
  <si>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</si>
  <si>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</si>
  <si>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</si>
  <si>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</si>
  <si>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</si>
  <si>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</si>
  <si>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</si>
  <si>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</si>
  <si>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</si>
  <si>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</si>
  <si>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</si>
  <si>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</si>
  <si>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</si>
  <si>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</si>
  <si>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</si>
  <si>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</si>
  <si>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Cannabis</t>
  </si>
  <si>
    <t>Aurora Cannabis Inc</t>
  </si>
  <si>
    <t>Atco Ltd/Canada</t>
  </si>
  <si>
    <t>Agnico Eagle Mines Ltd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</si>
  <si>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</si>
  <si>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</si>
  <si>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</si>
  <si>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</si>
  <si>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</si>
  <si>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</si>
  <si>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</si>
  <si>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</si>
  <si>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ATS Automation Tooling Systems</t>
  </si>
  <si>
    <t>Alimentation Couche-Tard Inc</t>
  </si>
  <si>
    <t>Aritzia Inc</t>
  </si>
  <si>
    <t>Aurinia Pharmaceuticals Inc</t>
  </si>
  <si>
    <t>Artis Real Estate Investment T</t>
  </si>
  <si>
    <t>Badger Daylighting Ltd</t>
  </si>
  <si>
    <t>Brookfield Asset Management In</t>
  </si>
  <si>
    <t>BlackBerry Ltd</t>
  </si>
  <si>
    <t>Brookfield Business Partners L</t>
  </si>
  <si>
    <t>BCE Inc</t>
  </si>
  <si>
    <t>Boardwalk Real Estate Investme</t>
  </si>
  <si>
    <t>Brookfield Renewable Partners</t>
  </si>
  <si>
    <t>Bausch Health Cos Inc</t>
  </si>
  <si>
    <t>Brookfield Infrastructure Part</t>
  </si>
  <si>
    <t>Renewable Energy Equipment</t>
  </si>
  <si>
    <t>Ballard Power Systems Inc</t>
  </si>
  <si>
    <t>Boralex Inc</t>
  </si>
  <si>
    <t>Bank of Montreal</t>
  </si>
  <si>
    <t>Bank of Nova Scotia/The</t>
  </si>
  <si>
    <t>Multi Asset Class Own &amp; Develop</t>
  </si>
  <si>
    <t>Brookfield Property Partners L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</si>
  <si>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</si>
  <si>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</si>
  <si>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</si>
  <si>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</si>
  <si>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</si>
  <si>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</si>
  <si>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</si>
  <si>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</si>
  <si>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Wood Products</t>
  </si>
  <si>
    <t>Canfor Corp</t>
  </si>
  <si>
    <t>Centerra Gold Inc</t>
  </si>
  <si>
    <t>Choice Properties Real Estate</t>
  </si>
  <si>
    <t>Colliers International Group I</t>
  </si>
  <si>
    <t>CI Financial Corp</t>
  </si>
  <si>
    <t>Corus Entertainment Inc</t>
  </si>
  <si>
    <t>Air Freight</t>
  </si>
  <si>
    <t>Cargojet Inc</t>
  </si>
  <si>
    <t>EMS/ODM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</si>
  <si>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</si>
  <si>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</si>
  <si>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</si>
  <si>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</si>
  <si>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</si>
  <si>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</si>
  <si>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</si>
  <si>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</si>
  <si>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</si>
  <si>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CT Real Estate Investment Trus</t>
  </si>
  <si>
    <t>Health Care Owners &amp; Develop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</si>
  <si>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</si>
  <si>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</si>
  <si>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</si>
  <si>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</si>
  <si>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</si>
  <si>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</si>
  <si>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</si>
  <si>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Dream Industrial Real Estate I</t>
  </si>
  <si>
    <t>Dollarama Inc</t>
  </si>
  <si>
    <t>Recreational Vehicles</t>
  </si>
  <si>
    <t>BRP Inc</t>
  </si>
  <si>
    <t>Dundee Precious Metals Inc</t>
  </si>
  <si>
    <t>Descartes Systems Group Inc/Th</t>
  </si>
  <si>
    <t>Dream Office Real Estate Inves</t>
  </si>
  <si>
    <t>ECN Capital Corp</t>
  </si>
  <si>
    <t>Endeavour Mining Corp</t>
  </si>
  <si>
    <t>Element Fleet Management Corp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</si>
  <si>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</si>
  <si>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</si>
  <si>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</si>
  <si>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</si>
  <si>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</si>
  <si>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</si>
  <si>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Mortgage Finance</t>
  </si>
  <si>
    <t>Equitable Group Inc</t>
  </si>
  <si>
    <t>Equinox Gold Corp</t>
  </si>
  <si>
    <t>Enerplus Corp</t>
  </si>
  <si>
    <t>ERO Copper Corp</t>
  </si>
  <si>
    <t>First Capital Real Estate Inve</t>
  </si>
  <si>
    <t>Fairfax Financial Holdings Ltd</t>
  </si>
  <si>
    <t>First Quantum Minerals Ltd</t>
  </si>
  <si>
    <t>Franco-Nevada Corp</t>
  </si>
  <si>
    <t>First Majestic Silver Corp</t>
  </si>
  <si>
    <t>FirstService Corp</t>
  </si>
  <si>
    <t>Fortis Inc/Canada</t>
  </si>
  <si>
    <t>Finning International Inc</t>
  </si>
  <si>
    <t>Fortuna Silver Mines Inc</t>
  </si>
  <si>
    <t>Great Canadian Gaming Corp</t>
  </si>
  <si>
    <t>Gibson Energy Inc</t>
  </si>
  <si>
    <t>GFL Environmental Inc</t>
  </si>
  <si>
    <t>CGI Inc</t>
  </si>
  <si>
    <t>Gildan Activewear Inc</t>
  </si>
  <si>
    <t>Canada Goose Holdings Inc</t>
  </si>
  <si>
    <t>Granite Real Estate Investment</t>
  </si>
  <si>
    <t>Great-West Lifeco Inc</t>
  </si>
  <si>
    <t>Hydro One Ltd</t>
  </si>
  <si>
    <t>Hudbay Minerals Inc</t>
  </si>
  <si>
    <t>Home Capital Group Inc</t>
  </si>
  <si>
    <t>H&amp;R Real Estate Investment Tru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</si>
  <si>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</si>
  <si>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</si>
  <si>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</si>
  <si>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</si>
  <si>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</si>
  <si>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</si>
  <si>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</si>
  <si>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</si>
  <si>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</si>
  <si>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</si>
  <si>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</si>
  <si>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Jamieson Wellness Inc</t>
  </si>
  <si>
    <t>Kinross Gold Corp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</si>
  <si>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</si>
  <si>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</si>
  <si>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</si>
  <si>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</si>
  <si>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</si>
  <si>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</si>
  <si>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</si>
  <si>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</si>
  <si>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Lightspeed POS Inc</t>
  </si>
  <si>
    <t>Lundin Gold Inc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</si>
  <si>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</si>
  <si>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</si>
  <si>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</si>
  <si>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</si>
  <si>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</si>
  <si>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</si>
  <si>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Sagen MI Canada Inc</t>
  </si>
  <si>
    <t>Martinrea International Inc</t>
  </si>
  <si>
    <t>Metro Inc/CN</t>
  </si>
  <si>
    <t>Morneau Shepell Inc</t>
  </si>
  <si>
    <t>Mullen Group Ltd</t>
  </si>
  <si>
    <t>Methanex Corp</t>
  </si>
  <si>
    <t>National Bank of Canada</t>
  </si>
  <si>
    <t>NFI Group Inc</t>
  </si>
  <si>
    <t>Novagold Resources Inc</t>
  </si>
  <si>
    <t>New Gold Inc</t>
  </si>
  <si>
    <t>Northland Power Inc</t>
  </si>
  <si>
    <t>Nutrien Ltd</t>
  </si>
  <si>
    <t>North West Co Inc/The</t>
  </si>
  <si>
    <t>NorthWest Healthcare Propertie</t>
  </si>
  <si>
    <t>OceanaGold Corp</t>
  </si>
  <si>
    <t>Onex Corp</t>
  </si>
  <si>
    <t>Osisko Gold Royalties Ltd</t>
  </si>
  <si>
    <t>Norbord Inc</t>
  </si>
  <si>
    <t>Osisko Mining Inc</t>
  </si>
  <si>
    <t>Open Text Corp</t>
  </si>
  <si>
    <t>Pan American Silver Corp</t>
  </si>
  <si>
    <t>Premium Brands Holdings Corp</t>
  </si>
  <si>
    <t>Parkland Corp/Canada</t>
  </si>
  <si>
    <t>Power Corp of Canada</t>
  </si>
  <si>
    <t>Pembina Pipeline Corp</t>
  </si>
  <si>
    <t>Primo Water Corp</t>
  </si>
  <si>
    <t>PrairieSky Royalty Ltd</t>
  </si>
  <si>
    <t>Pretium Resources Inc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</si>
  <si>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</si>
  <si>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</si>
  <si>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</si>
  <si>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</si>
  <si>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</si>
  <si>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</si>
  <si>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Real Matters Inc</t>
  </si>
  <si>
    <t>RioCan Real Estate Investment</t>
  </si>
  <si>
    <t>TransAlta Renewables Inc</t>
  </si>
  <si>
    <t>Metal Svc Centers &amp; Processors</t>
  </si>
  <si>
    <t>Russel Metals Inc</t>
  </si>
  <si>
    <t>Royal Bank of Canada</t>
  </si>
  <si>
    <t>Saputo Inc</t>
  </si>
  <si>
    <t>Seabridge Gold Inc</t>
  </si>
  <si>
    <t>Shopify Inc</t>
  </si>
  <si>
    <t>Sienna Senior Living Inc</t>
  </si>
  <si>
    <t>Sprott Inc</t>
  </si>
  <si>
    <t>SilverCrest Metals Inc</t>
  </si>
  <si>
    <t>Stella-Jones Inc</t>
  </si>
  <si>
    <t>Shaw Communications Inc</t>
  </si>
  <si>
    <t>Sun Life Financial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</si>
  <si>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</si>
  <si>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</si>
  <si>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</si>
  <si>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</si>
  <si>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</si>
  <si>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</si>
  <si>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</si>
  <si>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</si>
  <si>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Silvercorp Metals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</si>
  <si>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</si>
  <si>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</si>
  <si>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</si>
  <si>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</si>
  <si>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</si>
  <si>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</si>
  <si>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</si>
  <si>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Teranga Gold Corp</t>
  </si>
  <si>
    <t>Toromont Industries Ltd</t>
  </si>
  <si>
    <t>Tourmaline Oil Corp</t>
  </si>
  <si>
    <t>Spin Master Corp</t>
  </si>
  <si>
    <t>Thomson Reuters Corp</t>
  </si>
  <si>
    <t>Trillium Therapeutics Inc</t>
  </si>
  <si>
    <t>TC Energy Corp</t>
  </si>
  <si>
    <t>Torex Gold Resources Inc</t>
  </si>
  <si>
    <t>Vermilion Energy Inc</t>
  </si>
  <si>
    <t>Seven Generations Energy Ltd</t>
  </si>
  <si>
    <t>Waste Connections Inc</t>
  </si>
  <si>
    <t>Whitecap Resources Inc</t>
  </si>
  <si>
    <t>Wesdome Gold Mines Ltd</t>
  </si>
  <si>
    <t>Canopy Growth Corp</t>
  </si>
  <si>
    <t>West Fraser Timber Co Ltd</t>
  </si>
  <si>
    <t>WPT Industrial Real Estate Inv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</si>
  <si>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</si>
  <si>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</si>
  <si>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</si>
  <si>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</si>
  <si>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</si>
  <si>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</si>
  <si>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</si>
  <si>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</si>
  <si>
    <t>Stars Group Inc/The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</si>
</sst>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Calibri"/>
      <family val="2"/>
      <charset val="16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8" fillId="0" borderId="0" applyNumberForma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19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4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2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applyFont="1" applyBorder="1" applyProtection="1">
      <protection locked="0" hidden="1"/>
    </xf>
    <xf numFmtId="0" fontId="16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6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1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1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7" fillId="0" borderId="0" xfId="0" applyFont="1" applyProtection="1">
      <protection locked="0" hidden="1"/>
    </xf>
    <xf numFmtId="4" fontId="15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7" fillId="0" borderId="19" xfId="0" applyFont="1" applyBorder="1" applyAlignment="1" applyProtection="1">
      <alignment horizontal="left"/>
      <protection locked="0" hidden="1"/>
    </xf>
    <xf numFmtId="165" fontId="17" fillId="0" borderId="19" xfId="0" applyNumberFormat="1" applyFont="1" applyBorder="1" applyAlignment="1" applyProtection="1">
      <alignment horizontal="right"/>
      <protection locked="0" hidden="1"/>
    </xf>
    <xf numFmtId="0" fontId="17" fillId="0" borderId="19" xfId="0" applyFont="1" applyBorder="1" applyAlignment="1" applyProtection="1">
      <alignment horizontal="right"/>
      <protection locked="0" hidden="1"/>
    </xf>
    <xf numFmtId="166" fontId="17" fillId="0" borderId="19" xfId="0" applyNumberFormat="1" applyFont="1" applyBorder="1" applyAlignment="1" applyProtection="1">
      <alignment horizontal="right"/>
      <protection locked="0" hidden="1"/>
    </xf>
    <xf numFmtId="164" fontId="17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1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8" fillId="0" borderId="0" xfId="3" applyProtection="1">
      <protection locked="0" hidden="1"/>
    </xf>
    <xf numFmtId="0" fontId="28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8" fillId="0" borderId="0" xfId="3" applyAlignment="1">
      <alignment horizontal="right"/>
    </xf>
    <xf numFmtId="0" fontId="29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4" fillId="0" borderId="0" xfId="0" applyFont="1" applyFill="1" applyProtection="1">
      <protection locked="0" hidden="1"/>
    </xf>
    <xf numFmtId="0" fontId="31" fillId="0" borderId="0" xfId="0" applyFont="1" applyProtection="1">
      <protection locked="0" hidden="1"/>
    </xf>
    <xf numFmtId="0" fontId="9" fillId="0" borderId="0" xfId="0" applyFont="1" applyProtection="1">
      <protection locked="0" hidden="1"/>
    </xf>
    <xf numFmtId="0" fontId="11" fillId="2" borderId="0" xfId="0" applyFont="1" applyFill="1" applyProtection="1">
      <protection locked="0" hidden="1"/>
    </xf>
    <xf numFmtId="0" fontId="11" fillId="0" borderId="3" xfId="0" applyFont="1" applyBorder="1" applyProtection="1">
      <protection locked="0" hidden="1"/>
    </xf>
    <xf numFmtId="0" fontId="11" fillId="0" borderId="3" xfId="0" quotePrefix="1" applyFont="1" applyBorder="1" applyProtection="1">
      <protection locked="0" hidden="1"/>
    </xf>
    <xf numFmtId="0" fontId="11" fillId="0" borderId="0" xfId="0" applyFont="1" applyBorder="1" applyProtection="1">
      <protection locked="0" hidden="1"/>
    </xf>
    <xf numFmtId="0" fontId="11" fillId="0" borderId="0" xfId="0" applyFont="1" applyFill="1" applyProtection="1">
      <protection locked="0" hidden="1"/>
    </xf>
    <xf numFmtId="0" fontId="11" fillId="0" borderId="18" xfId="0" applyFont="1" applyFill="1" applyBorder="1" applyProtection="1">
      <protection locked="0" hidden="1"/>
    </xf>
    <xf numFmtId="0" fontId="11" fillId="0" borderId="18" xfId="0" applyFont="1" applyBorder="1" applyProtection="1">
      <protection locked="0" hidden="1"/>
    </xf>
    <xf numFmtId="0" fontId="11" fillId="0" borderId="1" xfId="0" applyFont="1" applyBorder="1" applyProtection="1">
      <protection locked="0" hidden="1"/>
    </xf>
    <xf numFmtId="0" fontId="11" fillId="0" borderId="1" xfId="0" applyFont="1" applyFill="1" applyBorder="1" applyProtection="1">
      <protection locked="0" hidden="1"/>
    </xf>
    <xf numFmtId="0" fontId="11" fillId="0" borderId="0" xfId="0" applyFont="1" applyFill="1" applyBorder="1" applyProtection="1">
      <protection locked="0" hidden="1"/>
    </xf>
    <xf numFmtId="0" fontId="11" fillId="0" borderId="2" xfId="0" applyFont="1" applyFill="1" applyBorder="1" applyProtection="1">
      <protection locked="0" hidden="1"/>
    </xf>
    <xf numFmtId="0" fontId="11" fillId="0" borderId="2" xfId="0" applyFont="1" applyBorder="1" applyProtection="1">
      <protection locked="0" hidden="1"/>
    </xf>
    <xf numFmtId="0" fontId="32" fillId="0" borderId="0" xfId="0" applyFont="1" applyProtection="1">
      <protection locked="0" hidden="1"/>
    </xf>
    <xf numFmtId="0" fontId="32" fillId="0" borderId="1" xfId="0" applyFont="1" applyBorder="1" applyProtection="1">
      <protection locked="0" hidden="1"/>
    </xf>
    <xf numFmtId="0" fontId="32" fillId="0" borderId="3" xfId="0" applyFont="1" applyBorder="1" applyProtection="1">
      <protection locked="0" hidden="1"/>
    </xf>
    <xf numFmtId="0" fontId="11" fillId="0" borderId="3" xfId="0" applyFont="1" applyFill="1" applyBorder="1" applyProtection="1">
      <protection locked="0" hidden="1"/>
    </xf>
    <xf numFmtId="4" fontId="11" fillId="0" borderId="2" xfId="0" applyNumberFormat="1" applyFont="1" applyBorder="1" applyProtection="1">
      <protection locked="0" hidden="1"/>
    </xf>
    <xf numFmtId="0" fontId="33" fillId="2" borderId="0" xfId="0" applyFont="1" applyFill="1"/>
    <xf numFmtId="0" fontId="9" fillId="0" borderId="0" xfId="0" applyFont="1" applyFill="1" applyBorder="1" applyProtection="1">
      <protection locked="0" hidden="1"/>
    </xf>
    <xf numFmtId="0" fontId="33" fillId="0" borderId="25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13" fillId="0" borderId="17" xfId="0" applyFont="1" applyBorder="1" applyAlignment="1" applyProtection="1">
      <alignment horizontal="center"/>
      <protection locked="0" hidden="1"/>
    </xf>
    <xf numFmtId="22" fontId="17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6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2" val="0"/>
</file>

<file path=xl/ctrlProps/ctrlProp3.xml><?xml version="1.0" encoding="utf-8"?>
<formControlPr xmlns="http://schemas.microsoft.com/office/spreadsheetml/2009/9/main" objectType="Radio" firstButton="1" fmlaLink="$U$16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Y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3" width="11.140625" style="42" customWidth="1"/>
    <col min="14" max="14" width="12" style="42" customWidth="1"/>
    <col min="15" max="15" width="11.42578125" style="42" customWidth="1"/>
    <col min="16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hidden="1" customWidth="1"/>
    <col min="70" max="71" width="9.140625" style="102" hidden="1" customWidth="1"/>
    <col min="72" max="76" width="9.140625" style="102"/>
    <col min="77" max="16384" width="9.140625" style="42"/>
  </cols>
  <sheetData>
    <row r="1" spans="2:73" ht="27" thickBot="1" x14ac:dyDescent="0.45">
      <c r="B1" s="40"/>
      <c r="C1" s="40"/>
      <c r="D1" s="40"/>
      <c r="E1" s="188" t="s">
        <v>797</v>
      </c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40"/>
      <c r="R1" s="41">
        <f ca="1">TODAY()</f>
        <v>44298</v>
      </c>
      <c r="S1" s="153" t="s">
        <v>805</v>
      </c>
      <c r="U1" s="102"/>
      <c r="V1" s="167" t="s">
        <v>119</v>
      </c>
      <c r="W1" s="102" t="s">
        <v>121</v>
      </c>
      <c r="X1" s="102">
        <v>6</v>
      </c>
      <c r="Y1" s="102"/>
      <c r="Z1" s="168" t="s">
        <v>121</v>
      </c>
      <c r="AA1" s="168" t="s">
        <v>122</v>
      </c>
      <c r="AB1" s="168"/>
      <c r="AC1" s="168"/>
      <c r="AD1" s="168" t="s">
        <v>121</v>
      </c>
      <c r="AE1" s="168" t="s">
        <v>130</v>
      </c>
      <c r="AF1" s="169" t="s">
        <v>128</v>
      </c>
      <c r="AG1" s="169" t="s">
        <v>129</v>
      </c>
      <c r="AH1" s="168" t="s">
        <v>133</v>
      </c>
      <c r="AI1" s="168"/>
      <c r="AJ1" s="168"/>
      <c r="AK1" s="168" t="s">
        <v>138</v>
      </c>
      <c r="AL1" s="168"/>
      <c r="AM1" s="168"/>
      <c r="AN1" s="170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T1" s="166" t="s">
        <v>1235</v>
      </c>
      <c r="BU1" s="166" t="s">
        <v>1232</v>
      </c>
    </row>
    <row r="2" spans="2:73" ht="25.5" customHeight="1" x14ac:dyDescent="0.2">
      <c r="J2" s="44" t="s">
        <v>770</v>
      </c>
      <c r="K2" s="45" t="str">
        <f>VLOOKUP($AB$2,$AC$2:$AJ$37,2,FALSE)</f>
        <v>Kanada</v>
      </c>
      <c r="L2" s="46"/>
      <c r="M2" s="44" t="s">
        <v>776</v>
      </c>
      <c r="N2" s="45" t="str">
        <f>VLOOKUP($AB$2,$AC$2:$AJ$37,3,FALSE)</f>
        <v>Piyasadaki Analist Öneri Durumuna Göre</v>
      </c>
      <c r="O2" s="46"/>
      <c r="P2" s="46"/>
      <c r="Q2" s="46"/>
      <c r="U2" s="102"/>
      <c r="V2" s="102"/>
      <c r="W2" s="102" t="s">
        <v>123</v>
      </c>
      <c r="X2" s="102"/>
      <c r="Y2" s="102"/>
      <c r="Z2" s="102">
        <v>1</v>
      </c>
      <c r="AA2" s="102">
        <v>1</v>
      </c>
      <c r="AB2" s="10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61</v>
      </c>
      <c r="AC2" s="102">
        <v>10</v>
      </c>
      <c r="AD2" s="102" t="s">
        <v>123</v>
      </c>
      <c r="AE2" s="171" t="s">
        <v>15</v>
      </c>
      <c r="AF2" s="171" t="s">
        <v>157</v>
      </c>
      <c r="AG2" s="171" t="s">
        <v>154</v>
      </c>
      <c r="AH2" s="171" t="s">
        <v>792</v>
      </c>
      <c r="AI2" s="171" t="s">
        <v>796</v>
      </c>
      <c r="AJ2" s="171" t="s">
        <v>1230</v>
      </c>
      <c r="AK2" s="102">
        <v>44</v>
      </c>
      <c r="AL2" s="102">
        <v>8</v>
      </c>
      <c r="AM2" s="102">
        <v>9</v>
      </c>
      <c r="AN2" s="172" t="s">
        <v>786</v>
      </c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</row>
    <row r="3" spans="2:73" ht="14.1" customHeight="1" x14ac:dyDescent="0.2">
      <c r="B3" s="47" t="str">
        <f>VLOOKUP($AB$2,$AC$2:$AP$37,12,FALSE)</f>
        <v>Özet tabloda AL ve SAT öneri sayıları toplamın belirlenen yüzdesinden fazla olan hisseler birlikte listenmiştir. Tamamı aşağıdaki tabloda görüntülenmektedir.</v>
      </c>
      <c r="C3" s="47"/>
      <c r="D3" s="47"/>
      <c r="E3" s="47"/>
      <c r="F3" s="47"/>
      <c r="G3" s="47"/>
      <c r="H3" s="47"/>
      <c r="I3" s="47"/>
      <c r="J3" s="47"/>
      <c r="K3" s="47"/>
      <c r="U3" s="102"/>
      <c r="V3" s="102"/>
      <c r="W3" s="102" t="s">
        <v>125</v>
      </c>
      <c r="X3" s="102"/>
      <c r="Y3" s="102"/>
      <c r="Z3" s="102">
        <v>1</v>
      </c>
      <c r="AA3" s="102">
        <v>2</v>
      </c>
      <c r="AB3" s="102"/>
      <c r="AC3" s="102">
        <f>AC2+1</f>
        <v>11</v>
      </c>
      <c r="AD3" s="102" t="s">
        <v>123</v>
      </c>
      <c r="AE3" s="171" t="s">
        <v>16</v>
      </c>
      <c r="AF3" s="171" t="s">
        <v>762</v>
      </c>
      <c r="AG3" s="171" t="s">
        <v>763</v>
      </c>
      <c r="AH3" s="171" t="s">
        <v>8</v>
      </c>
      <c r="AI3" s="171" t="s">
        <v>9</v>
      </c>
      <c r="AJ3" s="171" t="s">
        <v>764</v>
      </c>
      <c r="AK3" s="102">
        <v>2</v>
      </c>
      <c r="AL3" s="102">
        <v>3</v>
      </c>
      <c r="AM3" s="102">
        <v>5</v>
      </c>
      <c r="AN3" s="171" t="s">
        <v>788</v>
      </c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</row>
    <row r="4" spans="2:73" ht="14.1" customHeight="1" x14ac:dyDescent="0.2">
      <c r="B4" s="48" t="str">
        <f>IF(ISERROR((VLOOKUP(1,$AC$45:$AD$80,2,FALSE)))=TRUE," ",((VLOOKUP(1,$AC$45:$AD$80,2,FALSE))))</f>
        <v>EDV CT Equity</v>
      </c>
      <c r="C4" s="49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Precious Metals</v>
      </c>
      <c r="D4" s="49"/>
      <c r="E4" s="50" t="str">
        <f>IF(ISERROR((VLOOKUP(2,$AC$45:$AD$80,2,FALSE)))=TRUE," ",((VLOOKUP(2,$AC$45:$AD$80,2,FALSE))))</f>
        <v>EFN CT Equity</v>
      </c>
      <c r="F4" s="49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Industrial Wholesale &amp; Rental</v>
      </c>
      <c r="G4" s="49"/>
      <c r="H4" s="50" t="str">
        <f>IF(ISERROR((VLOOKUP(3,$AC$45:$AD$80,2,FALSE)))=TRUE," ",((VLOOKUP(3,$AC$45:$AD$80,2,FALSE))))</f>
        <v>FTT CT Equity</v>
      </c>
      <c r="I4" s="49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 Wholesale &amp; Rental</v>
      </c>
      <c r="J4" s="49"/>
      <c r="K4" s="50" t="str">
        <f>IF(ISERROR((VLOOKUP(4,$AC$45:$AD$80,2,FALSE)))=TRUE," ",((VLOOKUP(4,$AC$45:$AD$80,2,FALSE))))</f>
        <v>GRT-U CT Equity</v>
      </c>
      <c r="L4" s="49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 REIT</v>
      </c>
      <c r="M4" s="49"/>
      <c r="N4" s="50" t="str">
        <f>IF(ISERROR((VLOOKUP(5,$AC$45:$AD$80,2,FALSE)))=TRUE," ",((VLOOKUP(5,$AC$45:$AD$80,2,FALSE))))</f>
        <v>IAG CT Equity</v>
      </c>
      <c r="O4" s="49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Life Insurance</v>
      </c>
      <c r="P4" s="49"/>
      <c r="Q4" s="50" t="str">
        <f>IF(ISERROR((VLOOKUP(6,$AC$45:$AD$80,2,FALSE)))=TRUE," ",((VLOOKUP(6,$AC$45:$AD$80,2,FALSE))))</f>
        <v>IFC CT Equity</v>
      </c>
      <c r="R4" s="49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P&amp;C Insurance</v>
      </c>
      <c r="S4" s="51"/>
      <c r="U4" s="102"/>
      <c r="V4" s="102"/>
      <c r="W4" s="102" t="s">
        <v>126</v>
      </c>
      <c r="X4" s="102"/>
      <c r="Y4" s="102"/>
      <c r="Z4" s="102">
        <v>1</v>
      </c>
      <c r="AA4" s="102">
        <v>3</v>
      </c>
      <c r="AB4" s="102"/>
      <c r="AC4" s="102">
        <f t="shared" ref="AC4:AC7" si="0">AC3+1</f>
        <v>12</v>
      </c>
      <c r="AD4" s="102" t="s">
        <v>123</v>
      </c>
      <c r="AE4" s="171" t="s">
        <v>17</v>
      </c>
      <c r="AF4" s="171" t="s">
        <v>1226</v>
      </c>
      <c r="AG4" s="171" t="s">
        <v>1228</v>
      </c>
      <c r="AH4" s="171" t="s">
        <v>1088</v>
      </c>
      <c r="AI4" s="171" t="s">
        <v>1225</v>
      </c>
      <c r="AJ4" s="171" t="s">
        <v>134</v>
      </c>
      <c r="AK4" s="102">
        <v>9</v>
      </c>
      <c r="AL4" s="102">
        <v>10</v>
      </c>
      <c r="AM4" s="102">
        <v>45</v>
      </c>
      <c r="AN4" s="171" t="s">
        <v>782</v>
      </c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</row>
    <row r="5" spans="2:73" ht="14.1" customHeight="1" x14ac:dyDescent="0.2">
      <c r="B5" s="52" t="s">
        <v>107</v>
      </c>
      <c r="C5" s="53" t="s">
        <v>131</v>
      </c>
      <c r="D5" s="54" t="s">
        <v>794</v>
      </c>
      <c r="E5" s="55" t="s">
        <v>107</v>
      </c>
      <c r="F5" s="53" t="s">
        <v>131</v>
      </c>
      <c r="G5" s="54" t="s">
        <v>132</v>
      </c>
      <c r="H5" s="55" t="s">
        <v>107</v>
      </c>
      <c r="I5" s="53" t="s">
        <v>131</v>
      </c>
      <c r="J5" s="54" t="s">
        <v>132</v>
      </c>
      <c r="K5" s="55" t="s">
        <v>107</v>
      </c>
      <c r="L5" s="53" t="s">
        <v>131</v>
      </c>
      <c r="M5" s="54" t="s">
        <v>132</v>
      </c>
      <c r="N5" s="55" t="s">
        <v>107</v>
      </c>
      <c r="O5" s="53" t="s">
        <v>131</v>
      </c>
      <c r="P5" s="54" t="s">
        <v>132</v>
      </c>
      <c r="Q5" s="55" t="s">
        <v>107</v>
      </c>
      <c r="R5" s="53" t="s">
        <v>131</v>
      </c>
      <c r="S5" s="56" t="s">
        <v>132</v>
      </c>
      <c r="T5" s="57"/>
      <c r="U5" s="170"/>
      <c r="V5" s="102"/>
      <c r="W5" s="102" t="s">
        <v>759</v>
      </c>
      <c r="X5" s="102"/>
      <c r="Y5" s="102"/>
      <c r="Z5" s="102">
        <v>1</v>
      </c>
      <c r="AA5" s="102">
        <v>4</v>
      </c>
      <c r="AB5" s="102"/>
      <c r="AC5" s="102">
        <f t="shared" si="0"/>
        <v>13</v>
      </c>
      <c r="AD5" s="102" t="s">
        <v>123</v>
      </c>
      <c r="AE5" s="171" t="s">
        <v>18</v>
      </c>
      <c r="AF5" s="171" t="s">
        <v>1227</v>
      </c>
      <c r="AG5" s="171" t="s">
        <v>1229</v>
      </c>
      <c r="AH5" s="171" t="s">
        <v>1088</v>
      </c>
      <c r="AI5" s="171" t="s">
        <v>1225</v>
      </c>
      <c r="AJ5" s="171" t="s">
        <v>134</v>
      </c>
      <c r="AK5" s="102">
        <v>11</v>
      </c>
      <c r="AL5" s="102">
        <v>12</v>
      </c>
      <c r="AM5" s="102">
        <v>46</v>
      </c>
      <c r="AN5" s="171" t="s">
        <v>783</v>
      </c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</row>
    <row r="6" spans="2:73" ht="14.1" customHeight="1" x14ac:dyDescent="0.2">
      <c r="B6" s="58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27.39</v>
      </c>
      <c r="C6" s="59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44</v>
      </c>
      <c r="D6" s="60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60.642570281124499</v>
      </c>
      <c r="E6" s="61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14.24</v>
      </c>
      <c r="F6" s="59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16</v>
      </c>
      <c r="G6" s="60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12.359550561797761</v>
      </c>
      <c r="H6" s="61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32.67</v>
      </c>
      <c r="I6" s="59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35</v>
      </c>
      <c r="J6" s="60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7.1319253137434924</v>
      </c>
      <c r="K6" s="61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77.819999999999993</v>
      </c>
      <c r="L6" s="59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87</v>
      </c>
      <c r="M6" s="60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11.796453353893611</v>
      </c>
      <c r="N6" s="61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70.150000000000006</v>
      </c>
      <c r="O6" s="59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75</v>
      </c>
      <c r="P6" s="60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6.9137562366357708</v>
      </c>
      <c r="Q6" s="61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160.29</v>
      </c>
      <c r="R6" s="59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179</v>
      </c>
      <c r="S6" s="62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11.672593424418242</v>
      </c>
      <c r="T6" s="57"/>
      <c r="U6" s="170"/>
      <c r="V6" s="102"/>
      <c r="W6" s="102" t="s">
        <v>760</v>
      </c>
      <c r="X6" s="102"/>
      <c r="Y6" s="102"/>
      <c r="Z6" s="102">
        <v>1</v>
      </c>
      <c r="AA6" s="102">
        <v>5</v>
      </c>
      <c r="AB6" s="102"/>
      <c r="AC6" s="102">
        <f t="shared" si="0"/>
        <v>14</v>
      </c>
      <c r="AD6" s="102" t="s">
        <v>123</v>
      </c>
      <c r="AE6" s="171" t="s">
        <v>19</v>
      </c>
      <c r="AF6" s="171" t="s">
        <v>1090</v>
      </c>
      <c r="AG6" s="171" t="s">
        <v>1091</v>
      </c>
      <c r="AH6" s="171" t="s">
        <v>793</v>
      </c>
      <c r="AI6" s="171" t="s">
        <v>795</v>
      </c>
      <c r="AJ6" s="171" t="s">
        <v>1230</v>
      </c>
      <c r="AK6" s="102">
        <v>8</v>
      </c>
      <c r="AL6" s="102">
        <v>15</v>
      </c>
      <c r="AM6" s="102">
        <v>9</v>
      </c>
      <c r="AN6" s="171" t="s">
        <v>784</v>
      </c>
      <c r="AO6" s="171"/>
      <c r="AP6" s="171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</row>
    <row r="7" spans="2:73" ht="14.1" customHeight="1" x14ac:dyDescent="0.2">
      <c r="B7" s="52" t="str">
        <f>VLOOKUP($AB$2,$AC$2:$AJ$37,6,FALSE)</f>
        <v>AL</v>
      </c>
      <c r="C7" s="53" t="str">
        <f>VLOOKUP($AB$2,$AC$2:$AJ$37,7,FALSE)</f>
        <v>SAT</v>
      </c>
      <c r="D7" s="54" t="str">
        <f>VLOOKUP($AB$2,$AC$2:$AJ$37,8,FALSE)</f>
        <v>Toplam</v>
      </c>
      <c r="E7" s="55" t="str">
        <f>VLOOKUP($AB$2,$AC$2:$AJ$37,6,FALSE)</f>
        <v>AL</v>
      </c>
      <c r="F7" s="53" t="str">
        <f>VLOOKUP($AB$2,$AC$2:$AJ$37,7,FALSE)</f>
        <v>SAT</v>
      </c>
      <c r="G7" s="54" t="str">
        <f>VLOOKUP($AB$2,$AC$2:$AJ$37,8,FALSE)</f>
        <v>Toplam</v>
      </c>
      <c r="H7" s="55" t="str">
        <f>VLOOKUP($AB$2,$AC$2:$AJ$37,6,FALSE)</f>
        <v>AL</v>
      </c>
      <c r="I7" s="53" t="str">
        <f>VLOOKUP($AB$2,$AC$2:$AJ$37,7,FALSE)</f>
        <v>SAT</v>
      </c>
      <c r="J7" s="54" t="str">
        <f>VLOOKUP($AB$2,$AC$2:$AJ$37,8,FALSE)</f>
        <v>Toplam</v>
      </c>
      <c r="K7" s="55" t="str">
        <f>VLOOKUP($AB$2,$AC$2:$AJ$37,6,FALSE)</f>
        <v>AL</v>
      </c>
      <c r="L7" s="53" t="str">
        <f>VLOOKUP($AB$2,$AC$2:$AJ$37,7,FALSE)</f>
        <v>SAT</v>
      </c>
      <c r="M7" s="54" t="str">
        <f>VLOOKUP($AB$2,$AC$2:$AJ$37,8,FALSE)</f>
        <v>Toplam</v>
      </c>
      <c r="N7" s="55" t="str">
        <f>VLOOKUP($AB$2,$AC$2:$AJ$37,6,FALSE)</f>
        <v>AL</v>
      </c>
      <c r="O7" s="53" t="str">
        <f>VLOOKUP($AB$2,$AC$2:$AJ$37,7,FALSE)</f>
        <v>SAT</v>
      </c>
      <c r="P7" s="54" t="str">
        <f>VLOOKUP($AB$2,$AC$2:$AJ$37,8,FALSE)</f>
        <v>Toplam</v>
      </c>
      <c r="Q7" s="55" t="str">
        <f>VLOOKUP($AB$2,$AC$2:$AJ$37,6,FALSE)</f>
        <v>AL</v>
      </c>
      <c r="R7" s="53" t="str">
        <f>VLOOKUP($AB$2,$AC$2:$AJ$37,7,FALSE)</f>
        <v>SAT</v>
      </c>
      <c r="S7" s="56" t="str">
        <f>VLOOKUP($AB$2,$AC$2:$AJ$37,8,FALSE)</f>
        <v>Toplam</v>
      </c>
      <c r="T7" s="57"/>
      <c r="U7" s="170"/>
      <c r="V7" s="102"/>
      <c r="W7" s="102" t="s">
        <v>857</v>
      </c>
      <c r="X7" s="102"/>
      <c r="Y7" s="102"/>
      <c r="Z7" s="174">
        <v>1</v>
      </c>
      <c r="AA7" s="174">
        <v>6</v>
      </c>
      <c r="AB7" s="174"/>
      <c r="AC7" s="174">
        <f t="shared" si="0"/>
        <v>15</v>
      </c>
      <c r="AD7" s="174" t="s">
        <v>123</v>
      </c>
      <c r="AE7" s="175" t="s">
        <v>118</v>
      </c>
      <c r="AF7" s="175" t="s">
        <v>156</v>
      </c>
      <c r="AG7" s="175" t="s">
        <v>155</v>
      </c>
      <c r="AH7" s="175" t="s">
        <v>135</v>
      </c>
      <c r="AI7" s="175" t="s">
        <v>137</v>
      </c>
      <c r="AJ7" s="175" t="s">
        <v>1230</v>
      </c>
      <c r="AK7" s="174">
        <v>13</v>
      </c>
      <c r="AL7" s="174">
        <v>14</v>
      </c>
      <c r="AM7" s="174">
        <v>9</v>
      </c>
      <c r="AN7" s="176" t="s">
        <v>785</v>
      </c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</row>
    <row r="8" spans="2:73" ht="14.1" customHeight="1" x14ac:dyDescent="0.2">
      <c r="B8" s="64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11</v>
      </c>
      <c r="C8" s="65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0</v>
      </c>
      <c r="D8" s="60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</v>
      </c>
      <c r="E8" s="66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9</v>
      </c>
      <c r="F8" s="65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0</v>
      </c>
      <c r="G8" s="60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9</v>
      </c>
      <c r="H8" s="66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9</v>
      </c>
      <c r="I8" s="65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0</v>
      </c>
      <c r="J8" s="60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9</v>
      </c>
      <c r="K8" s="66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11</v>
      </c>
      <c r="L8" s="65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0</v>
      </c>
      <c r="M8" s="60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11</v>
      </c>
      <c r="N8" s="66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8</v>
      </c>
      <c r="O8" s="65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0</v>
      </c>
      <c r="P8" s="60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8</v>
      </c>
      <c r="Q8" s="66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9</v>
      </c>
      <c r="R8" s="65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0</v>
      </c>
      <c r="S8" s="62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9</v>
      </c>
      <c r="T8" s="57"/>
      <c r="U8" s="170"/>
      <c r="V8" s="102"/>
      <c r="W8" s="102"/>
      <c r="X8" s="102"/>
      <c r="Y8" s="102"/>
      <c r="Z8" s="102">
        <v>2</v>
      </c>
      <c r="AA8" s="102">
        <v>1</v>
      </c>
      <c r="AB8" s="102"/>
      <c r="AC8" s="102">
        <v>20</v>
      </c>
      <c r="AD8" s="102" t="s">
        <v>125</v>
      </c>
      <c r="AE8" s="171" t="s">
        <v>15</v>
      </c>
      <c r="AF8" s="171" t="s">
        <v>157</v>
      </c>
      <c r="AG8" s="171" t="s">
        <v>154</v>
      </c>
      <c r="AH8" s="171" t="s">
        <v>792</v>
      </c>
      <c r="AI8" s="171" t="s">
        <v>796</v>
      </c>
      <c r="AJ8" s="171" t="s">
        <v>1230</v>
      </c>
      <c r="AK8" s="102">
        <v>44</v>
      </c>
      <c r="AL8" s="102">
        <v>8</v>
      </c>
      <c r="AM8" s="102">
        <v>9</v>
      </c>
      <c r="AN8" s="177" t="s">
        <v>786</v>
      </c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</row>
    <row r="9" spans="2:73" ht="14.1" customHeight="1" x14ac:dyDescent="0.2">
      <c r="B9" s="52" t="str">
        <f>IF(ISERROR((VLOOKUP(7,$AC$45:$AD$80,2,FALSE)))=TRUE," ",((VLOOKUP(7,$AC$45:$AD$80,2,FALSE))))</f>
        <v>IFP CT Equity</v>
      </c>
      <c r="C9" s="6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Wood Products</v>
      </c>
      <c r="D9" s="67"/>
      <c r="E9" s="55" t="str">
        <f>IF(ISERROR((VLOOKUP(8,$AC$45:$AD$80,2,FALSE)))=TRUE," ",((VLOOKUP(8,$AC$45:$AD$80,2,FALSE))))</f>
        <v>ITP CT Equity</v>
      </c>
      <c r="F9" s="6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Containers &amp; Packaging</v>
      </c>
      <c r="G9" s="67"/>
      <c r="H9" s="55" t="str">
        <f>IF(ISERROR((VLOOKUP(9,$AC$45:$AD$80,2,FALSE)))=TRUE," ",((VLOOKUP(9,$AC$45:$AD$80,2,FALSE))))</f>
        <v>LNR CT Equity</v>
      </c>
      <c r="I9" s="6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Auto Parts</v>
      </c>
      <c r="J9" s="67"/>
      <c r="K9" s="55" t="str">
        <f>IF(ISERROR((VLOOKUP(10,$AC$45:$AD$80,2,FALSE)))=TRUE," ",((VLOOKUP(10,$AC$45:$AD$80,2,FALSE))))</f>
        <v>LUG CT Equity</v>
      </c>
      <c r="L9" s="6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Precious Metals</v>
      </c>
      <c r="M9" s="67"/>
      <c r="N9" s="55" t="str">
        <f>IF(ISERROR((VLOOKUP(11,$AC$45:$AD$80,2,FALSE)))=TRUE," ",((VLOOKUP(11,$AC$45:$AD$80,2,FALSE))))</f>
        <v>MSI CT Equity</v>
      </c>
      <c r="O9" s="6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Professional Services</v>
      </c>
      <c r="P9" s="67"/>
      <c r="Q9" s="55" t="str">
        <f>IF(ISERROR((VLOOKUP(12,$AC$45:$AD$80,2,FALSE)))=TRUE," ",((VLOOKUP(12,$AC$45:$AD$80,2,FALSE))))</f>
        <v>NFI CT Equity</v>
      </c>
      <c r="R9" s="6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Commercial Vehicles</v>
      </c>
      <c r="S9" s="68"/>
      <c r="T9" s="57"/>
      <c r="U9" s="170"/>
      <c r="V9" s="102"/>
      <c r="W9" s="102"/>
      <c r="X9" s="102"/>
      <c r="Y9" s="102"/>
      <c r="Z9" s="102">
        <v>2</v>
      </c>
      <c r="AA9" s="102">
        <v>2</v>
      </c>
      <c r="AB9" s="102"/>
      <c r="AC9" s="102">
        <f>AC8+1</f>
        <v>21</v>
      </c>
      <c r="AD9" s="102" t="s">
        <v>125</v>
      </c>
      <c r="AE9" s="171" t="s">
        <v>16</v>
      </c>
      <c r="AF9" s="171" t="s">
        <v>762</v>
      </c>
      <c r="AG9" s="171" t="s">
        <v>763</v>
      </c>
      <c r="AH9" s="171" t="s">
        <v>8</v>
      </c>
      <c r="AI9" s="171" t="s">
        <v>9</v>
      </c>
      <c r="AJ9" s="171" t="s">
        <v>764</v>
      </c>
      <c r="AK9" s="102">
        <v>2</v>
      </c>
      <c r="AL9" s="102">
        <v>3</v>
      </c>
      <c r="AM9" s="102">
        <v>5</v>
      </c>
      <c r="AN9" s="176" t="s">
        <v>788</v>
      </c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</row>
    <row r="10" spans="2:73" ht="14.1" customHeight="1" x14ac:dyDescent="0.2">
      <c r="B10" s="52" t="s">
        <v>107</v>
      </c>
      <c r="C10" s="53" t="s">
        <v>131</v>
      </c>
      <c r="D10" s="54" t="s">
        <v>132</v>
      </c>
      <c r="E10" s="55" t="s">
        <v>107</v>
      </c>
      <c r="F10" s="53" t="s">
        <v>131</v>
      </c>
      <c r="G10" s="54" t="s">
        <v>132</v>
      </c>
      <c r="H10" s="55" t="s">
        <v>107</v>
      </c>
      <c r="I10" s="53" t="s">
        <v>131</v>
      </c>
      <c r="J10" s="54" t="s">
        <v>132</v>
      </c>
      <c r="K10" s="55" t="s">
        <v>107</v>
      </c>
      <c r="L10" s="53" t="s">
        <v>131</v>
      </c>
      <c r="M10" s="54" t="s">
        <v>132</v>
      </c>
      <c r="N10" s="55" t="s">
        <v>107</v>
      </c>
      <c r="O10" s="53" t="s">
        <v>131</v>
      </c>
      <c r="P10" s="54" t="s">
        <v>132</v>
      </c>
      <c r="Q10" s="55" t="s">
        <v>107</v>
      </c>
      <c r="R10" s="53" t="s">
        <v>131</v>
      </c>
      <c r="S10" s="56" t="s">
        <v>132</v>
      </c>
      <c r="T10" s="43"/>
      <c r="U10" s="170"/>
      <c r="V10" s="102"/>
      <c r="W10" s="102"/>
      <c r="X10" s="102"/>
      <c r="Y10" s="102"/>
      <c r="Z10" s="102">
        <v>2</v>
      </c>
      <c r="AA10" s="102">
        <v>3</v>
      </c>
      <c r="AB10" s="102"/>
      <c r="AC10" s="102">
        <f t="shared" ref="AC10:AC13" si="1">AC9+1</f>
        <v>22</v>
      </c>
      <c r="AD10" s="102" t="s">
        <v>125</v>
      </c>
      <c r="AE10" s="171" t="s">
        <v>17</v>
      </c>
      <c r="AF10" s="171" t="s">
        <v>1226</v>
      </c>
      <c r="AG10" s="171" t="s">
        <v>1228</v>
      </c>
      <c r="AH10" s="171" t="s">
        <v>1088</v>
      </c>
      <c r="AI10" s="171" t="s">
        <v>1225</v>
      </c>
      <c r="AJ10" s="171" t="s">
        <v>134</v>
      </c>
      <c r="AK10" s="102">
        <v>9</v>
      </c>
      <c r="AL10" s="102">
        <v>10</v>
      </c>
      <c r="AM10" s="102">
        <v>45</v>
      </c>
      <c r="AN10" s="176" t="s">
        <v>782</v>
      </c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</row>
    <row r="11" spans="2:73" ht="14.1" customHeight="1" x14ac:dyDescent="0.2">
      <c r="B11" s="58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32.15</v>
      </c>
      <c r="C11" s="59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37.5</v>
      </c>
      <c r="D11" s="60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16.640746500777603</v>
      </c>
      <c r="E11" s="61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28.5</v>
      </c>
      <c r="F11" s="59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35</v>
      </c>
      <c r="G11" s="60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22.807017543859654</v>
      </c>
      <c r="H11" s="61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74.78</v>
      </c>
      <c r="I11" s="59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95</v>
      </c>
      <c r="J11" s="60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27.039315324953183</v>
      </c>
      <c r="K11" s="61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10.75</v>
      </c>
      <c r="L11" s="59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15</v>
      </c>
      <c r="M11" s="60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39.534883720930239</v>
      </c>
      <c r="N11" s="61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32.21</v>
      </c>
      <c r="O11" s="59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38</v>
      </c>
      <c r="P11" s="60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17.97578391803787</v>
      </c>
      <c r="Q11" s="61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29.02</v>
      </c>
      <c r="R11" s="59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35</v>
      </c>
      <c r="S11" s="62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20.606478290833905</v>
      </c>
      <c r="T11" s="43"/>
      <c r="U11" s="170"/>
      <c r="V11" s="102"/>
      <c r="W11" s="102" t="s">
        <v>122</v>
      </c>
      <c r="X11" s="102">
        <v>2</v>
      </c>
      <c r="Y11" s="102"/>
      <c r="Z11" s="102">
        <v>2</v>
      </c>
      <c r="AA11" s="102">
        <v>4</v>
      </c>
      <c r="AB11" s="102"/>
      <c r="AC11" s="102">
        <f t="shared" si="1"/>
        <v>23</v>
      </c>
      <c r="AD11" s="102" t="s">
        <v>125</v>
      </c>
      <c r="AE11" s="171" t="s">
        <v>18</v>
      </c>
      <c r="AF11" s="171" t="s">
        <v>1227</v>
      </c>
      <c r="AG11" s="171" t="s">
        <v>1229</v>
      </c>
      <c r="AH11" s="171" t="s">
        <v>1088</v>
      </c>
      <c r="AI11" s="171" t="s">
        <v>1225</v>
      </c>
      <c r="AJ11" s="171" t="s">
        <v>134</v>
      </c>
      <c r="AK11" s="102">
        <v>11</v>
      </c>
      <c r="AL11" s="102">
        <v>12</v>
      </c>
      <c r="AM11" s="102">
        <v>46</v>
      </c>
      <c r="AN11" s="176" t="s">
        <v>783</v>
      </c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</row>
    <row r="12" spans="2:73" ht="14.1" customHeight="1" x14ac:dyDescent="0.2">
      <c r="B12" s="52" t="str">
        <f>VLOOKUP($AB$2,$AC$2:$AJ$37,6,FALSE)</f>
        <v>AL</v>
      </c>
      <c r="C12" s="53" t="str">
        <f>VLOOKUP($AB$2,$AC$2:$AJ$37,7,FALSE)</f>
        <v>SAT</v>
      </c>
      <c r="D12" s="54" t="str">
        <f>VLOOKUP($AB$2,$AC$2:$AJ$37,8,FALSE)</f>
        <v>Toplam</v>
      </c>
      <c r="E12" s="55" t="str">
        <f>VLOOKUP($AB$2,$AC$2:$AJ$37,6,FALSE)</f>
        <v>AL</v>
      </c>
      <c r="F12" s="53" t="str">
        <f>VLOOKUP($AB$2,$AC$2:$AJ$37,7,FALSE)</f>
        <v>SAT</v>
      </c>
      <c r="G12" s="54" t="str">
        <f>VLOOKUP($AB$2,$AC$2:$AJ$37,8,FALSE)</f>
        <v>Toplam</v>
      </c>
      <c r="H12" s="55" t="str">
        <f>VLOOKUP($AB$2,$AC$2:$AJ$37,6,FALSE)</f>
        <v>AL</v>
      </c>
      <c r="I12" s="53" t="str">
        <f>VLOOKUP($AB$2,$AC$2:$AJ$37,7,FALSE)</f>
        <v>SAT</v>
      </c>
      <c r="J12" s="54" t="str">
        <f>VLOOKUP($AB$2,$AC$2:$AJ$37,8,FALSE)</f>
        <v>Toplam</v>
      </c>
      <c r="K12" s="55" t="str">
        <f>VLOOKUP($AB$2,$AC$2:$AJ$37,6,FALSE)</f>
        <v>AL</v>
      </c>
      <c r="L12" s="53" t="str">
        <f>VLOOKUP($AB$2,$AC$2:$AJ$37,7,FALSE)</f>
        <v>SAT</v>
      </c>
      <c r="M12" s="54" t="str">
        <f>VLOOKUP($AB$2,$AC$2:$AJ$37,8,FALSE)</f>
        <v>Toplam</v>
      </c>
      <c r="N12" s="55" t="str">
        <f>VLOOKUP($AB$2,$AC$2:$AJ$37,6,FALSE)</f>
        <v>AL</v>
      </c>
      <c r="O12" s="53" t="str">
        <f>VLOOKUP($AB$2,$AC$2:$AJ$37,7,FALSE)</f>
        <v>SAT</v>
      </c>
      <c r="P12" s="54" t="str">
        <f>VLOOKUP($AB$2,$AC$2:$AJ$37,8,FALSE)</f>
        <v>Toplam</v>
      </c>
      <c r="Q12" s="55" t="str">
        <f>VLOOKUP($AB$2,$AC$2:$AJ$37,6,FALSE)</f>
        <v>AL</v>
      </c>
      <c r="R12" s="53" t="str">
        <f>VLOOKUP($AB$2,$AC$2:$AJ$37,7,FALSE)</f>
        <v>SAT</v>
      </c>
      <c r="S12" s="56" t="str">
        <f>VLOOKUP($AB$2,$AC$2:$AJ$37,8,FALSE)</f>
        <v>Toplam</v>
      </c>
      <c r="T12" s="43"/>
      <c r="U12" s="170"/>
      <c r="V12" s="102"/>
      <c r="W12" s="102" t="s">
        <v>15</v>
      </c>
      <c r="X12" s="102" t="s">
        <v>124</v>
      </c>
      <c r="Y12" s="102"/>
      <c r="Z12" s="102">
        <v>2</v>
      </c>
      <c r="AA12" s="102">
        <v>5</v>
      </c>
      <c r="AB12" s="102"/>
      <c r="AC12" s="102">
        <f t="shared" si="1"/>
        <v>24</v>
      </c>
      <c r="AD12" s="102" t="s">
        <v>125</v>
      </c>
      <c r="AE12" s="171" t="s">
        <v>19</v>
      </c>
      <c r="AF12" s="171" t="s">
        <v>1090</v>
      </c>
      <c r="AG12" s="171" t="s">
        <v>1091</v>
      </c>
      <c r="AH12" s="171" t="s">
        <v>793</v>
      </c>
      <c r="AI12" s="171" t="s">
        <v>795</v>
      </c>
      <c r="AJ12" s="171" t="s">
        <v>1230</v>
      </c>
      <c r="AK12" s="102">
        <v>8</v>
      </c>
      <c r="AL12" s="102">
        <v>15</v>
      </c>
      <c r="AM12" s="102">
        <v>9</v>
      </c>
      <c r="AN12" s="171" t="s">
        <v>784</v>
      </c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</row>
    <row r="13" spans="2:73" ht="14.1" customHeight="1" x14ac:dyDescent="0.2">
      <c r="B13" s="64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6</v>
      </c>
      <c r="C13" s="65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0</v>
      </c>
      <c r="D13" s="60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6</v>
      </c>
      <c r="E13" s="66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9</v>
      </c>
      <c r="F13" s="65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0</v>
      </c>
      <c r="G13" s="60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9</v>
      </c>
      <c r="H13" s="66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</v>
      </c>
      <c r="I13" s="65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0</v>
      </c>
      <c r="J13" s="60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5</v>
      </c>
      <c r="K13" s="66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11</v>
      </c>
      <c r="L13" s="65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0</v>
      </c>
      <c r="M13" s="60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11</v>
      </c>
      <c r="N13" s="66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</v>
      </c>
      <c r="O13" s="65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0</v>
      </c>
      <c r="P13" s="60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5</v>
      </c>
      <c r="Q13" s="66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9</v>
      </c>
      <c r="R13" s="65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0</v>
      </c>
      <c r="S13" s="62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</v>
      </c>
      <c r="T13" s="43"/>
      <c r="U13" s="170"/>
      <c r="V13" s="102"/>
      <c r="W13" s="102" t="s">
        <v>16</v>
      </c>
      <c r="X13" s="102" t="s">
        <v>124</v>
      </c>
      <c r="Y13" s="102"/>
      <c r="Z13" s="174">
        <v>2</v>
      </c>
      <c r="AA13" s="174">
        <v>6</v>
      </c>
      <c r="AB13" s="174"/>
      <c r="AC13" s="174">
        <f t="shared" si="1"/>
        <v>25</v>
      </c>
      <c r="AD13" s="174" t="s">
        <v>125</v>
      </c>
      <c r="AE13" s="175" t="s">
        <v>118</v>
      </c>
      <c r="AF13" s="175" t="s">
        <v>156</v>
      </c>
      <c r="AG13" s="175" t="s">
        <v>155</v>
      </c>
      <c r="AH13" s="175" t="s">
        <v>135</v>
      </c>
      <c r="AI13" s="175" t="s">
        <v>137</v>
      </c>
      <c r="AJ13" s="175" t="s">
        <v>1230</v>
      </c>
      <c r="AK13" s="174">
        <v>13</v>
      </c>
      <c r="AL13" s="174">
        <v>14</v>
      </c>
      <c r="AM13" s="174">
        <v>9</v>
      </c>
      <c r="AN13" s="175" t="s">
        <v>785</v>
      </c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</row>
    <row r="14" spans="2:73" ht="14.1" customHeight="1" x14ac:dyDescent="0.2">
      <c r="B14" s="52" t="str">
        <f>IF(ISERROR((VLOOKUP(13,$AC$45:$AD$80,2,FALSE)))=TRUE," ",((VLOOKUP(13,$AC$45:$AD$80,2,FALSE))))</f>
        <v>NG CT Equity</v>
      </c>
      <c r="C14" s="6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Precious Metals</v>
      </c>
      <c r="D14" s="67"/>
      <c r="E14" s="55" t="str">
        <f>IF(ISERROR((VLOOKUP(14,$AC$45:$AD$80,2,FALSE)))=TRUE," ",((VLOOKUP(14,$AC$45:$AD$80,2,FALSE))))</f>
        <v>ONEX CT Equity</v>
      </c>
      <c r="F14" s="6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Private Equity</v>
      </c>
      <c r="G14" s="67"/>
      <c r="H14" s="55" t="str">
        <f>IF(ISERROR((VLOOKUP(15,$AC$45:$AD$80,2,FALSE)))=TRUE," ",((VLOOKUP(15,$AC$45:$AD$80,2,FALSE))))</f>
        <v>OSB CT Equity</v>
      </c>
      <c r="I14" s="6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Wood Products</v>
      </c>
      <c r="J14" s="67"/>
      <c r="K14" s="55" t="str">
        <f>IF(ISERROR((VLOOKUP(16,$AC$45:$AD$80,2,FALSE)))=TRUE," ",((VLOOKUP(16,$AC$45:$AD$80,2,FALSE))))</f>
        <v>OSK CT Equity</v>
      </c>
      <c r="L14" s="6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Precious Metals</v>
      </c>
      <c r="M14" s="67"/>
      <c r="N14" s="55" t="str">
        <f>IF(ISERROR((VLOOKUP(17,$AC$45:$AD$80,2,FALSE)))=TRUE," ",((VLOOKUP(17,$AC$45:$AD$80,2,FALSE))))</f>
        <v>PKI CT Equity</v>
      </c>
      <c r="O14" s="6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Refining &amp; Marketing</v>
      </c>
      <c r="P14" s="67"/>
      <c r="Q14" s="55" t="str">
        <f>IF(ISERROR((VLOOKUP(18,$AC$45:$AD$80,2,FALSE)))=TRUE," ",((VLOOKUP(18,$AC$45:$AD$80,2,FALSE))))</f>
        <v>PXT CT Equity</v>
      </c>
      <c r="R14" s="6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Exploration &amp; Production</v>
      </c>
      <c r="S14" s="68"/>
      <c r="T14" s="43"/>
      <c r="U14" s="170"/>
      <c r="V14" s="102"/>
      <c r="W14" s="102" t="s">
        <v>17</v>
      </c>
      <c r="X14" s="102" t="s">
        <v>124</v>
      </c>
      <c r="Y14" s="102"/>
      <c r="Z14" s="102">
        <v>3</v>
      </c>
      <c r="AA14" s="102">
        <v>1</v>
      </c>
      <c r="AB14" s="102"/>
      <c r="AC14" s="102">
        <v>30</v>
      </c>
      <c r="AD14" s="102" t="s">
        <v>126</v>
      </c>
      <c r="AE14" s="171" t="s">
        <v>15</v>
      </c>
      <c r="AF14" s="171" t="s">
        <v>157</v>
      </c>
      <c r="AG14" s="171" t="s">
        <v>154</v>
      </c>
      <c r="AH14" s="171" t="s">
        <v>792</v>
      </c>
      <c r="AI14" s="171" t="s">
        <v>796</v>
      </c>
      <c r="AJ14" s="171" t="s">
        <v>1230</v>
      </c>
      <c r="AK14" s="102">
        <v>44</v>
      </c>
      <c r="AL14" s="102">
        <v>8</v>
      </c>
      <c r="AM14" s="102">
        <v>9</v>
      </c>
      <c r="AN14" s="171" t="s">
        <v>786</v>
      </c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</row>
    <row r="15" spans="2:73" ht="14.1" customHeight="1" x14ac:dyDescent="0.2">
      <c r="B15" s="52" t="s">
        <v>107</v>
      </c>
      <c r="C15" s="53" t="s">
        <v>131</v>
      </c>
      <c r="D15" s="54" t="s">
        <v>132</v>
      </c>
      <c r="E15" s="55" t="s">
        <v>107</v>
      </c>
      <c r="F15" s="53" t="s">
        <v>131</v>
      </c>
      <c r="G15" s="54" t="s">
        <v>132</v>
      </c>
      <c r="H15" s="55" t="s">
        <v>107</v>
      </c>
      <c r="I15" s="53" t="s">
        <v>131</v>
      </c>
      <c r="J15" s="54" t="s">
        <v>132</v>
      </c>
      <c r="K15" s="55" t="s">
        <v>107</v>
      </c>
      <c r="L15" s="53" t="s">
        <v>131</v>
      </c>
      <c r="M15" s="54" t="s">
        <v>132</v>
      </c>
      <c r="N15" s="55" t="s">
        <v>107</v>
      </c>
      <c r="O15" s="53" t="s">
        <v>131</v>
      </c>
      <c r="P15" s="54" t="s">
        <v>132</v>
      </c>
      <c r="Q15" s="55" t="s">
        <v>107</v>
      </c>
      <c r="R15" s="53" t="s">
        <v>131</v>
      </c>
      <c r="S15" s="56" t="s">
        <v>132</v>
      </c>
      <c r="T15" s="43"/>
      <c r="U15" s="170"/>
      <c r="V15" s="102"/>
      <c r="W15" s="102" t="s">
        <v>18</v>
      </c>
      <c r="X15" s="102" t="s">
        <v>124</v>
      </c>
      <c r="Y15" s="102"/>
      <c r="Z15" s="102">
        <v>3</v>
      </c>
      <c r="AA15" s="102">
        <v>2</v>
      </c>
      <c r="AB15" s="102"/>
      <c r="AC15" s="102">
        <f>AC14+1</f>
        <v>31</v>
      </c>
      <c r="AD15" s="102" t="s">
        <v>126</v>
      </c>
      <c r="AE15" s="171" t="s">
        <v>16</v>
      </c>
      <c r="AF15" s="171" t="s">
        <v>762</v>
      </c>
      <c r="AG15" s="171" t="s">
        <v>763</v>
      </c>
      <c r="AH15" s="171" t="s">
        <v>8</v>
      </c>
      <c r="AI15" s="171" t="s">
        <v>9</v>
      </c>
      <c r="AJ15" s="171" t="s">
        <v>764</v>
      </c>
      <c r="AK15" s="102">
        <v>2</v>
      </c>
      <c r="AL15" s="102">
        <v>3</v>
      </c>
      <c r="AM15" s="102">
        <v>5</v>
      </c>
      <c r="AN15" s="171" t="s">
        <v>788</v>
      </c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</row>
    <row r="16" spans="2:73" ht="14.1" customHeight="1" x14ac:dyDescent="0.2">
      <c r="B16" s="58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11.47</v>
      </c>
      <c r="C16" s="59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37.650001525878906</v>
      </c>
      <c r="D16" s="60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228.2476157443671</v>
      </c>
      <c r="E16" s="61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79.989999999999995</v>
      </c>
      <c r="F16" s="59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92</v>
      </c>
      <c r="G16" s="60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15.014376797099649</v>
      </c>
      <c r="H16" s="61" t="str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#N/A N/A</v>
      </c>
      <c r="I16" s="59" t="str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 xml:space="preserve"> </v>
      </c>
      <c r="J16" s="60" t="str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 xml:space="preserve"> </v>
      </c>
      <c r="K16" s="61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3.02</v>
      </c>
      <c r="L16" s="59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6.25</v>
      </c>
      <c r="M16" s="60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106.95364238410593</v>
      </c>
      <c r="N16" s="61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39.06</v>
      </c>
      <c r="O16" s="59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49.5</v>
      </c>
      <c r="P16" s="60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26.728110599078335</v>
      </c>
      <c r="Q16" s="61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22.2</v>
      </c>
      <c r="R16" s="59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</v>
      </c>
      <c r="S16" s="62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39.639639639639633</v>
      </c>
      <c r="T16" s="43"/>
      <c r="U16" s="185">
        <v>2</v>
      </c>
      <c r="V16" s="102"/>
      <c r="W16" s="102" t="s">
        <v>19</v>
      </c>
      <c r="X16" s="102" t="s">
        <v>124</v>
      </c>
      <c r="Y16" s="102"/>
      <c r="Z16" s="102">
        <v>3</v>
      </c>
      <c r="AA16" s="102">
        <v>3</v>
      </c>
      <c r="AB16" s="102"/>
      <c r="AC16" s="102">
        <f t="shared" ref="AC16:AC19" si="2">AC15+1</f>
        <v>32</v>
      </c>
      <c r="AD16" s="102" t="s">
        <v>126</v>
      </c>
      <c r="AE16" s="171" t="s">
        <v>17</v>
      </c>
      <c r="AF16" s="171" t="s">
        <v>1226</v>
      </c>
      <c r="AG16" s="171" t="s">
        <v>1228</v>
      </c>
      <c r="AH16" s="171" t="s">
        <v>1088</v>
      </c>
      <c r="AI16" s="171" t="s">
        <v>1225</v>
      </c>
      <c r="AJ16" s="171" t="s">
        <v>134</v>
      </c>
      <c r="AK16" s="102">
        <v>9</v>
      </c>
      <c r="AL16" s="102">
        <v>10</v>
      </c>
      <c r="AM16" s="102">
        <v>45</v>
      </c>
      <c r="AN16" s="171" t="s">
        <v>782</v>
      </c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</row>
    <row r="17" spans="2:77" ht="14.1" customHeight="1" x14ac:dyDescent="0.2">
      <c r="B17" s="52" t="str">
        <f>VLOOKUP($AB$2,$AC$2:$AJ$37,6,FALSE)</f>
        <v>AL</v>
      </c>
      <c r="C17" s="53" t="str">
        <f>VLOOKUP($AB$2,$AC$2:$AJ$37,7,FALSE)</f>
        <v>SAT</v>
      </c>
      <c r="D17" s="54" t="str">
        <f>VLOOKUP($AB$2,$AC$2:$AJ$37,8,FALSE)</f>
        <v>Toplam</v>
      </c>
      <c r="E17" s="55" t="str">
        <f>VLOOKUP($AB$2,$AC$2:$AJ$37,6,FALSE)</f>
        <v>AL</v>
      </c>
      <c r="F17" s="53" t="str">
        <f>VLOOKUP($AB$2,$AC$2:$AJ$37,7,FALSE)</f>
        <v>SAT</v>
      </c>
      <c r="G17" s="54" t="str">
        <f>VLOOKUP($AB$2,$AC$2:$AJ$37,8,FALSE)</f>
        <v>Toplam</v>
      </c>
      <c r="H17" s="55" t="str">
        <f>VLOOKUP($AB$2,$AC$2:$AJ$37,6,FALSE)</f>
        <v>AL</v>
      </c>
      <c r="I17" s="53" t="str">
        <f>VLOOKUP($AB$2,$AC$2:$AJ$37,7,FALSE)</f>
        <v>SAT</v>
      </c>
      <c r="J17" s="54" t="str">
        <f>VLOOKUP($AB$2,$AC$2:$AJ$37,8,FALSE)</f>
        <v>Toplam</v>
      </c>
      <c r="K17" s="55" t="str">
        <f>VLOOKUP($AB$2,$AC$2:$AJ$37,6,FALSE)</f>
        <v>AL</v>
      </c>
      <c r="L17" s="53" t="str">
        <f>VLOOKUP($AB$2,$AC$2:$AJ$37,7,FALSE)</f>
        <v>SAT</v>
      </c>
      <c r="M17" s="54" t="str">
        <f>VLOOKUP($AB$2,$AC$2:$AJ$37,8,FALSE)</f>
        <v>Toplam</v>
      </c>
      <c r="N17" s="55" t="str">
        <f>VLOOKUP($AB$2,$AC$2:$AJ$37,6,FALSE)</f>
        <v>AL</v>
      </c>
      <c r="O17" s="53" t="str">
        <f>VLOOKUP($AB$2,$AC$2:$AJ$37,7,FALSE)</f>
        <v>SAT</v>
      </c>
      <c r="P17" s="54" t="str">
        <f>VLOOKUP($AB$2,$AC$2:$AJ$37,8,FALSE)</f>
        <v>Toplam</v>
      </c>
      <c r="Q17" s="55" t="str">
        <f>VLOOKUP($AB$2,$AC$2:$AJ$37,6,FALSE)</f>
        <v>AL</v>
      </c>
      <c r="R17" s="53" t="str">
        <f>VLOOKUP($AB$2,$AC$2:$AJ$37,7,FALSE)</f>
        <v>SAT</v>
      </c>
      <c r="S17" s="56" t="str">
        <f>VLOOKUP($AB$2,$AC$2:$AJ$37,8,FALSE)</f>
        <v>Toplam</v>
      </c>
      <c r="T17" s="43"/>
      <c r="U17" s="170"/>
      <c r="V17" s="102"/>
      <c r="W17" s="102" t="s">
        <v>118</v>
      </c>
      <c r="X17" s="102" t="s">
        <v>124</v>
      </c>
      <c r="Y17" s="102"/>
      <c r="Z17" s="102">
        <v>3</v>
      </c>
      <c r="AA17" s="102">
        <v>4</v>
      </c>
      <c r="AB17" s="102"/>
      <c r="AC17" s="102">
        <f t="shared" si="2"/>
        <v>33</v>
      </c>
      <c r="AD17" s="102" t="s">
        <v>126</v>
      </c>
      <c r="AE17" s="171" t="s">
        <v>18</v>
      </c>
      <c r="AF17" s="171" t="s">
        <v>1227</v>
      </c>
      <c r="AG17" s="171" t="s">
        <v>1229</v>
      </c>
      <c r="AH17" s="171" t="s">
        <v>1088</v>
      </c>
      <c r="AI17" s="171" t="s">
        <v>1225</v>
      </c>
      <c r="AJ17" s="171" t="s">
        <v>134</v>
      </c>
      <c r="AK17" s="102">
        <v>11</v>
      </c>
      <c r="AL17" s="102">
        <v>12</v>
      </c>
      <c r="AM17" s="102">
        <v>46</v>
      </c>
      <c r="AN17" s="171" t="s">
        <v>783</v>
      </c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</row>
    <row r="18" spans="2:77" ht="14.1" customHeight="1" x14ac:dyDescent="0.2">
      <c r="B18" s="64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</v>
      </c>
      <c r="C18" s="65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0</v>
      </c>
      <c r="D18" s="60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</v>
      </c>
      <c r="E18" s="66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5</v>
      </c>
      <c r="F18" s="65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0</v>
      </c>
      <c r="G18" s="60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5</v>
      </c>
      <c r="H18" s="66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0</v>
      </c>
      <c r="I18" s="65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1</v>
      </c>
      <c r="J18" s="60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</v>
      </c>
      <c r="K18" s="66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10</v>
      </c>
      <c r="L18" s="65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0</v>
      </c>
      <c r="M18" s="60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10</v>
      </c>
      <c r="N18" s="66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15</v>
      </c>
      <c r="O18" s="65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0</v>
      </c>
      <c r="P18" s="60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15</v>
      </c>
      <c r="Q18" s="66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12</v>
      </c>
      <c r="R18" s="65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0</v>
      </c>
      <c r="S18" s="62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</v>
      </c>
      <c r="T18" s="43"/>
      <c r="U18" s="170"/>
      <c r="V18" s="102"/>
      <c r="W18" s="102"/>
      <c r="X18" s="102"/>
      <c r="Y18" s="102"/>
      <c r="Z18" s="102">
        <v>3</v>
      </c>
      <c r="AA18" s="102">
        <v>5</v>
      </c>
      <c r="AB18" s="102"/>
      <c r="AC18" s="102">
        <f t="shared" si="2"/>
        <v>34</v>
      </c>
      <c r="AD18" s="102" t="s">
        <v>126</v>
      </c>
      <c r="AE18" s="171" t="s">
        <v>19</v>
      </c>
      <c r="AF18" s="171" t="s">
        <v>1090</v>
      </c>
      <c r="AG18" s="171" t="s">
        <v>1091</v>
      </c>
      <c r="AH18" s="171" t="s">
        <v>793</v>
      </c>
      <c r="AI18" s="171" t="s">
        <v>795</v>
      </c>
      <c r="AJ18" s="171" t="s">
        <v>1230</v>
      </c>
      <c r="AK18" s="102">
        <v>8</v>
      </c>
      <c r="AL18" s="102">
        <v>15</v>
      </c>
      <c r="AM18" s="102">
        <v>9</v>
      </c>
      <c r="AN18" s="171" t="s">
        <v>784</v>
      </c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</row>
    <row r="19" spans="2:77" ht="14.1" customHeight="1" x14ac:dyDescent="0.2">
      <c r="B19" s="69" t="str">
        <f>IF(ISERROR((VLOOKUP(19,$AC$45:$AD$80,2,FALSE)))=TRUE," ",((VLOOKUP(19,$AC$45:$AD$80,2,FALSE))))</f>
        <v>SEA CT Equity</v>
      </c>
      <c r="C19" s="67" t="str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Precious Metals</v>
      </c>
      <c r="D19" s="67"/>
      <c r="E19" s="55" t="str">
        <f>IF(ISERROR((VLOOKUP(20,$AC$45:$AD$80,2,FALSE)))=TRUE," ",((VLOOKUP(20,$AC$45:$AD$80,2,FALSE))))</f>
        <v/>
      </c>
      <c r="F19" s="6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67"/>
      <c r="H19" s="55" t="str">
        <f>IF(ISERROR((VLOOKUP(21,$AC$45:$AD$80,2,FALSE)))=TRUE," ",((VLOOKUP(21,$AC$45:$AD$80,2,FALSE))))</f>
        <v/>
      </c>
      <c r="I19" s="6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67"/>
      <c r="K19" s="55" t="str">
        <f>IF(ISERROR((VLOOKUP(22,$AC$45:$AD$80,2,FALSE)))=TRUE," ",((VLOOKUP(22,$AC$45:$AD$80,2,FALSE))))</f>
        <v/>
      </c>
      <c r="L19" s="6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67"/>
      <c r="N19" s="55" t="str">
        <f>IF(ISERROR((VLOOKUP(23,$AC$45:$AD$80,2,FALSE)))=TRUE," ",((VLOOKUP(23,$AC$45:$AD$80,2,FALSE))))</f>
        <v/>
      </c>
      <c r="O19" s="6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67"/>
      <c r="Q19" s="55" t="str">
        <f>IF(ISERROR((VLOOKUP(24,$AC$45:$AD$80,2,FALSE)))=TRUE," ",((VLOOKUP(24,$AC$45:$AD$80,2,FALSE))))</f>
        <v/>
      </c>
      <c r="R19" s="6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68"/>
      <c r="T19" s="43"/>
      <c r="U19" s="170"/>
      <c r="V19" s="102"/>
      <c r="W19" s="102"/>
      <c r="X19" s="102"/>
      <c r="Y19" s="102"/>
      <c r="Z19" s="174">
        <v>3</v>
      </c>
      <c r="AA19" s="174">
        <v>6</v>
      </c>
      <c r="AB19" s="174"/>
      <c r="AC19" s="174">
        <f t="shared" si="2"/>
        <v>35</v>
      </c>
      <c r="AD19" s="174" t="s">
        <v>126</v>
      </c>
      <c r="AE19" s="175" t="s">
        <v>118</v>
      </c>
      <c r="AF19" s="175" t="s">
        <v>156</v>
      </c>
      <c r="AG19" s="175" t="s">
        <v>155</v>
      </c>
      <c r="AH19" s="175" t="s">
        <v>135</v>
      </c>
      <c r="AI19" s="175" t="s">
        <v>137</v>
      </c>
      <c r="AJ19" s="175" t="s">
        <v>1230</v>
      </c>
      <c r="AK19" s="174">
        <v>13</v>
      </c>
      <c r="AL19" s="174">
        <v>14</v>
      </c>
      <c r="AM19" s="174">
        <v>9</v>
      </c>
      <c r="AN19" s="176" t="s">
        <v>785</v>
      </c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Y19" s="102"/>
    </row>
    <row r="20" spans="2:77" ht="14.1" customHeight="1" x14ac:dyDescent="0.25">
      <c r="B20" s="52" t="s">
        <v>107</v>
      </c>
      <c r="C20" s="53" t="s">
        <v>131</v>
      </c>
      <c r="D20" s="54" t="s">
        <v>132</v>
      </c>
      <c r="E20" s="55" t="s">
        <v>107</v>
      </c>
      <c r="F20" s="53" t="s">
        <v>131</v>
      </c>
      <c r="G20" s="54" t="s">
        <v>132</v>
      </c>
      <c r="H20" s="55" t="s">
        <v>107</v>
      </c>
      <c r="I20" s="53" t="s">
        <v>131</v>
      </c>
      <c r="J20" s="54" t="s">
        <v>132</v>
      </c>
      <c r="K20" s="55" t="s">
        <v>107</v>
      </c>
      <c r="L20" s="53" t="s">
        <v>131</v>
      </c>
      <c r="M20" s="54" t="s">
        <v>132</v>
      </c>
      <c r="N20" s="55" t="s">
        <v>107</v>
      </c>
      <c r="O20" s="53" t="s">
        <v>131</v>
      </c>
      <c r="P20" s="54" t="s">
        <v>132</v>
      </c>
      <c r="Q20" s="55" t="s">
        <v>107</v>
      </c>
      <c r="R20" s="53" t="s">
        <v>131</v>
      </c>
      <c r="S20" s="56" t="s">
        <v>132</v>
      </c>
      <c r="T20" s="43"/>
      <c r="U20" s="170"/>
      <c r="V20" s="102"/>
      <c r="W20" s="102"/>
      <c r="X20" s="102"/>
      <c r="Y20" s="102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61</v>
      </c>
      <c r="Z20" s="179">
        <v>4</v>
      </c>
      <c r="AA20" s="179">
        <v>1</v>
      </c>
      <c r="AB20" s="102"/>
      <c r="AC20" s="102">
        <v>40</v>
      </c>
      <c r="AD20" s="102" t="s">
        <v>759</v>
      </c>
      <c r="AE20" s="171" t="s">
        <v>15</v>
      </c>
      <c r="AF20" s="171" t="s">
        <v>157</v>
      </c>
      <c r="AG20" s="171" t="s">
        <v>154</v>
      </c>
      <c r="AH20" s="171" t="s">
        <v>792</v>
      </c>
      <c r="AI20" s="171" t="s">
        <v>796</v>
      </c>
      <c r="AJ20" s="171" t="s">
        <v>1230</v>
      </c>
      <c r="AK20" s="102">
        <v>44</v>
      </c>
      <c r="AL20" s="102">
        <v>8</v>
      </c>
      <c r="AM20" s="102">
        <v>9</v>
      </c>
      <c r="AN20" s="177" t="s">
        <v>786</v>
      </c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Y20" s="102"/>
    </row>
    <row r="21" spans="2:77" ht="14.1" customHeight="1" x14ac:dyDescent="0.25">
      <c r="B21" s="58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>21.46</v>
      </c>
      <c r="C21" s="59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35</v>
      </c>
      <c r="D21" s="60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>63.094128611369982</v>
      </c>
      <c r="E21" s="61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59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0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1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59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0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1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59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0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1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59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0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1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59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2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3"/>
      <c r="U21" s="170"/>
      <c r="V21" s="102"/>
      <c r="W21" s="102"/>
      <c r="X21" s="102"/>
      <c r="Y21" s="102"/>
      <c r="Z21" s="179">
        <v>4</v>
      </c>
      <c r="AA21" s="179">
        <v>2</v>
      </c>
      <c r="AB21" s="102"/>
      <c r="AC21" s="102">
        <f>AC20+1</f>
        <v>41</v>
      </c>
      <c r="AD21" s="102" t="s">
        <v>759</v>
      </c>
      <c r="AE21" s="171" t="s">
        <v>16</v>
      </c>
      <c r="AF21" s="171" t="s">
        <v>762</v>
      </c>
      <c r="AG21" s="171" t="s">
        <v>763</v>
      </c>
      <c r="AH21" s="171" t="s">
        <v>8</v>
      </c>
      <c r="AI21" s="171" t="s">
        <v>9</v>
      </c>
      <c r="AJ21" s="171" t="s">
        <v>764</v>
      </c>
      <c r="AK21" s="102">
        <v>2</v>
      </c>
      <c r="AL21" s="102">
        <v>3</v>
      </c>
      <c r="AM21" s="102">
        <v>5</v>
      </c>
      <c r="AN21" s="176" t="s">
        <v>788</v>
      </c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Y21" s="102"/>
    </row>
    <row r="22" spans="2:77" ht="14.1" customHeight="1" x14ac:dyDescent="0.25">
      <c r="B22" s="52" t="str">
        <f>VLOOKUP($AB$2,$AC$2:$AJ$37,6,FALSE)</f>
        <v>AL</v>
      </c>
      <c r="C22" s="53" t="str">
        <f>VLOOKUP($AB$2,$AC$2:$AJ$37,7,FALSE)</f>
        <v>SAT</v>
      </c>
      <c r="D22" s="54" t="str">
        <f>VLOOKUP($AB$2,$AC$2:$AJ$37,8,FALSE)</f>
        <v>Toplam</v>
      </c>
      <c r="E22" s="55" t="str">
        <f>VLOOKUP($AB$2,$AC$2:$AJ$37,6,FALSE)</f>
        <v>AL</v>
      </c>
      <c r="F22" s="53" t="str">
        <f>VLOOKUP($AB$2,$AC$2:$AJ$37,7,FALSE)</f>
        <v>SAT</v>
      </c>
      <c r="G22" s="54" t="str">
        <f>VLOOKUP($AB$2,$AC$2:$AJ$37,8,FALSE)</f>
        <v>Toplam</v>
      </c>
      <c r="H22" s="55" t="str">
        <f>VLOOKUP($AB$2,$AC$2:$AJ$37,6,FALSE)</f>
        <v>AL</v>
      </c>
      <c r="I22" s="53" t="str">
        <f>VLOOKUP($AB$2,$AC$2:$AJ$37,7,FALSE)</f>
        <v>SAT</v>
      </c>
      <c r="J22" s="54" t="str">
        <f>VLOOKUP($AB$2,$AC$2:$AJ$37,8,FALSE)</f>
        <v>Toplam</v>
      </c>
      <c r="K22" s="55" t="str">
        <f>VLOOKUP($AB$2,$AC$2:$AJ$37,6,FALSE)</f>
        <v>AL</v>
      </c>
      <c r="L22" s="53" t="str">
        <f>VLOOKUP($AB$2,$AC$2:$AJ$37,7,FALSE)</f>
        <v>SAT</v>
      </c>
      <c r="M22" s="54" t="str">
        <f>VLOOKUP($AB$2,$AC$2:$AJ$37,8,FALSE)</f>
        <v>Toplam</v>
      </c>
      <c r="N22" s="55" t="str">
        <f>VLOOKUP($AB$2,$AC$2:$AJ$37,6,FALSE)</f>
        <v>AL</v>
      </c>
      <c r="O22" s="53" t="str">
        <f>VLOOKUP($AB$2,$AC$2:$AJ$37,7,FALSE)</f>
        <v>SAT</v>
      </c>
      <c r="P22" s="54" t="str">
        <f>VLOOKUP($AB$2,$AC$2:$AJ$37,8,FALSE)</f>
        <v>Toplam</v>
      </c>
      <c r="Q22" s="55" t="str">
        <f>VLOOKUP($AB$2,$AC$2:$AJ$37,6,FALSE)</f>
        <v>AL</v>
      </c>
      <c r="R22" s="53" t="str">
        <f>VLOOKUP($AB$2,$AC$2:$AJ$37,7,FALSE)</f>
        <v>SAT</v>
      </c>
      <c r="S22" s="56" t="str">
        <f>VLOOKUP($AB$2,$AC$2:$AJ$37,8,FALSE)</f>
        <v>Toplam</v>
      </c>
      <c r="T22" s="43"/>
      <c r="U22" s="170"/>
      <c r="V22" s="102"/>
      <c r="W22" s="102"/>
      <c r="X22" s="102"/>
      <c r="Y22" s="102"/>
      <c r="Z22" s="179">
        <v>4</v>
      </c>
      <c r="AA22" s="179">
        <v>3</v>
      </c>
      <c r="AB22" s="102"/>
      <c r="AC22" s="102">
        <f t="shared" ref="AC22:AC25" si="3">AC21+1</f>
        <v>42</v>
      </c>
      <c r="AD22" s="102" t="s">
        <v>759</v>
      </c>
      <c r="AE22" s="171" t="s">
        <v>17</v>
      </c>
      <c r="AF22" s="171" t="s">
        <v>1226</v>
      </c>
      <c r="AG22" s="171" t="s">
        <v>1228</v>
      </c>
      <c r="AH22" s="171" t="s">
        <v>1088</v>
      </c>
      <c r="AI22" s="171" t="s">
        <v>1225</v>
      </c>
      <c r="AJ22" s="171" t="s">
        <v>134</v>
      </c>
      <c r="AK22" s="102">
        <v>9</v>
      </c>
      <c r="AL22" s="102">
        <v>10</v>
      </c>
      <c r="AM22" s="102">
        <v>45</v>
      </c>
      <c r="AN22" s="176" t="s">
        <v>782</v>
      </c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Y22" s="102"/>
    </row>
    <row r="23" spans="2:77" ht="14.1" customHeight="1" x14ac:dyDescent="0.25">
      <c r="B23" s="64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>4</v>
      </c>
      <c r="C23" s="65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>0</v>
      </c>
      <c r="D23" s="60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>4</v>
      </c>
      <c r="E23" s="66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65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0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66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65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0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66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65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0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66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65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0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66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65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2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3"/>
      <c r="U23" s="170"/>
      <c r="V23" s="102"/>
      <c r="W23" s="102"/>
      <c r="X23" s="102"/>
      <c r="Y23" s="102"/>
      <c r="Z23" s="179">
        <v>4</v>
      </c>
      <c r="AA23" s="179">
        <v>4</v>
      </c>
      <c r="AB23" s="102"/>
      <c r="AC23" s="102">
        <f t="shared" si="3"/>
        <v>43</v>
      </c>
      <c r="AD23" s="102" t="s">
        <v>759</v>
      </c>
      <c r="AE23" s="171" t="s">
        <v>18</v>
      </c>
      <c r="AF23" s="171" t="s">
        <v>1227</v>
      </c>
      <c r="AG23" s="171" t="s">
        <v>1229</v>
      </c>
      <c r="AH23" s="171" t="s">
        <v>1088</v>
      </c>
      <c r="AI23" s="171" t="s">
        <v>1225</v>
      </c>
      <c r="AJ23" s="171" t="s">
        <v>134</v>
      </c>
      <c r="AK23" s="102">
        <v>11</v>
      </c>
      <c r="AL23" s="102">
        <v>12</v>
      </c>
      <c r="AM23" s="102">
        <v>46</v>
      </c>
      <c r="AN23" s="176" t="s">
        <v>783</v>
      </c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Y23" s="102"/>
    </row>
    <row r="24" spans="2:77" ht="14.1" customHeight="1" x14ac:dyDescent="0.25">
      <c r="B24" s="52" t="str">
        <f>IF(ISERROR((VLOOKUP(25,$AC$45:$AD$80,2,FALSE)))=TRUE," ",((VLOOKUP(25,$AC$45:$AD$80,2,FALSE))))</f>
        <v/>
      </c>
      <c r="C24" s="6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67"/>
      <c r="E24" s="55" t="str">
        <f>IF(ISERROR((VLOOKUP(26,$AC$45:$AD$80,2,FALSE)))=TRUE," ",((VLOOKUP(26,$AC$45:$AD$80,2,FALSE))))</f>
        <v/>
      </c>
      <c r="F24" s="6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67"/>
      <c r="H24" s="55" t="str">
        <f>IF(ISERROR((VLOOKUP(27,$AC$45:$AD$80,2,FALSE)))=TRUE," ",((VLOOKUP(27,$AC$45:$AD$80,2,FALSE))))</f>
        <v/>
      </c>
      <c r="I24" s="6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67"/>
      <c r="K24" s="55" t="str">
        <f>IF(ISERROR((VLOOKUP(28,$AC$45:$AD$80,2,FALSE)))=TRUE," ",((VLOOKUP(28,$AC$45:$AD$80,2,FALSE))))</f>
        <v/>
      </c>
      <c r="L24" s="6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67"/>
      <c r="N24" s="55" t="str">
        <f>IF(ISERROR((VLOOKUP(29,$AC$45:$AD$80,2,FALSE)))=TRUE," ",((VLOOKUP(29,$AC$45:$AD$80,2,FALSE))))</f>
        <v/>
      </c>
      <c r="O24" s="6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67"/>
      <c r="Q24" s="55" t="str">
        <f>IF(ISERROR((VLOOKUP(30,$AC$45:$AD$80,2,FALSE)))=TRUE," ",((VLOOKUP(30,$AC$45:$AD$80,2,FALSE))))</f>
        <v/>
      </c>
      <c r="R24" s="6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68"/>
      <c r="T24" s="43"/>
      <c r="U24" s="170"/>
      <c r="V24" s="102"/>
      <c r="W24" s="102"/>
      <c r="X24" s="102"/>
      <c r="Y24" s="102"/>
      <c r="Z24" s="179">
        <v>4</v>
      </c>
      <c r="AA24" s="179">
        <v>5</v>
      </c>
      <c r="AB24" s="102"/>
      <c r="AC24" s="102">
        <f t="shared" si="3"/>
        <v>44</v>
      </c>
      <c r="AD24" s="102" t="s">
        <v>759</v>
      </c>
      <c r="AE24" s="171" t="s">
        <v>19</v>
      </c>
      <c r="AF24" s="171" t="s">
        <v>1090</v>
      </c>
      <c r="AG24" s="171" t="s">
        <v>1091</v>
      </c>
      <c r="AH24" s="171" t="s">
        <v>793</v>
      </c>
      <c r="AI24" s="171" t="s">
        <v>795</v>
      </c>
      <c r="AJ24" s="171" t="s">
        <v>1230</v>
      </c>
      <c r="AK24" s="102">
        <v>8</v>
      </c>
      <c r="AL24" s="102">
        <v>15</v>
      </c>
      <c r="AM24" s="102">
        <v>9</v>
      </c>
      <c r="AN24" s="171" t="s">
        <v>784</v>
      </c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Y24" s="102"/>
    </row>
    <row r="25" spans="2:77" ht="14.1" customHeight="1" x14ac:dyDescent="0.25">
      <c r="B25" s="58" t="s">
        <v>107</v>
      </c>
      <c r="C25" s="53" t="s">
        <v>131</v>
      </c>
      <c r="D25" s="54" t="s">
        <v>132</v>
      </c>
      <c r="E25" s="61" t="s">
        <v>107</v>
      </c>
      <c r="F25" s="53" t="s">
        <v>131</v>
      </c>
      <c r="G25" s="54" t="s">
        <v>132</v>
      </c>
      <c r="H25" s="55" t="s">
        <v>107</v>
      </c>
      <c r="I25" s="53" t="s">
        <v>131</v>
      </c>
      <c r="J25" s="54" t="s">
        <v>132</v>
      </c>
      <c r="K25" s="55" t="s">
        <v>107</v>
      </c>
      <c r="L25" s="53" t="s">
        <v>131</v>
      </c>
      <c r="M25" s="54" t="s">
        <v>132</v>
      </c>
      <c r="N25" s="55" t="s">
        <v>107</v>
      </c>
      <c r="O25" s="53" t="s">
        <v>131</v>
      </c>
      <c r="P25" s="54" t="s">
        <v>132</v>
      </c>
      <c r="Q25" s="55" t="s">
        <v>107</v>
      </c>
      <c r="R25" s="53" t="s">
        <v>131</v>
      </c>
      <c r="S25" s="56" t="s">
        <v>132</v>
      </c>
      <c r="T25" s="43"/>
      <c r="U25" s="170"/>
      <c r="V25" s="102"/>
      <c r="W25" s="102"/>
      <c r="X25" s="102"/>
      <c r="Y25" s="102"/>
      <c r="Z25" s="180">
        <v>4</v>
      </c>
      <c r="AA25" s="180">
        <v>6</v>
      </c>
      <c r="AB25" s="174"/>
      <c r="AC25" s="174">
        <f t="shared" si="3"/>
        <v>45</v>
      </c>
      <c r="AD25" s="174" t="s">
        <v>759</v>
      </c>
      <c r="AE25" s="175" t="s">
        <v>118</v>
      </c>
      <c r="AF25" s="175" t="s">
        <v>156</v>
      </c>
      <c r="AG25" s="175" t="s">
        <v>155</v>
      </c>
      <c r="AH25" s="175" t="s">
        <v>135</v>
      </c>
      <c r="AI25" s="175" t="s">
        <v>137</v>
      </c>
      <c r="AJ25" s="175" t="s">
        <v>1230</v>
      </c>
      <c r="AK25" s="174">
        <v>13</v>
      </c>
      <c r="AL25" s="174">
        <v>14</v>
      </c>
      <c r="AM25" s="174">
        <v>9</v>
      </c>
      <c r="AN25" s="175" t="s">
        <v>785</v>
      </c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</row>
    <row r="26" spans="2:77" ht="14.1" customHeight="1" x14ac:dyDescent="0.25">
      <c r="B26" s="58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59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0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1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59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0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1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59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0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1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59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0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1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59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0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1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59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2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3"/>
      <c r="U26" s="170"/>
      <c r="V26" s="102"/>
      <c r="W26" s="102"/>
      <c r="X26" s="102"/>
      <c r="Y26" s="102"/>
      <c r="Z26" s="179">
        <v>5</v>
      </c>
      <c r="AA26" s="179">
        <v>1</v>
      </c>
      <c r="AB26" s="102"/>
      <c r="AC26" s="102">
        <v>50</v>
      </c>
      <c r="AD26" s="102" t="s">
        <v>760</v>
      </c>
      <c r="AE26" s="171" t="s">
        <v>15</v>
      </c>
      <c r="AF26" s="171" t="s">
        <v>157</v>
      </c>
      <c r="AG26" s="171" t="s">
        <v>154</v>
      </c>
      <c r="AH26" s="171" t="s">
        <v>792</v>
      </c>
      <c r="AI26" s="171" t="s">
        <v>796</v>
      </c>
      <c r="AJ26" s="171" t="s">
        <v>1230</v>
      </c>
      <c r="AK26" s="102">
        <v>44</v>
      </c>
      <c r="AL26" s="102">
        <v>8</v>
      </c>
      <c r="AM26" s="102">
        <v>9</v>
      </c>
      <c r="AN26" s="171" t="s">
        <v>786</v>
      </c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</row>
    <row r="27" spans="2:77" ht="14.1" customHeight="1" x14ac:dyDescent="0.25">
      <c r="B27" s="52" t="str">
        <f>VLOOKUP($AB$2,$AC$2:$AJ$37,6,FALSE)</f>
        <v>AL</v>
      </c>
      <c r="C27" s="53" t="str">
        <f>VLOOKUP($AB$2,$AC$2:$AJ$37,7,FALSE)</f>
        <v>SAT</v>
      </c>
      <c r="D27" s="54" t="str">
        <f>VLOOKUP($AB$2,$AC$2:$AJ$37,8,FALSE)</f>
        <v>Toplam</v>
      </c>
      <c r="E27" s="55" t="str">
        <f>VLOOKUP($AB$2,$AC$2:$AJ$37,6,FALSE)</f>
        <v>AL</v>
      </c>
      <c r="F27" s="53" t="str">
        <f>VLOOKUP($AB$2,$AC$2:$AJ$37,7,FALSE)</f>
        <v>SAT</v>
      </c>
      <c r="G27" s="54" t="str">
        <f>VLOOKUP($AB$2,$AC$2:$AJ$37,8,FALSE)</f>
        <v>Toplam</v>
      </c>
      <c r="H27" s="55" t="str">
        <f>VLOOKUP($AB$2,$AC$2:$AJ$37,6,FALSE)</f>
        <v>AL</v>
      </c>
      <c r="I27" s="53" t="str">
        <f>VLOOKUP($AB$2,$AC$2:$AJ$37,7,FALSE)</f>
        <v>SAT</v>
      </c>
      <c r="J27" s="54" t="str">
        <f>VLOOKUP($AB$2,$AC$2:$AJ$37,8,FALSE)</f>
        <v>Toplam</v>
      </c>
      <c r="K27" s="55" t="str">
        <f>VLOOKUP($AB$2,$AC$2:$AJ$37,6,FALSE)</f>
        <v>AL</v>
      </c>
      <c r="L27" s="53" t="str">
        <f>VLOOKUP($AB$2,$AC$2:$AJ$37,7,FALSE)</f>
        <v>SAT</v>
      </c>
      <c r="M27" s="54" t="str">
        <f>VLOOKUP($AB$2,$AC$2:$AJ$37,8,FALSE)</f>
        <v>Toplam</v>
      </c>
      <c r="N27" s="55" t="str">
        <f>VLOOKUP($AB$2,$AC$2:$AJ$37,6,FALSE)</f>
        <v>AL</v>
      </c>
      <c r="O27" s="53" t="str">
        <f>VLOOKUP($AB$2,$AC$2:$AJ$37,7,FALSE)</f>
        <v>SAT</v>
      </c>
      <c r="P27" s="54" t="str">
        <f>VLOOKUP($AB$2,$AC$2:$AJ$37,8,FALSE)</f>
        <v>Toplam</v>
      </c>
      <c r="Q27" s="55" t="str">
        <f>VLOOKUP($AB$2,$AC$2:$AJ$37,6,FALSE)</f>
        <v>AL</v>
      </c>
      <c r="R27" s="53" t="str">
        <f>VLOOKUP($AB$2,$AC$2:$AJ$37,7,FALSE)</f>
        <v>SAT</v>
      </c>
      <c r="S27" s="56" t="str">
        <f>VLOOKUP($AB$2,$AC$2:$AJ$37,8,FALSE)</f>
        <v>Toplam</v>
      </c>
      <c r="T27" s="43"/>
      <c r="U27" s="170"/>
      <c r="V27" s="102"/>
      <c r="W27" s="102"/>
      <c r="X27" s="102"/>
      <c r="Y27" s="102"/>
      <c r="Z27" s="179">
        <v>5</v>
      </c>
      <c r="AA27" s="179">
        <v>2</v>
      </c>
      <c r="AB27" s="102"/>
      <c r="AC27" s="102">
        <f>AC26+1</f>
        <v>51</v>
      </c>
      <c r="AD27" s="102" t="s">
        <v>760</v>
      </c>
      <c r="AE27" s="171" t="s">
        <v>16</v>
      </c>
      <c r="AF27" s="171" t="s">
        <v>762</v>
      </c>
      <c r="AG27" s="171" t="s">
        <v>763</v>
      </c>
      <c r="AH27" s="171" t="s">
        <v>8</v>
      </c>
      <c r="AI27" s="171" t="s">
        <v>9</v>
      </c>
      <c r="AJ27" s="171" t="s">
        <v>764</v>
      </c>
      <c r="AK27" s="102">
        <v>2</v>
      </c>
      <c r="AL27" s="102">
        <v>3</v>
      </c>
      <c r="AM27" s="102">
        <v>5</v>
      </c>
      <c r="AN27" s="171" t="s">
        <v>788</v>
      </c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</row>
    <row r="28" spans="2:77" ht="14.1" customHeight="1" x14ac:dyDescent="0.25">
      <c r="B28" s="64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65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0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66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65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0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66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65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0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66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65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0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66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65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0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66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65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2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3"/>
      <c r="U28" s="170"/>
      <c r="V28" s="102"/>
      <c r="W28" s="102"/>
      <c r="X28" s="102"/>
      <c r="Y28" s="102"/>
      <c r="Z28" s="179">
        <v>5</v>
      </c>
      <c r="AA28" s="179">
        <v>3</v>
      </c>
      <c r="AB28" s="102"/>
      <c r="AC28" s="102">
        <f t="shared" ref="AC28:AC31" si="4">AC27+1</f>
        <v>52</v>
      </c>
      <c r="AD28" s="102" t="s">
        <v>760</v>
      </c>
      <c r="AE28" s="171" t="s">
        <v>17</v>
      </c>
      <c r="AF28" s="171" t="s">
        <v>1226</v>
      </c>
      <c r="AG28" s="171" t="s">
        <v>1228</v>
      </c>
      <c r="AH28" s="171" t="s">
        <v>1088</v>
      </c>
      <c r="AI28" s="171" t="s">
        <v>1225</v>
      </c>
      <c r="AJ28" s="171" t="s">
        <v>134</v>
      </c>
      <c r="AK28" s="102">
        <v>9</v>
      </c>
      <c r="AL28" s="102">
        <v>10</v>
      </c>
      <c r="AM28" s="102">
        <v>45</v>
      </c>
      <c r="AN28" s="171" t="s">
        <v>782</v>
      </c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 spans="2:77" ht="14.1" customHeight="1" x14ac:dyDescent="0.25">
      <c r="B29" s="52" t="str">
        <f>IF(ISERROR((VLOOKUP(31,$AC$45:$AD$80,2,FALSE)))=TRUE," ",((VLOOKUP(31,$AC$45:$AD$80,2,FALSE))))</f>
        <v/>
      </c>
      <c r="C29" s="6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67"/>
      <c r="E29" s="55" t="str">
        <f>IF(ISERROR((VLOOKUP(32,$AC$45:$AD$80,2,FALSE)))=TRUE," ",((VLOOKUP(32,$AC$45:$AD$80,2,FALSE))))</f>
        <v/>
      </c>
      <c r="F29" s="6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67"/>
      <c r="H29" s="55" t="str">
        <f>IF(ISERROR((VLOOKUP(33,$AC$45:$AD$80,2,FALSE)))=TRUE," ",((VLOOKUP(33,$AC$45:$AD$80,2,FALSE))))</f>
        <v/>
      </c>
      <c r="I29" s="6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67"/>
      <c r="K29" s="55" t="str">
        <f>IF(ISERROR((VLOOKUP(34,$AC$45:$AD$80,2,FALSE)))=TRUE," ",((VLOOKUP(34,$AC$45:$AD$80,2,FALSE))))</f>
        <v/>
      </c>
      <c r="L29" s="6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67"/>
      <c r="N29" s="55" t="str">
        <f>IF(ISERROR((VLOOKUP(35,$AC$45:$AD$80,2,FALSE)))=TRUE," ",((VLOOKUP(35,$AC$45:$AD$80,2,FALSE))))</f>
        <v/>
      </c>
      <c r="O29" s="6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67"/>
      <c r="Q29" s="55" t="str">
        <f>IF(ISERROR((VLOOKUP(36,$AC$45:$AD$80,2,FALSE)))=TRUE," ",((VLOOKUP(36,$AC$45:$AD$80,2,FALSE))))</f>
        <v/>
      </c>
      <c r="R29" s="6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68"/>
      <c r="T29" s="43"/>
      <c r="U29" s="170"/>
      <c r="V29" s="102"/>
      <c r="W29" s="102"/>
      <c r="X29" s="102"/>
      <c r="Y29" s="102"/>
      <c r="Z29" s="179">
        <v>5</v>
      </c>
      <c r="AA29" s="179">
        <v>4</v>
      </c>
      <c r="AB29" s="102"/>
      <c r="AC29" s="102">
        <f t="shared" si="4"/>
        <v>53</v>
      </c>
      <c r="AD29" s="102" t="s">
        <v>760</v>
      </c>
      <c r="AE29" s="171" t="s">
        <v>18</v>
      </c>
      <c r="AF29" s="171" t="s">
        <v>1227</v>
      </c>
      <c r="AG29" s="171" t="s">
        <v>1229</v>
      </c>
      <c r="AH29" s="171" t="s">
        <v>1088</v>
      </c>
      <c r="AI29" s="171" t="s">
        <v>1225</v>
      </c>
      <c r="AJ29" s="171" t="s">
        <v>134</v>
      </c>
      <c r="AK29" s="102">
        <v>11</v>
      </c>
      <c r="AL29" s="102">
        <v>12</v>
      </c>
      <c r="AM29" s="102">
        <v>46</v>
      </c>
      <c r="AN29" s="171" t="s">
        <v>783</v>
      </c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 spans="2:77" ht="14.1" customHeight="1" x14ac:dyDescent="0.25">
      <c r="B30" s="52" t="s">
        <v>107</v>
      </c>
      <c r="C30" s="53" t="s">
        <v>131</v>
      </c>
      <c r="D30" s="54" t="s">
        <v>132</v>
      </c>
      <c r="E30" s="55" t="s">
        <v>107</v>
      </c>
      <c r="F30" s="53" t="s">
        <v>131</v>
      </c>
      <c r="G30" s="54" t="s">
        <v>132</v>
      </c>
      <c r="H30" s="55" t="s">
        <v>107</v>
      </c>
      <c r="I30" s="53" t="s">
        <v>131</v>
      </c>
      <c r="J30" s="54" t="s">
        <v>132</v>
      </c>
      <c r="K30" s="55" t="s">
        <v>107</v>
      </c>
      <c r="L30" s="53" t="s">
        <v>131</v>
      </c>
      <c r="M30" s="54" t="s">
        <v>132</v>
      </c>
      <c r="N30" s="55" t="s">
        <v>107</v>
      </c>
      <c r="O30" s="53" t="s">
        <v>131</v>
      </c>
      <c r="P30" s="54" t="s">
        <v>132</v>
      </c>
      <c r="Q30" s="55" t="s">
        <v>107</v>
      </c>
      <c r="R30" s="53" t="s">
        <v>131</v>
      </c>
      <c r="S30" s="56" t="s">
        <v>132</v>
      </c>
      <c r="T30" s="43"/>
      <c r="U30" s="170"/>
      <c r="V30" s="102"/>
      <c r="W30" s="102"/>
      <c r="X30" s="102"/>
      <c r="Y30" s="102"/>
      <c r="Z30" s="179">
        <v>5</v>
      </c>
      <c r="AA30" s="179">
        <v>5</v>
      </c>
      <c r="AB30" s="102"/>
      <c r="AC30" s="102">
        <f t="shared" si="4"/>
        <v>54</v>
      </c>
      <c r="AD30" s="102" t="s">
        <v>760</v>
      </c>
      <c r="AE30" s="171" t="s">
        <v>19</v>
      </c>
      <c r="AF30" s="171" t="s">
        <v>1090</v>
      </c>
      <c r="AG30" s="171" t="s">
        <v>1091</v>
      </c>
      <c r="AH30" s="171" t="s">
        <v>793</v>
      </c>
      <c r="AI30" s="171" t="s">
        <v>795</v>
      </c>
      <c r="AJ30" s="171" t="s">
        <v>1230</v>
      </c>
      <c r="AK30" s="102">
        <v>8</v>
      </c>
      <c r="AL30" s="102">
        <v>15</v>
      </c>
      <c r="AM30" s="102">
        <v>9</v>
      </c>
      <c r="AN30" s="171" t="s">
        <v>784</v>
      </c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 spans="2:77" ht="14.1" customHeight="1" x14ac:dyDescent="0.25">
      <c r="B31" s="58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59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0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1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59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0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1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59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0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1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59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0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1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59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0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1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59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2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3"/>
      <c r="U31" s="170"/>
      <c r="V31" s="102"/>
      <c r="W31" s="102"/>
      <c r="X31" s="102"/>
      <c r="Y31" s="102"/>
      <c r="Z31" s="180">
        <v>5</v>
      </c>
      <c r="AA31" s="180">
        <v>6</v>
      </c>
      <c r="AB31" s="174"/>
      <c r="AC31" s="174">
        <f t="shared" si="4"/>
        <v>55</v>
      </c>
      <c r="AD31" s="174" t="s">
        <v>760</v>
      </c>
      <c r="AE31" s="175" t="s">
        <v>118</v>
      </c>
      <c r="AF31" s="175" t="s">
        <v>156</v>
      </c>
      <c r="AG31" s="175" t="s">
        <v>155</v>
      </c>
      <c r="AH31" s="175" t="s">
        <v>135</v>
      </c>
      <c r="AI31" s="175" t="s">
        <v>137</v>
      </c>
      <c r="AJ31" s="175" t="s">
        <v>1230</v>
      </c>
      <c r="AK31" s="174">
        <v>13</v>
      </c>
      <c r="AL31" s="174">
        <v>14</v>
      </c>
      <c r="AM31" s="174">
        <v>9</v>
      </c>
      <c r="AN31" s="175" t="s">
        <v>785</v>
      </c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</row>
    <row r="32" spans="2:77" ht="14.1" customHeight="1" x14ac:dyDescent="0.25">
      <c r="B32" s="52" t="str">
        <f>VLOOKUP($AB$2,$AC$2:$AJ$37,6,FALSE)</f>
        <v>AL</v>
      </c>
      <c r="C32" s="53" t="str">
        <f>VLOOKUP($AB$2,$AC$2:$AJ$37,7,FALSE)</f>
        <v>SAT</v>
      </c>
      <c r="D32" s="54" t="str">
        <f>VLOOKUP($AB$2,$AC$2:$AJ$37,8,FALSE)</f>
        <v>Toplam</v>
      </c>
      <c r="E32" s="55" t="str">
        <f>VLOOKUP($AB$2,$AC$2:$AJ$37,6,FALSE)</f>
        <v>AL</v>
      </c>
      <c r="F32" s="53" t="str">
        <f>VLOOKUP($AB$2,$AC$2:$AJ$37,7,FALSE)</f>
        <v>SAT</v>
      </c>
      <c r="G32" s="54" t="str">
        <f>VLOOKUP($AB$2,$AC$2:$AJ$37,8,FALSE)</f>
        <v>Toplam</v>
      </c>
      <c r="H32" s="55" t="str">
        <f>VLOOKUP($AB$2,$AC$2:$AJ$37,6,FALSE)</f>
        <v>AL</v>
      </c>
      <c r="I32" s="53" t="str">
        <f>VLOOKUP($AB$2,$AC$2:$AJ$37,7,FALSE)</f>
        <v>SAT</v>
      </c>
      <c r="J32" s="54" t="str">
        <f>VLOOKUP($AB$2,$AC$2:$AJ$37,8,FALSE)</f>
        <v>Toplam</v>
      </c>
      <c r="K32" s="55" t="str">
        <f>VLOOKUP($AB$2,$AC$2:$AJ$37,6,FALSE)</f>
        <v>AL</v>
      </c>
      <c r="L32" s="53" t="str">
        <f>VLOOKUP($AB$2,$AC$2:$AJ$37,7,FALSE)</f>
        <v>SAT</v>
      </c>
      <c r="M32" s="54" t="str">
        <f>VLOOKUP($AB$2,$AC$2:$AJ$37,8,FALSE)</f>
        <v>Toplam</v>
      </c>
      <c r="N32" s="55" t="str">
        <f>VLOOKUP($AB$2,$AC$2:$AJ$37,6,FALSE)</f>
        <v>AL</v>
      </c>
      <c r="O32" s="53" t="str">
        <f>VLOOKUP($AB$2,$AC$2:$AJ$37,7,FALSE)</f>
        <v>SAT</v>
      </c>
      <c r="P32" s="54" t="str">
        <f>VLOOKUP($AB$2,$AC$2:$AJ$37,8,FALSE)</f>
        <v>Toplam</v>
      </c>
      <c r="Q32" s="55" t="str">
        <f>VLOOKUP($AB$2,$AC$2:$AJ$37,6,FALSE)</f>
        <v>AL</v>
      </c>
      <c r="R32" s="53" t="str">
        <f>VLOOKUP($AB$2,$AC$2:$AJ$37,7,FALSE)</f>
        <v>SAT</v>
      </c>
      <c r="S32" s="56" t="str">
        <f>VLOOKUP($AB$2,$AC$2:$AJ$37,8,FALSE)</f>
        <v>Toplam</v>
      </c>
      <c r="U32" s="102"/>
      <c r="V32" s="102"/>
      <c r="W32" s="102"/>
      <c r="X32" s="102"/>
      <c r="Y32" s="102"/>
      <c r="Z32" s="179">
        <v>6</v>
      </c>
      <c r="AA32" s="179">
        <v>1</v>
      </c>
      <c r="AB32" s="102"/>
      <c r="AC32" s="102">
        <v>60</v>
      </c>
      <c r="AD32" s="102" t="s">
        <v>857</v>
      </c>
      <c r="AE32" s="171" t="s">
        <v>15</v>
      </c>
      <c r="AF32" s="171" t="s">
        <v>157</v>
      </c>
      <c r="AG32" s="171" t="s">
        <v>154</v>
      </c>
      <c r="AH32" s="171" t="s">
        <v>792</v>
      </c>
      <c r="AI32" s="171" t="s">
        <v>796</v>
      </c>
      <c r="AJ32" s="171" t="s">
        <v>1230</v>
      </c>
      <c r="AK32" s="102">
        <v>44</v>
      </c>
      <c r="AL32" s="102">
        <v>8</v>
      </c>
      <c r="AM32" s="102">
        <v>9</v>
      </c>
      <c r="AN32" s="171" t="s">
        <v>786</v>
      </c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</row>
    <row r="33" spans="1:69" ht="14.1" customHeight="1" x14ac:dyDescent="0.25">
      <c r="B33" s="70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71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44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72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71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44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72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71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44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72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71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44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72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71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44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72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71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45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U33" s="102"/>
      <c r="V33" s="102"/>
      <c r="W33" s="102"/>
      <c r="X33" s="102"/>
      <c r="Y33" s="102"/>
      <c r="Z33" s="179">
        <v>6</v>
      </c>
      <c r="AA33" s="179">
        <v>2</v>
      </c>
      <c r="AB33" s="102"/>
      <c r="AC33" s="102">
        <f>AC32+1</f>
        <v>61</v>
      </c>
      <c r="AD33" s="102" t="s">
        <v>857</v>
      </c>
      <c r="AE33" s="171" t="s">
        <v>16</v>
      </c>
      <c r="AF33" s="171" t="s">
        <v>762</v>
      </c>
      <c r="AG33" s="171" t="s">
        <v>763</v>
      </c>
      <c r="AH33" s="171" t="s">
        <v>8</v>
      </c>
      <c r="AI33" s="171" t="s">
        <v>9</v>
      </c>
      <c r="AJ33" s="171" t="s">
        <v>764</v>
      </c>
      <c r="AK33" s="102">
        <v>2</v>
      </c>
      <c r="AL33" s="102">
        <v>3</v>
      </c>
      <c r="AM33" s="102">
        <v>5</v>
      </c>
      <c r="AN33" s="171" t="s">
        <v>788</v>
      </c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</row>
    <row r="34" spans="1:69" ht="14.1" customHeight="1" x14ac:dyDescent="0.25">
      <c r="B34" s="147" t="str">
        <f>IF(K2="Türkiye","Türkiye için internet sitemizdeki `Gelişmiş Hisse Arama` sayfasında daha detaylı arama yapabilir, şablonlarınızı kayıt edebilirsiniz.","")</f>
        <v/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U34" s="102"/>
      <c r="V34" s="102"/>
      <c r="W34" s="102"/>
      <c r="X34" s="102"/>
      <c r="Y34" s="102"/>
      <c r="Z34" s="179">
        <v>6</v>
      </c>
      <c r="AA34" s="179">
        <v>3</v>
      </c>
      <c r="AB34" s="102"/>
      <c r="AC34" s="102">
        <f t="shared" ref="AC34:AC37" si="5">AC33+1</f>
        <v>62</v>
      </c>
      <c r="AD34" s="102" t="s">
        <v>857</v>
      </c>
      <c r="AE34" s="171" t="s">
        <v>17</v>
      </c>
      <c r="AF34" s="171" t="s">
        <v>1226</v>
      </c>
      <c r="AG34" s="171" t="s">
        <v>1228</v>
      </c>
      <c r="AH34" s="171" t="s">
        <v>1088</v>
      </c>
      <c r="AI34" s="171" t="s">
        <v>1225</v>
      </c>
      <c r="AJ34" s="171" t="s">
        <v>134</v>
      </c>
      <c r="AK34" s="102">
        <v>9</v>
      </c>
      <c r="AL34" s="102">
        <v>10</v>
      </c>
      <c r="AM34" s="102">
        <v>45</v>
      </c>
      <c r="AN34" s="171" t="s">
        <v>782</v>
      </c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</row>
    <row r="35" spans="1:69" ht="14.1" customHeight="1" x14ac:dyDescent="0.25">
      <c r="B35" s="73" t="s">
        <v>781</v>
      </c>
      <c r="C35" s="74"/>
      <c r="D35" s="74"/>
      <c r="E35" s="74"/>
      <c r="F35" s="74"/>
      <c r="G35" s="74"/>
      <c r="H35" s="74"/>
      <c r="I35" s="74"/>
      <c r="J35" s="74"/>
      <c r="K35" s="74"/>
      <c r="L35" s="150"/>
      <c r="M35" s="149"/>
      <c r="N35" s="148"/>
      <c r="O35" s="149" t="s">
        <v>802</v>
      </c>
      <c r="P35" s="148"/>
      <c r="Q35" s="148"/>
      <c r="R35" s="148"/>
      <c r="S35" s="151" t="s">
        <v>1056</v>
      </c>
      <c r="U35" s="102"/>
      <c r="V35" s="102"/>
      <c r="W35" s="102"/>
      <c r="X35" s="102"/>
      <c r="Y35" s="102"/>
      <c r="Z35" s="179">
        <v>6</v>
      </c>
      <c r="AA35" s="179">
        <v>4</v>
      </c>
      <c r="AB35" s="102"/>
      <c r="AC35" s="102">
        <f t="shared" si="5"/>
        <v>63</v>
      </c>
      <c r="AD35" s="102" t="s">
        <v>857</v>
      </c>
      <c r="AE35" s="171" t="s">
        <v>18</v>
      </c>
      <c r="AF35" s="171" t="s">
        <v>1227</v>
      </c>
      <c r="AG35" s="171" t="s">
        <v>1229</v>
      </c>
      <c r="AH35" s="171" t="s">
        <v>1088</v>
      </c>
      <c r="AI35" s="171" t="s">
        <v>1225</v>
      </c>
      <c r="AJ35" s="171" t="s">
        <v>134</v>
      </c>
      <c r="AK35" s="102">
        <v>11</v>
      </c>
      <c r="AL35" s="102">
        <v>12</v>
      </c>
      <c r="AM35" s="102">
        <v>46</v>
      </c>
      <c r="AN35" s="171" t="s">
        <v>783</v>
      </c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</row>
    <row r="36" spans="1:69" ht="14.1" customHeight="1" x14ac:dyDescent="0.25">
      <c r="B36" s="190" t="s">
        <v>777</v>
      </c>
      <c r="C36" s="191"/>
      <c r="D36" s="191"/>
      <c r="E36" s="191"/>
      <c r="F36" s="191"/>
      <c r="G36" s="191"/>
      <c r="H36" s="190" t="s">
        <v>789</v>
      </c>
      <c r="I36" s="191"/>
      <c r="J36" s="191"/>
      <c r="K36" s="191"/>
      <c r="L36" s="191"/>
      <c r="M36" s="191"/>
      <c r="N36" s="191"/>
      <c r="O36" s="192"/>
      <c r="P36" s="190" t="s">
        <v>778</v>
      </c>
      <c r="Q36" s="191"/>
      <c r="R36" s="191"/>
      <c r="S36" s="192"/>
      <c r="U36" s="102"/>
      <c r="V36" s="102"/>
      <c r="W36" s="102"/>
      <c r="X36" s="102"/>
      <c r="Y36" s="102"/>
      <c r="Z36" s="179">
        <v>6</v>
      </c>
      <c r="AA36" s="179">
        <v>5</v>
      </c>
      <c r="AB36" s="102"/>
      <c r="AC36" s="102">
        <f t="shared" si="5"/>
        <v>64</v>
      </c>
      <c r="AD36" s="102" t="s">
        <v>857</v>
      </c>
      <c r="AE36" s="171" t="s">
        <v>19</v>
      </c>
      <c r="AF36" s="171" t="s">
        <v>1090</v>
      </c>
      <c r="AG36" s="171" t="s">
        <v>1091</v>
      </c>
      <c r="AH36" s="171" t="s">
        <v>793</v>
      </c>
      <c r="AI36" s="171" t="s">
        <v>795</v>
      </c>
      <c r="AJ36" s="171" t="s">
        <v>1230</v>
      </c>
      <c r="AK36" s="102">
        <v>8</v>
      </c>
      <c r="AL36" s="102">
        <v>15</v>
      </c>
      <c r="AM36" s="102">
        <v>9</v>
      </c>
      <c r="AN36" s="171" t="s">
        <v>784</v>
      </c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</row>
    <row r="37" spans="1:69" ht="14.1" customHeight="1" thickBot="1" x14ac:dyDescent="0.3">
      <c r="B37" s="190" t="s">
        <v>1128</v>
      </c>
      <c r="C37" s="191"/>
      <c r="D37" s="191"/>
      <c r="E37" s="191" t="s">
        <v>1129</v>
      </c>
      <c r="F37" s="191"/>
      <c r="G37" s="191"/>
      <c r="H37" s="190" t="s">
        <v>1132</v>
      </c>
      <c r="I37" s="191"/>
      <c r="J37" s="191"/>
      <c r="K37" s="191"/>
      <c r="L37" s="191" t="s">
        <v>1133</v>
      </c>
      <c r="M37" s="191"/>
      <c r="N37" s="191"/>
      <c r="O37" s="192"/>
      <c r="P37" s="75" t="s">
        <v>791</v>
      </c>
      <c r="Q37" s="76"/>
      <c r="R37" s="76" t="s">
        <v>779</v>
      </c>
      <c r="S37" s="77"/>
      <c r="U37" s="102"/>
      <c r="V37" s="170"/>
      <c r="W37" s="170"/>
      <c r="X37" s="170"/>
      <c r="Y37" s="170"/>
      <c r="Z37" s="181">
        <v>6</v>
      </c>
      <c r="AA37" s="181">
        <v>6</v>
      </c>
      <c r="AB37" s="168"/>
      <c r="AC37" s="168">
        <f t="shared" si="5"/>
        <v>65</v>
      </c>
      <c r="AD37" s="168" t="s">
        <v>857</v>
      </c>
      <c r="AE37" s="182" t="s">
        <v>118</v>
      </c>
      <c r="AF37" s="182" t="s">
        <v>156</v>
      </c>
      <c r="AG37" s="182" t="s">
        <v>155</v>
      </c>
      <c r="AH37" s="182" t="s">
        <v>135</v>
      </c>
      <c r="AI37" s="182" t="s">
        <v>137</v>
      </c>
      <c r="AJ37" s="182" t="s">
        <v>1230</v>
      </c>
      <c r="AK37" s="168">
        <v>13</v>
      </c>
      <c r="AL37" s="168">
        <v>14</v>
      </c>
      <c r="AM37" s="168">
        <v>9</v>
      </c>
      <c r="AN37" s="182" t="s">
        <v>785</v>
      </c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</row>
    <row r="38" spans="1:69" ht="14.1" customHeight="1" x14ac:dyDescent="0.2">
      <c r="B38" s="190">
        <v>15</v>
      </c>
      <c r="C38" s="191"/>
      <c r="D38" s="191"/>
      <c r="E38" s="191">
        <v>-40</v>
      </c>
      <c r="F38" s="191"/>
      <c r="G38" s="192"/>
      <c r="H38" s="190">
        <v>-10</v>
      </c>
      <c r="I38" s="191"/>
      <c r="J38" s="191"/>
      <c r="K38" s="74"/>
      <c r="L38" s="74"/>
      <c r="M38" s="191">
        <v>300</v>
      </c>
      <c r="N38" s="191"/>
      <c r="O38" s="78"/>
      <c r="P38" s="79">
        <v>3</v>
      </c>
      <c r="Q38" s="79">
        <v>50</v>
      </c>
      <c r="R38" s="190">
        <v>0</v>
      </c>
      <c r="S38" s="192"/>
      <c r="U38" s="102"/>
      <c r="V38" s="170"/>
      <c r="W38" s="170"/>
      <c r="X38" s="170"/>
      <c r="Y38" s="170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</row>
    <row r="39" spans="1:69" ht="14.1" customHeight="1" x14ac:dyDescent="0.2">
      <c r="B39" s="190" t="s">
        <v>790</v>
      </c>
      <c r="C39" s="191"/>
      <c r="D39" s="191"/>
      <c r="E39" s="191"/>
      <c r="F39" s="191"/>
      <c r="G39" s="191"/>
      <c r="H39" s="193" t="s">
        <v>787</v>
      </c>
      <c r="I39" s="194"/>
      <c r="J39" s="194"/>
      <c r="K39" s="194"/>
      <c r="L39" s="194"/>
      <c r="M39" s="194"/>
      <c r="N39" s="194"/>
      <c r="O39" s="195"/>
      <c r="P39" s="190" t="s">
        <v>780</v>
      </c>
      <c r="Q39" s="191"/>
      <c r="R39" s="191"/>
      <c r="S39" s="192"/>
      <c r="U39" s="102"/>
      <c r="V39" s="170"/>
      <c r="W39" s="170"/>
      <c r="X39" s="170"/>
      <c r="Y39" s="170"/>
      <c r="Z39" s="102"/>
      <c r="AA39" s="102"/>
      <c r="AB39" s="102"/>
      <c r="AC39" s="102"/>
      <c r="AD39" s="178" t="s">
        <v>144</v>
      </c>
      <c r="AE39" s="183">
        <f t="shared" ref="AE39:BO39" ca="1" si="6">MAX(AE$45:AE$80)</f>
        <v>100</v>
      </c>
      <c r="AF39" s="183">
        <f t="shared" si="6"/>
        <v>0</v>
      </c>
      <c r="AG39" s="183">
        <f t="shared" si="6"/>
        <v>0</v>
      </c>
      <c r="AH39" s="183">
        <f t="shared" si="6"/>
        <v>0</v>
      </c>
      <c r="AI39" s="183">
        <f t="shared" si="6"/>
        <v>0</v>
      </c>
      <c r="AJ39" s="183">
        <f t="shared" si="6"/>
        <v>0</v>
      </c>
      <c r="AK39" s="183">
        <f t="shared" si="6"/>
        <v>0</v>
      </c>
      <c r="AL39" s="183">
        <f t="shared" ca="1" si="6"/>
        <v>0</v>
      </c>
      <c r="AM39" s="183">
        <f t="shared" ca="1" si="6"/>
        <v>0</v>
      </c>
      <c r="AN39" s="183">
        <f t="shared" ca="1" si="6"/>
        <v>0</v>
      </c>
      <c r="AO39" s="183">
        <f t="shared" ca="1" si="6"/>
        <v>0</v>
      </c>
      <c r="AP39" s="183">
        <f t="shared" ca="1" si="6"/>
        <v>0</v>
      </c>
      <c r="AQ39" s="183">
        <f t="shared" ca="1" si="6"/>
        <v>0</v>
      </c>
      <c r="AR39" s="183">
        <f t="shared" ca="1" si="6"/>
        <v>0</v>
      </c>
      <c r="AS39" s="183">
        <f t="shared" ca="1" si="6"/>
        <v>0</v>
      </c>
      <c r="AT39" s="183">
        <f t="shared" ca="1" si="6"/>
        <v>0</v>
      </c>
      <c r="AU39" s="183">
        <f t="shared" ca="1" si="6"/>
        <v>0</v>
      </c>
      <c r="AV39" s="183">
        <f t="shared" ca="1" si="6"/>
        <v>0</v>
      </c>
      <c r="AW39" s="183">
        <f t="shared" ca="1" si="6"/>
        <v>0</v>
      </c>
      <c r="AX39" s="183">
        <f t="shared" ca="1" si="6"/>
        <v>0</v>
      </c>
      <c r="AY39" s="183">
        <f t="shared" ca="1" si="6"/>
        <v>0</v>
      </c>
      <c r="AZ39" s="183">
        <f t="shared" ca="1" si="6"/>
        <v>0</v>
      </c>
      <c r="BA39" s="183">
        <f t="shared" ca="1" si="6"/>
        <v>0</v>
      </c>
      <c r="BB39" s="183">
        <f t="shared" ca="1" si="6"/>
        <v>0</v>
      </c>
      <c r="BC39" s="183">
        <f t="shared" ca="1" si="6"/>
        <v>0</v>
      </c>
      <c r="BD39" s="183">
        <f t="shared" ca="1" si="6"/>
        <v>0</v>
      </c>
      <c r="BE39" s="183">
        <f t="shared" ca="1" si="6"/>
        <v>0</v>
      </c>
      <c r="BF39" s="183">
        <f t="shared" ca="1" si="6"/>
        <v>0</v>
      </c>
      <c r="BG39" s="183">
        <f t="shared" ca="1" si="6"/>
        <v>0</v>
      </c>
      <c r="BH39" s="183">
        <f t="shared" ca="1" si="6"/>
        <v>0</v>
      </c>
      <c r="BI39" s="183">
        <f t="shared" ca="1" si="6"/>
        <v>0</v>
      </c>
      <c r="BJ39" s="183">
        <f t="shared" ca="1" si="6"/>
        <v>2.2824761574436709</v>
      </c>
      <c r="BK39" s="183">
        <f t="shared" ca="1" si="6"/>
        <v>100</v>
      </c>
      <c r="BL39" s="183">
        <f t="shared" ca="1" si="6"/>
        <v>78.374784184825899</v>
      </c>
      <c r="BM39" s="183">
        <f t="shared" ca="1" si="6"/>
        <v>92.726667135897131</v>
      </c>
      <c r="BN39" s="183">
        <f t="shared" ca="1" si="6"/>
        <v>7.6578899165704755</v>
      </c>
      <c r="BO39" s="183">
        <f t="shared" ca="1" si="6"/>
        <v>293.33333333333331</v>
      </c>
      <c r="BP39" s="102"/>
      <c r="BQ39" s="102"/>
    </row>
    <row r="40" spans="1:69" ht="14.1" customHeight="1" x14ac:dyDescent="0.2">
      <c r="B40" s="190" t="s">
        <v>1130</v>
      </c>
      <c r="C40" s="191"/>
      <c r="D40" s="191"/>
      <c r="E40" s="191" t="s">
        <v>1131</v>
      </c>
      <c r="F40" s="191"/>
      <c r="G40" s="191"/>
      <c r="H40" s="190" t="s">
        <v>1134</v>
      </c>
      <c r="I40" s="191"/>
      <c r="J40" s="191"/>
      <c r="K40" s="191"/>
      <c r="L40" s="191" t="s">
        <v>1135</v>
      </c>
      <c r="M40" s="191"/>
      <c r="N40" s="191"/>
      <c r="O40" s="192"/>
      <c r="P40" s="75" t="s">
        <v>791</v>
      </c>
      <c r="Q40" s="76"/>
      <c r="R40" s="76" t="s">
        <v>779</v>
      </c>
      <c r="S40" s="77"/>
      <c r="V40" s="43"/>
      <c r="W40" s="43"/>
      <c r="X40" s="43"/>
      <c r="Y40" s="43"/>
      <c r="AD40" s="43" t="s">
        <v>145</v>
      </c>
      <c r="AE40" s="80">
        <f t="shared" ref="AE40:BO40" ca="1" si="7">MIN(AE$45:AE$80)</f>
        <v>-100</v>
      </c>
      <c r="AF40" s="80">
        <f t="shared" si="7"/>
        <v>0</v>
      </c>
      <c r="AG40" s="80">
        <f t="shared" si="7"/>
        <v>0</v>
      </c>
      <c r="AH40" s="80">
        <f t="shared" si="7"/>
        <v>0</v>
      </c>
      <c r="AI40" s="80">
        <f t="shared" si="7"/>
        <v>0</v>
      </c>
      <c r="AJ40" s="80">
        <f t="shared" si="7"/>
        <v>0</v>
      </c>
      <c r="AK40" s="80">
        <f t="shared" si="7"/>
        <v>0</v>
      </c>
      <c r="AL40" s="80">
        <f t="shared" ca="1" si="7"/>
        <v>0</v>
      </c>
      <c r="AM40" s="80">
        <f t="shared" ca="1" si="7"/>
        <v>0</v>
      </c>
      <c r="AN40" s="80">
        <f t="shared" ca="1" si="7"/>
        <v>0</v>
      </c>
      <c r="AO40" s="80">
        <f t="shared" ca="1" si="7"/>
        <v>0</v>
      </c>
      <c r="AP40" s="80">
        <f t="shared" ca="1" si="7"/>
        <v>0</v>
      </c>
      <c r="AQ40" s="80">
        <f t="shared" ca="1" si="7"/>
        <v>0</v>
      </c>
      <c r="AR40" s="80">
        <f t="shared" ca="1" si="7"/>
        <v>0</v>
      </c>
      <c r="AS40" s="80">
        <f t="shared" ca="1" si="7"/>
        <v>0</v>
      </c>
      <c r="AT40" s="80">
        <f t="shared" ca="1" si="7"/>
        <v>0</v>
      </c>
      <c r="AU40" s="80">
        <f t="shared" ca="1" si="7"/>
        <v>0</v>
      </c>
      <c r="AV40" s="80">
        <f t="shared" ca="1" si="7"/>
        <v>0</v>
      </c>
      <c r="AW40" s="80">
        <f t="shared" ca="1" si="7"/>
        <v>0</v>
      </c>
      <c r="AX40" s="80">
        <f t="shared" ca="1" si="7"/>
        <v>0</v>
      </c>
      <c r="AY40" s="80">
        <f t="shared" ca="1" si="7"/>
        <v>0</v>
      </c>
      <c r="AZ40" s="80">
        <f t="shared" ca="1" si="7"/>
        <v>0</v>
      </c>
      <c r="BA40" s="80">
        <f t="shared" ca="1" si="7"/>
        <v>0</v>
      </c>
      <c r="BB40" s="80">
        <f t="shared" ca="1" si="7"/>
        <v>0</v>
      </c>
      <c r="BC40" s="80">
        <f t="shared" ca="1" si="7"/>
        <v>0</v>
      </c>
      <c r="BD40" s="80">
        <f t="shared" ca="1" si="7"/>
        <v>0</v>
      </c>
      <c r="BE40" s="80">
        <f t="shared" ca="1" si="7"/>
        <v>0</v>
      </c>
      <c r="BF40" s="80">
        <f t="shared" ca="1" si="7"/>
        <v>0</v>
      </c>
      <c r="BG40" s="80">
        <f t="shared" ca="1" si="7"/>
        <v>0</v>
      </c>
      <c r="BH40" s="80">
        <f t="shared" ca="1" si="7"/>
        <v>0</v>
      </c>
      <c r="BI40" s="80">
        <f t="shared" ca="1" si="7"/>
        <v>0</v>
      </c>
      <c r="BJ40" s="80">
        <f t="shared" ca="1" si="7"/>
        <v>6.9137562366357708E-2</v>
      </c>
      <c r="BK40" s="80">
        <f t="shared" ca="1" si="7"/>
        <v>-100</v>
      </c>
      <c r="BL40" s="80">
        <f t="shared" ca="1" si="7"/>
        <v>-124.9289893450968</v>
      </c>
      <c r="BM40" s="80">
        <f t="shared" ca="1" si="7"/>
        <v>-70.624430973086632</v>
      </c>
      <c r="BN40" s="80">
        <f t="shared" ca="1" si="7"/>
        <v>0</v>
      </c>
      <c r="BO40" s="80">
        <f t="shared" ca="1" si="7"/>
        <v>-94.366197183098592</v>
      </c>
    </row>
    <row r="41" spans="1:69" ht="14.1" customHeight="1" x14ac:dyDescent="0.2">
      <c r="B41" s="190">
        <v>-10</v>
      </c>
      <c r="C41" s="191"/>
      <c r="D41" s="191"/>
      <c r="E41" s="191">
        <v>200</v>
      </c>
      <c r="F41" s="191"/>
      <c r="G41" s="192"/>
      <c r="H41" s="190">
        <v>70</v>
      </c>
      <c r="I41" s="191"/>
      <c r="J41" s="191"/>
      <c r="K41" s="81"/>
      <c r="L41" s="81"/>
      <c r="M41" s="191">
        <v>80</v>
      </c>
      <c r="N41" s="191"/>
      <c r="O41" s="82"/>
      <c r="P41" s="79">
        <v>50</v>
      </c>
      <c r="Q41" s="79">
        <v>100</v>
      </c>
      <c r="R41" s="190">
        <v>-50</v>
      </c>
      <c r="S41" s="192"/>
      <c r="V41" s="43"/>
      <c r="W41" s="43"/>
      <c r="X41" s="43"/>
      <c r="Y41" s="43" t="s">
        <v>772</v>
      </c>
      <c r="Z41" s="83" t="str">
        <f ca="1">(IF((AND(AE40&lt;0,AE39&lt;0))=TRUE,"A",IF((AND(AE40&gt;=0,AE39&gt;=0))=TRUE,"B","C")))</f>
        <v>C</v>
      </c>
      <c r="AD41" s="43" t="s">
        <v>146</v>
      </c>
      <c r="AE41" s="80">
        <f t="shared" ref="AE41:BO41" ca="1" si="8">AE39-AE40</f>
        <v>200</v>
      </c>
      <c r="AF41" s="80">
        <f t="shared" si="8"/>
        <v>0</v>
      </c>
      <c r="AG41" s="80">
        <f t="shared" si="8"/>
        <v>0</v>
      </c>
      <c r="AH41" s="80">
        <f t="shared" si="8"/>
        <v>0</v>
      </c>
      <c r="AI41" s="80">
        <f t="shared" si="8"/>
        <v>0</v>
      </c>
      <c r="AJ41" s="80">
        <f t="shared" si="8"/>
        <v>0</v>
      </c>
      <c r="AK41" s="80">
        <f t="shared" si="8"/>
        <v>0</v>
      </c>
      <c r="AL41" s="80">
        <f t="shared" ca="1" si="8"/>
        <v>0</v>
      </c>
      <c r="AM41" s="80">
        <f t="shared" ca="1" si="8"/>
        <v>0</v>
      </c>
      <c r="AN41" s="80">
        <f t="shared" ca="1" si="8"/>
        <v>0</v>
      </c>
      <c r="AO41" s="80">
        <f t="shared" ca="1" si="8"/>
        <v>0</v>
      </c>
      <c r="AP41" s="80">
        <f t="shared" ca="1" si="8"/>
        <v>0</v>
      </c>
      <c r="AQ41" s="80">
        <f t="shared" ca="1" si="8"/>
        <v>0</v>
      </c>
      <c r="AR41" s="80">
        <f t="shared" ca="1" si="8"/>
        <v>0</v>
      </c>
      <c r="AS41" s="80">
        <f t="shared" ca="1" si="8"/>
        <v>0</v>
      </c>
      <c r="AT41" s="80">
        <f t="shared" ca="1" si="8"/>
        <v>0</v>
      </c>
      <c r="AU41" s="80">
        <f t="shared" ca="1" si="8"/>
        <v>0</v>
      </c>
      <c r="AV41" s="80">
        <f t="shared" ca="1" si="8"/>
        <v>0</v>
      </c>
      <c r="AW41" s="80">
        <f t="shared" ca="1" si="8"/>
        <v>0</v>
      </c>
      <c r="AX41" s="80">
        <f t="shared" ca="1" si="8"/>
        <v>0</v>
      </c>
      <c r="AY41" s="80">
        <f t="shared" ca="1" si="8"/>
        <v>0</v>
      </c>
      <c r="AZ41" s="80">
        <f t="shared" ca="1" si="8"/>
        <v>0</v>
      </c>
      <c r="BA41" s="80">
        <f t="shared" ca="1" si="8"/>
        <v>0</v>
      </c>
      <c r="BB41" s="80">
        <f t="shared" ca="1" si="8"/>
        <v>0</v>
      </c>
      <c r="BC41" s="80">
        <f t="shared" ca="1" si="8"/>
        <v>0</v>
      </c>
      <c r="BD41" s="80">
        <f t="shared" ca="1" si="8"/>
        <v>0</v>
      </c>
      <c r="BE41" s="80">
        <f t="shared" ca="1" si="8"/>
        <v>0</v>
      </c>
      <c r="BF41" s="80">
        <f t="shared" ca="1" si="8"/>
        <v>0</v>
      </c>
      <c r="BG41" s="80">
        <f t="shared" ca="1" si="8"/>
        <v>0</v>
      </c>
      <c r="BH41" s="80">
        <f t="shared" ca="1" si="8"/>
        <v>0</v>
      </c>
      <c r="BI41" s="80">
        <f t="shared" ca="1" si="8"/>
        <v>0</v>
      </c>
      <c r="BJ41" s="80">
        <f t="shared" ca="1" si="8"/>
        <v>2.213338595077313</v>
      </c>
      <c r="BK41" s="80">
        <f t="shared" ca="1" si="8"/>
        <v>200</v>
      </c>
      <c r="BL41" s="80">
        <f t="shared" ca="1" si="8"/>
        <v>203.30377352992269</v>
      </c>
      <c r="BM41" s="80">
        <f t="shared" ca="1" si="8"/>
        <v>163.35109810898376</v>
      </c>
      <c r="BN41" s="80">
        <f t="shared" ca="1" si="8"/>
        <v>7.6578899165704755</v>
      </c>
      <c r="BO41" s="80">
        <f t="shared" ca="1" si="8"/>
        <v>387.69953051643188</v>
      </c>
    </row>
    <row r="42" spans="1:69" ht="14.1" customHeight="1" x14ac:dyDescent="0.2">
      <c r="V42" s="43"/>
      <c r="W42" s="43"/>
      <c r="X42" s="43"/>
      <c r="Y42" s="43" t="s">
        <v>773</v>
      </c>
      <c r="Z42" s="83">
        <f ca="1">(IF($Z$41="A",(($AE$39-$AE$40)/17),IF($Z$41="B",(($AE$39-$AE$40)/17),$AE$43)))</f>
        <v>5.7142857142857144</v>
      </c>
      <c r="AD42" s="43" t="s">
        <v>147</v>
      </c>
      <c r="AE42" s="80">
        <v>35</v>
      </c>
      <c r="AF42" s="80">
        <v>36</v>
      </c>
      <c r="AG42" s="80">
        <v>36</v>
      </c>
      <c r="AH42" s="80">
        <v>36</v>
      </c>
      <c r="AI42" s="80">
        <v>36</v>
      </c>
      <c r="AJ42" s="80">
        <v>36</v>
      </c>
      <c r="AK42" s="80">
        <v>36</v>
      </c>
      <c r="AL42" s="80">
        <v>36</v>
      </c>
      <c r="AM42" s="80">
        <v>36</v>
      </c>
      <c r="AN42" s="80">
        <v>36</v>
      </c>
      <c r="AO42" s="80">
        <v>36</v>
      </c>
      <c r="AP42" s="80">
        <v>36</v>
      </c>
      <c r="AQ42" s="80">
        <v>36</v>
      </c>
      <c r="AR42" s="80">
        <v>36</v>
      </c>
      <c r="AS42" s="80">
        <v>36</v>
      </c>
      <c r="AT42" s="80">
        <v>36</v>
      </c>
      <c r="AU42" s="80">
        <v>36</v>
      </c>
      <c r="AV42" s="80">
        <v>36</v>
      </c>
      <c r="AW42" s="80">
        <v>36</v>
      </c>
      <c r="AX42" s="80">
        <v>37</v>
      </c>
      <c r="AY42" s="80">
        <v>38</v>
      </c>
      <c r="AZ42" s="80">
        <v>39</v>
      </c>
      <c r="BA42" s="80">
        <v>40</v>
      </c>
      <c r="BB42" s="80">
        <v>41</v>
      </c>
      <c r="BC42" s="80">
        <v>42</v>
      </c>
      <c r="BD42" s="80">
        <v>43</v>
      </c>
      <c r="BE42" s="80">
        <v>44</v>
      </c>
      <c r="BF42" s="80">
        <v>45</v>
      </c>
      <c r="BG42" s="80">
        <v>46</v>
      </c>
      <c r="BH42" s="80">
        <v>47</v>
      </c>
      <c r="BI42" s="80">
        <v>48</v>
      </c>
      <c r="BJ42" s="80">
        <v>49</v>
      </c>
      <c r="BK42" s="80">
        <v>50</v>
      </c>
      <c r="BL42" s="80">
        <v>51</v>
      </c>
      <c r="BM42" s="80">
        <v>52</v>
      </c>
      <c r="BN42" s="80">
        <v>53</v>
      </c>
      <c r="BO42" s="80">
        <v>54</v>
      </c>
    </row>
    <row r="43" spans="1:69" ht="14.1" customHeight="1" x14ac:dyDescent="0.2">
      <c r="B43" s="84"/>
      <c r="C43" s="85"/>
      <c r="D43" s="86"/>
      <c r="E43" s="87"/>
      <c r="F43" s="88"/>
      <c r="G43" s="89"/>
      <c r="H43" s="90"/>
      <c r="I43" s="91"/>
      <c r="J43" s="92"/>
      <c r="K43" s="92"/>
      <c r="L43" s="93"/>
      <c r="M43" s="94"/>
      <c r="N43" s="95"/>
      <c r="O43" s="96"/>
      <c r="P43" s="97"/>
      <c r="Q43" s="98"/>
      <c r="R43" s="99"/>
      <c r="S43" s="100"/>
      <c r="V43" s="43"/>
      <c r="W43" s="43" t="s">
        <v>761</v>
      </c>
      <c r="X43" s="43"/>
      <c r="Y43" s="43" t="s">
        <v>148</v>
      </c>
      <c r="AD43" s="63" t="s">
        <v>143</v>
      </c>
      <c r="AE43" s="101">
        <f ca="1">(AE41/AE42)</f>
        <v>5.7142857142857144</v>
      </c>
      <c r="AF43" s="101">
        <f t="shared" ref="AF43:BO43" si="9">AF41/AF42</f>
        <v>0</v>
      </c>
      <c r="AG43" s="101">
        <f t="shared" si="9"/>
        <v>0</v>
      </c>
      <c r="AH43" s="101">
        <f t="shared" si="9"/>
        <v>0</v>
      </c>
      <c r="AI43" s="101">
        <f t="shared" si="9"/>
        <v>0</v>
      </c>
      <c r="AJ43" s="101">
        <f t="shared" si="9"/>
        <v>0</v>
      </c>
      <c r="AK43" s="101">
        <f t="shared" si="9"/>
        <v>0</v>
      </c>
      <c r="AL43" s="101">
        <f t="shared" ca="1" si="9"/>
        <v>0</v>
      </c>
      <c r="AM43" s="101">
        <f t="shared" ca="1" si="9"/>
        <v>0</v>
      </c>
      <c r="AN43" s="101">
        <f t="shared" ca="1" si="9"/>
        <v>0</v>
      </c>
      <c r="AO43" s="101">
        <f t="shared" ca="1" si="9"/>
        <v>0</v>
      </c>
      <c r="AP43" s="101">
        <f t="shared" ca="1" si="9"/>
        <v>0</v>
      </c>
      <c r="AQ43" s="101">
        <f t="shared" ca="1" si="9"/>
        <v>0</v>
      </c>
      <c r="AR43" s="101">
        <f t="shared" ca="1" si="9"/>
        <v>0</v>
      </c>
      <c r="AS43" s="101">
        <f t="shared" ca="1" si="9"/>
        <v>0</v>
      </c>
      <c r="AT43" s="101">
        <f t="shared" ca="1" si="9"/>
        <v>0</v>
      </c>
      <c r="AU43" s="101">
        <f t="shared" ca="1" si="9"/>
        <v>0</v>
      </c>
      <c r="AV43" s="101">
        <f t="shared" ca="1" si="9"/>
        <v>0</v>
      </c>
      <c r="AW43" s="101">
        <f t="shared" ca="1" si="9"/>
        <v>0</v>
      </c>
      <c r="AX43" s="101">
        <f t="shared" ca="1" si="9"/>
        <v>0</v>
      </c>
      <c r="AY43" s="101">
        <f t="shared" ca="1" si="9"/>
        <v>0</v>
      </c>
      <c r="AZ43" s="101">
        <f t="shared" ca="1" si="9"/>
        <v>0</v>
      </c>
      <c r="BA43" s="101">
        <f t="shared" ca="1" si="9"/>
        <v>0</v>
      </c>
      <c r="BB43" s="101">
        <f t="shared" ca="1" si="9"/>
        <v>0</v>
      </c>
      <c r="BC43" s="101">
        <f t="shared" ca="1" si="9"/>
        <v>0</v>
      </c>
      <c r="BD43" s="101">
        <f t="shared" ca="1" si="9"/>
        <v>0</v>
      </c>
      <c r="BE43" s="101">
        <f t="shared" ca="1" si="9"/>
        <v>0</v>
      </c>
      <c r="BF43" s="101">
        <f t="shared" ca="1" si="9"/>
        <v>0</v>
      </c>
      <c r="BG43" s="101">
        <f t="shared" ca="1" si="9"/>
        <v>0</v>
      </c>
      <c r="BH43" s="101">
        <f t="shared" ca="1" si="9"/>
        <v>0</v>
      </c>
      <c r="BI43" s="101">
        <f t="shared" ca="1" si="9"/>
        <v>0</v>
      </c>
      <c r="BJ43" s="101">
        <f t="shared" ca="1" si="9"/>
        <v>4.5170175409741081E-2</v>
      </c>
      <c r="BK43" s="101">
        <f t="shared" ca="1" si="9"/>
        <v>4</v>
      </c>
      <c r="BL43" s="101">
        <f t="shared" ca="1" si="9"/>
        <v>3.9863485005867196</v>
      </c>
      <c r="BM43" s="101">
        <f t="shared" ca="1" si="9"/>
        <v>3.1413672713266108</v>
      </c>
      <c r="BN43" s="101">
        <f t="shared" ca="1" si="9"/>
        <v>0.14448848899189576</v>
      </c>
      <c r="BO43" s="101">
        <f t="shared" ca="1" si="9"/>
        <v>7.1796209354894795</v>
      </c>
    </row>
    <row r="44" spans="1:69" ht="14.1" customHeight="1" x14ac:dyDescent="0.2">
      <c r="B44" s="102" t="str">
        <f>VLOOKUP($AB$2,$AC$2:$AJ$37,4,FALSE)</f>
        <v>SAT Önerilerinin Yuzdesi Toplama Gore Fazla</v>
      </c>
      <c r="C44" s="103"/>
      <c r="D44" s="103"/>
      <c r="E44" s="103"/>
      <c r="S44" s="104" t="str">
        <f>VLOOKUP($AB$2,$AC$2:$AJ$37,5,FALSE)</f>
        <v>AL Önerilerinin Yuzdesi Toplama Gore Fazla</v>
      </c>
      <c r="V44" s="43"/>
      <c r="W44" s="43"/>
      <c r="X44" s="43"/>
      <c r="Y44" s="80"/>
      <c r="AB44" s="105" t="s">
        <v>153</v>
      </c>
      <c r="AD44" s="42">
        <f>AB2</f>
        <v>61</v>
      </c>
      <c r="AE44" s="106" t="s">
        <v>141</v>
      </c>
      <c r="AF44" s="107">
        <v>10</v>
      </c>
      <c r="AG44" s="107">
        <v>11</v>
      </c>
      <c r="AH44" s="107">
        <v>12</v>
      </c>
      <c r="AI44" s="107">
        <v>13</v>
      </c>
      <c r="AJ44" s="107">
        <v>14</v>
      </c>
      <c r="AK44" s="107">
        <v>15</v>
      </c>
      <c r="AL44" s="108">
        <v>20</v>
      </c>
      <c r="AM44" s="108">
        <v>21</v>
      </c>
      <c r="AN44" s="108">
        <v>22</v>
      </c>
      <c r="AO44" s="108">
        <v>23</v>
      </c>
      <c r="AP44" s="108">
        <v>24</v>
      </c>
      <c r="AQ44" s="108">
        <v>25</v>
      </c>
      <c r="AR44" s="107">
        <v>30</v>
      </c>
      <c r="AS44" s="107">
        <v>31</v>
      </c>
      <c r="AT44" s="107">
        <v>32</v>
      </c>
      <c r="AU44" s="107">
        <v>33</v>
      </c>
      <c r="AV44" s="107">
        <v>34</v>
      </c>
      <c r="AW44" s="107">
        <v>35</v>
      </c>
      <c r="AX44" s="108">
        <v>40</v>
      </c>
      <c r="AY44" s="108">
        <f>AX44+1</f>
        <v>41</v>
      </c>
      <c r="AZ44" s="108">
        <f t="shared" ref="AZ44:BO44" si="10">AY44+1</f>
        <v>42</v>
      </c>
      <c r="BA44" s="108">
        <f t="shared" si="10"/>
        <v>43</v>
      </c>
      <c r="BB44" s="108">
        <f t="shared" si="10"/>
        <v>44</v>
      </c>
      <c r="BC44" s="108">
        <f t="shared" si="10"/>
        <v>45</v>
      </c>
      <c r="BD44" s="107">
        <v>50</v>
      </c>
      <c r="BE44" s="107">
        <f t="shared" si="10"/>
        <v>51</v>
      </c>
      <c r="BF44" s="107">
        <f t="shared" si="10"/>
        <v>52</v>
      </c>
      <c r="BG44" s="107">
        <f t="shared" si="10"/>
        <v>53</v>
      </c>
      <c r="BH44" s="107">
        <f t="shared" si="10"/>
        <v>54</v>
      </c>
      <c r="BI44" s="107">
        <f t="shared" si="10"/>
        <v>55</v>
      </c>
      <c r="BJ44" s="108">
        <v>60</v>
      </c>
      <c r="BK44" s="108">
        <f t="shared" si="10"/>
        <v>61</v>
      </c>
      <c r="BL44" s="108">
        <f t="shared" si="10"/>
        <v>62</v>
      </c>
      <c r="BM44" s="108">
        <f t="shared" si="10"/>
        <v>63</v>
      </c>
      <c r="BN44" s="108">
        <f t="shared" si="10"/>
        <v>64</v>
      </c>
      <c r="BO44" s="108">
        <f t="shared" si="10"/>
        <v>65</v>
      </c>
    </row>
    <row r="45" spans="1:69" ht="14.1" customHeight="1" x14ac:dyDescent="0.2">
      <c r="A45" s="164"/>
      <c r="B45" s="189">
        <f>'X1'!B3</f>
        <v>44298.974814583336</v>
      </c>
      <c r="C45" s="189"/>
      <c r="D45" s="109" t="s">
        <v>768</v>
      </c>
      <c r="E45" s="109"/>
      <c r="S45" s="152" t="s">
        <v>803</v>
      </c>
      <c r="V45" s="43"/>
      <c r="W45" s="43">
        <v>2</v>
      </c>
      <c r="X45" s="43"/>
      <c r="Y45" s="110">
        <f ca="1">(IF($Z$41="A",$AE$40,IF($Z$41="B",0,$AE$40)))-0.000001</f>
        <v>-100.000001</v>
      </c>
      <c r="Z45" s="84" t="s">
        <v>149</v>
      </c>
      <c r="AB45" s="42">
        <f>IF(AD45="",2,1)</f>
        <v>1</v>
      </c>
      <c r="AC45" s="42">
        <v>1</v>
      </c>
      <c r="AD45" s="111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EDV CT Equity</v>
      </c>
      <c r="AE45" s="112">
        <f t="shared" ref="AE45:AE80" ca="1" si="11">IF(ISERROR((HLOOKUP($AD$44,$AF$44:$BO$80,W45,FALSE)))=TRUE," ",((HLOOKUP($AD$44,$AF$44:$BO$80,W45,FALSE))))</f>
        <v>100</v>
      </c>
      <c r="AF45" s="113" t="str">
        <f>IF(ISERROR(((VLOOKUP(AD45,'X1'!$B:$AO,6,FALSE))/(VLOOKUP(AD45,'X1'!$B:$AO,7,FALSE))-1))=TRUE," ",(((VLOOKUP(AD45,'X1'!$B:$AO,6,FALSE))/(VLOOKUP(AD45,'X1'!$B:$AO,7,FALSE))-1)))</f>
        <v xml:space="preserve"> </v>
      </c>
      <c r="AG45" s="113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13" t="str">
        <f>IF(ISERROR(((VLOOKUP(AD45,'X1'!$B:$AZ,42,FALSE))))=TRUE," ",(((VLOOKUP(AD45,'X1'!$B:$AZ,42,FALSE)))))</f>
        <v xml:space="preserve"> </v>
      </c>
      <c r="AI45" s="113" t="str">
        <f>IF(ISERROR(((VLOOKUP(AD45,'X1'!$B:$AZ,43,FALSE))))=TRUE," ",(((VLOOKUP(AD45,'X1'!$B:$AZ,43,FALSE)))))</f>
        <v xml:space="preserve"> </v>
      </c>
      <c r="AJ45" s="113" t="str">
        <f>IF(ISERROR(((VLOOKUP(AD45,'X1'!$B:$AZ,15,FALSE))))=TRUE," ",(((VLOOKUP(AD45,'X1'!$B:$AZ,15,FALSE)))))</f>
        <v xml:space="preserve"> </v>
      </c>
      <c r="AK45" s="113" t="str">
        <f>IF(ISERROR(((VLOOKUP(AD45,'X1'!$B:$AZ,14,FALSE))))=TRUE," ",(((VLOOKUP(AD45,'X1'!$B:$AZ,14,FALSE)))))</f>
        <v xml:space="preserve"> </v>
      </c>
      <c r="AL45" s="113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13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13" t="str">
        <f ca="1">IF(ISERROR(((VLOOKUP(AD45,'X2'!$B:$AZ,42,FALSE))))=TRUE," ",(((VLOOKUP(AD45,'X2'!$B:$AZ,42,FALSE)))))</f>
        <v xml:space="preserve"> </v>
      </c>
      <c r="AO45" s="113" t="str">
        <f ca="1">IF(ISERROR(((VLOOKUP(AD45,'X2'!$B:$AZ,43,FALSE))))=TRUE," ",(((VLOOKUP(AD45,'X2'!$B:$AZ,43,FALSE)))))</f>
        <v xml:space="preserve"> </v>
      </c>
      <c r="AP45" s="113" t="str">
        <f ca="1">IF(ISERROR(((VLOOKUP(AD45,'X2'!$B:$AZ,15,FALSE))))=TRUE," ",(((VLOOKUP(AD45,'X2'!$B:$AZ,15,FALSE)))))</f>
        <v xml:space="preserve"> </v>
      </c>
      <c r="AQ45" s="113" t="str">
        <f ca="1">IF(ISERROR(((VLOOKUP(AD45,'X2'!$B:$AZ,14,FALSE))))=TRUE," ",(((VLOOKUP(AD45,'X2'!$B:$AZ,14,FALSE)))))</f>
        <v xml:space="preserve"> </v>
      </c>
      <c r="AR45" s="113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13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13" t="str">
        <f ca="1">IF(ISERROR(((VLOOKUP(AD45,'X3'!$B:$AZ,42,FALSE))))=TRUE," ",(((VLOOKUP(AD45,'X3'!$B:$AZ,42,FALSE)))))</f>
        <v xml:space="preserve"> </v>
      </c>
      <c r="AU45" s="113" t="str">
        <f ca="1">IF(ISERROR(((VLOOKUP(AD45,'X3'!$B:$AZ,43,FALSE))))=TRUE," ",(((VLOOKUP(AD45,'X3'!$B:$AZ,43,FALSE)))))</f>
        <v xml:space="preserve"> </v>
      </c>
      <c r="AV45" s="113" t="str">
        <f ca="1">IF(ISERROR(((VLOOKUP(AD45,'X3'!$B:$AZ,15,FALSE))))=TRUE," ",(((VLOOKUP(AD45,'X3'!$B:$AZ,15,FALSE)))))</f>
        <v xml:space="preserve"> </v>
      </c>
      <c r="AW45" s="113" t="str">
        <f ca="1">IF(ISERROR(((VLOOKUP(AD45,'X3'!$B:$AZ,14,FALSE))))=TRUE," ",(((VLOOKUP(AD45,'X3'!$B:$AZ,14,FALSE)))))</f>
        <v xml:space="preserve"> </v>
      </c>
      <c r="AX45" s="113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13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13" t="str">
        <f ca="1">IF(ISERROR(((VLOOKUP(AD45,'X4'!$B:$AZ,42,FALSE))))=TRUE," ",(((VLOOKUP(AD45,'X4'!$B:$AZ,42,FALSE)))))</f>
        <v xml:space="preserve"> </v>
      </c>
      <c r="BA45" s="113" t="str">
        <f ca="1">IF(ISERROR(((VLOOKUP(AD45,'X4'!$B:$AZ,43,FALSE))))=TRUE," ",(((VLOOKUP(AD45,'X4'!$B:$AZ,43,FALSE)))))</f>
        <v xml:space="preserve"> </v>
      </c>
      <c r="BB45" s="113" t="str">
        <f ca="1">IF(ISERROR(((VLOOKUP(AD45,'X4'!$B:$AZ,15,FALSE))))=TRUE," ",(((VLOOKUP(AD45,'X4'!$B:$AZ,15,FALSE)))))</f>
        <v xml:space="preserve"> </v>
      </c>
      <c r="BC45" s="113" t="str">
        <f ca="1">IF(ISERROR(((VLOOKUP(AD45,'X4'!$B:$AZ,14,FALSE))))=TRUE," ",(((VLOOKUP(AD45,'X4'!$B:$AZ,14,FALSE)))))</f>
        <v xml:space="preserve"> </v>
      </c>
      <c r="BD45" s="113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13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13" t="str">
        <f ca="1">IF(ISERROR(((VLOOKUP(AD45,'X5'!$B:$AZ,42,FALSE))))=TRUE," ",(((VLOOKUP(AD45,'X5'!$B:$AZ,42,FALSE)))))</f>
        <v xml:space="preserve"> </v>
      </c>
      <c r="BG45" s="113" t="str">
        <f ca="1">IF(ISERROR(((VLOOKUP(AD45,'X5'!$B:$AZ,43,FALSE))))=TRUE," ",(((VLOOKUP(AD45,'X5'!$B:$AZ,43,FALSE)))))</f>
        <v xml:space="preserve"> </v>
      </c>
      <c r="BH45" s="113" t="str">
        <f ca="1">IF(ISERROR(((VLOOKUP(AD45,'X5'!$B:$AZ,15,FALSE))))=TRUE," ",(((VLOOKUP(AD45,'X5'!$B:$AZ,15,FALSE)))))</f>
        <v xml:space="preserve"> </v>
      </c>
      <c r="BI45" s="113" t="str">
        <f ca="1">IF(ISERROR(((VLOOKUP(AD45,'X5'!$B:$AZ,14,FALSE))))=TRUE," ",(((VLOOKUP(AD45,'X5'!$B:$AZ,14,FALSE)))))</f>
        <v xml:space="preserve"> </v>
      </c>
      <c r="BJ45" s="113">
        <f ca="1">IF(ISERROR(((VLOOKUP(AD45,'X6'!$B:$AO,6,FALSE))/(VLOOKUP(AD45,'X6'!$B:$AO,7,FALSE))-1))=TRUE," ",(((VLOOKUP(AD45,'X6'!$B:$AO,6,FALSE))/(VLOOKUP(AD45,'X6'!$B:$AO,7,FALSE))-1)))</f>
        <v>0.60642570281124497</v>
      </c>
      <c r="BK45" s="113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>100</v>
      </c>
      <c r="BL45" s="113">
        <f ca="1">IF(ISERROR(((VLOOKUP(AD45,'X6'!$B:$AZ,42,FALSE))))=TRUE," ",(((VLOOKUP(AD45,'X6'!$B:$AZ,42,FALSE)))))</f>
        <v>48.263723246860955</v>
      </c>
      <c r="BM45" s="113">
        <f ca="1">IF(ISERROR(((VLOOKUP(AD45,'X6'!$B:$AZ,43,FALSE))))=TRUE," ",(((VLOOKUP(AD45,'X6'!$B:$AZ,43,FALSE)))))</f>
        <v>66.953923090958796</v>
      </c>
      <c r="BN45" s="113">
        <f ca="1">IF(ISERROR(((VLOOKUP(AD45,'X6'!$B:$AZ,15,FALSE))))=TRUE," ",(((VLOOKUP(AD45,'X6'!$B:$AZ,15,FALSE)))))</f>
        <v>1.5255508848505763</v>
      </c>
      <c r="BO45" s="113">
        <f ca="1">IF(ISERROR(((VLOOKUP(AD45,'X6'!$B:$AZ,14,FALSE))))=TRUE," ",(((VLOOKUP(AD45,'X6'!$B:$AZ,14,FALSE)))))</f>
        <v>8.2894736842105097</v>
      </c>
    </row>
    <row r="46" spans="1:69" ht="14.1" customHeight="1" x14ac:dyDescent="0.2">
      <c r="A46" s="164"/>
      <c r="B46" s="114"/>
      <c r="C46" s="115"/>
      <c r="D46" s="115"/>
      <c r="E46" s="115"/>
      <c r="F46" s="115"/>
      <c r="G46" s="115"/>
      <c r="H46" s="115"/>
      <c r="I46" s="116" t="s">
        <v>765</v>
      </c>
      <c r="J46" s="117"/>
      <c r="K46" s="118"/>
      <c r="L46" s="116" t="s">
        <v>766</v>
      </c>
      <c r="M46" s="117"/>
      <c r="N46" s="118"/>
      <c r="O46" s="116" t="s">
        <v>767</v>
      </c>
      <c r="P46" s="117"/>
      <c r="Q46" s="118"/>
      <c r="R46" s="115" t="s">
        <v>1088</v>
      </c>
      <c r="S46" s="114"/>
      <c r="V46" s="43"/>
      <c r="W46" s="43">
        <f>W45+1</f>
        <v>3</v>
      </c>
      <c r="X46" s="43"/>
      <c r="Y46" s="119">
        <f t="shared" ref="Y46:Y61" ca="1" si="12">IF($Z$41="A",(Y45+$Z$42),IF($Z$41="B",0,Y45+$AE$43))</f>
        <v>-94.285715285714289</v>
      </c>
      <c r="Z46" s="120" t="s">
        <v>149</v>
      </c>
      <c r="AB46" s="42">
        <f t="shared" ref="AB46:AB80" si="13">IF(AD46="",2,1)</f>
        <v>1</v>
      </c>
      <c r="AC46" s="42">
        <f>AC45+1</f>
        <v>2</v>
      </c>
      <c r="AD46" s="111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EFN CT Equity</v>
      </c>
      <c r="AE46" s="112">
        <f t="shared" ca="1" si="11"/>
        <v>100</v>
      </c>
      <c r="AF46" s="113" t="str">
        <f>IF(ISERROR(((VLOOKUP(AD46,'X1'!$B:$AO,6,FALSE))/(VLOOKUP(AD46,'X1'!$B:$AO,7,FALSE))-1))=TRUE," ",(((VLOOKUP(AD46,'X1'!$B:$AO,6,FALSE))/(VLOOKUP(AD46,'X1'!$B:$AO,7,FALSE))-1)))</f>
        <v xml:space="preserve"> </v>
      </c>
      <c r="AG46" s="113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13" t="str">
        <f>IF(ISERROR(((VLOOKUP(AD46,'X1'!$B:$AZ,42,FALSE))))=TRUE," ",(((VLOOKUP(AD46,'X1'!$B:$AZ,42,FALSE)))))</f>
        <v xml:space="preserve"> </v>
      </c>
      <c r="AI46" s="113" t="str">
        <f>IF(ISERROR(((VLOOKUP(AD46,'X1'!$B:$AZ,43,FALSE))))=TRUE," ",(((VLOOKUP(AD46,'X1'!$B:$AZ,43,FALSE)))))</f>
        <v xml:space="preserve"> </v>
      </c>
      <c r="AJ46" s="113" t="str">
        <f>IF(ISERROR(((VLOOKUP(AD46,'X1'!$B:$AZ,15,FALSE))))=TRUE," ",(((VLOOKUP(AD46,'X1'!$B:$AZ,15,FALSE)))))</f>
        <v xml:space="preserve"> </v>
      </c>
      <c r="AK46" s="113" t="str">
        <f>IF(ISERROR(((VLOOKUP(AD46,'X1'!$B:$AZ,14,FALSE))))=TRUE," ",(((VLOOKUP(AD46,'X1'!$B:$AZ,14,FALSE)))))</f>
        <v xml:space="preserve"> </v>
      </c>
      <c r="AL46" s="113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13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13" t="str">
        <f ca="1">IF(ISERROR(((VLOOKUP(AD46,'X2'!$B:$AZ,42,FALSE))))=TRUE," ",(((VLOOKUP(AD46,'X2'!$B:$AZ,42,FALSE)))))</f>
        <v xml:space="preserve"> </v>
      </c>
      <c r="AO46" s="113" t="str">
        <f ca="1">IF(ISERROR(((VLOOKUP(AD46,'X2'!$B:$AZ,43,FALSE))))=TRUE," ",(((VLOOKUP(AD46,'X2'!$B:$AZ,43,FALSE)))))</f>
        <v xml:space="preserve"> </v>
      </c>
      <c r="AP46" s="113" t="str">
        <f ca="1">IF(ISERROR(((VLOOKUP(AD46,'X2'!$B:$AZ,15,FALSE))))=TRUE," ",(((VLOOKUP(AD46,'X2'!$B:$AZ,15,FALSE)))))</f>
        <v xml:space="preserve"> </v>
      </c>
      <c r="AQ46" s="113" t="str">
        <f ca="1">IF(ISERROR(((VLOOKUP(AD46,'X2'!$B:$AZ,14,FALSE))))=TRUE," ",(((VLOOKUP(AD46,'X2'!$B:$AZ,14,FALSE)))))</f>
        <v xml:space="preserve"> </v>
      </c>
      <c r="AR46" s="113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13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13" t="str">
        <f ca="1">IF(ISERROR(((VLOOKUP(AD46,'X3'!$B:$AZ,42,FALSE))))=TRUE," ",(((VLOOKUP(AD46,'X3'!$B:$AZ,42,FALSE)))))</f>
        <v xml:space="preserve"> </v>
      </c>
      <c r="AU46" s="113" t="str">
        <f ca="1">IF(ISERROR(((VLOOKUP(AD46,'X3'!$B:$AZ,43,FALSE))))=TRUE," ",(((VLOOKUP(AD46,'X3'!$B:$AZ,43,FALSE)))))</f>
        <v xml:space="preserve"> </v>
      </c>
      <c r="AV46" s="113" t="str">
        <f ca="1">IF(ISERROR(((VLOOKUP(AD46,'X3'!$B:$AZ,15,FALSE))))=TRUE," ",(((VLOOKUP(AD46,'X3'!$B:$AZ,15,FALSE)))))</f>
        <v xml:space="preserve"> </v>
      </c>
      <c r="AW46" s="113" t="str">
        <f ca="1">IF(ISERROR(((VLOOKUP(AD46,'X3'!$B:$AZ,14,FALSE))))=TRUE," ",(((VLOOKUP(AD46,'X3'!$B:$AZ,14,FALSE)))))</f>
        <v xml:space="preserve"> </v>
      </c>
      <c r="AX46" s="113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13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13" t="str">
        <f ca="1">IF(ISERROR(((VLOOKUP(AD46,'X4'!$B:$AZ,42,FALSE))))=TRUE," ",(((VLOOKUP(AD46,'X4'!$B:$AZ,42,FALSE)))))</f>
        <v xml:space="preserve"> </v>
      </c>
      <c r="BA46" s="113" t="str">
        <f ca="1">IF(ISERROR(((VLOOKUP(AD46,'X4'!$B:$AZ,43,FALSE))))=TRUE," ",(((VLOOKUP(AD46,'X4'!$B:$AZ,43,FALSE)))))</f>
        <v xml:space="preserve"> </v>
      </c>
      <c r="BB46" s="113" t="str">
        <f ca="1">IF(ISERROR(((VLOOKUP(AD46,'X4'!$B:$AZ,15,FALSE))))=TRUE," ",(((VLOOKUP(AD46,'X4'!$B:$AZ,15,FALSE)))))</f>
        <v xml:space="preserve"> </v>
      </c>
      <c r="BC46" s="113" t="str">
        <f ca="1">IF(ISERROR(((VLOOKUP(AD46,'X4'!$B:$AZ,14,FALSE))))=TRUE," ",(((VLOOKUP(AD46,'X4'!$B:$AZ,14,FALSE)))))</f>
        <v xml:space="preserve"> </v>
      </c>
      <c r="BD46" s="113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13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13" t="str">
        <f ca="1">IF(ISERROR(((VLOOKUP(AD46,'X5'!$B:$AZ,42,FALSE))))=TRUE," ",(((VLOOKUP(AD46,'X5'!$B:$AZ,42,FALSE)))))</f>
        <v xml:space="preserve"> </v>
      </c>
      <c r="BG46" s="113" t="str">
        <f ca="1">IF(ISERROR(((VLOOKUP(AD46,'X5'!$B:$AZ,43,FALSE))))=TRUE," ",(((VLOOKUP(AD46,'X5'!$B:$AZ,43,FALSE)))))</f>
        <v xml:space="preserve"> </v>
      </c>
      <c r="BH46" s="113" t="str">
        <f ca="1">IF(ISERROR(((VLOOKUP(AD46,'X5'!$B:$AZ,15,FALSE))))=TRUE," ",(((VLOOKUP(AD46,'X5'!$B:$AZ,15,FALSE)))))</f>
        <v xml:space="preserve"> </v>
      </c>
      <c r="BI46" s="113" t="str">
        <f ca="1">IF(ISERROR(((VLOOKUP(AD46,'X5'!$B:$AZ,14,FALSE))))=TRUE," ",(((VLOOKUP(AD46,'X5'!$B:$AZ,14,FALSE)))))</f>
        <v xml:space="preserve"> </v>
      </c>
      <c r="BJ46" s="113">
        <f ca="1">IF(ISERROR(((VLOOKUP(AD46,'X6'!$B:$AO,6,FALSE))/(VLOOKUP(AD46,'X6'!$B:$AO,7,FALSE))-1))=TRUE," ",(((VLOOKUP(AD46,'X6'!$B:$AO,6,FALSE))/(VLOOKUP(AD46,'X6'!$B:$AO,7,FALSE))-1)))</f>
        <v>0.12359550561797761</v>
      </c>
      <c r="BK46" s="113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>100</v>
      </c>
      <c r="BL46" s="113">
        <f ca="1">IF(ISERROR(((VLOOKUP(AD46,'X6'!$B:$AZ,42,FALSE))))=TRUE," ",(((VLOOKUP(AD46,'X6'!$B:$AZ,42,FALSE)))))</f>
        <v>8.527544393125341</v>
      </c>
      <c r="BM46" s="113" t="str">
        <f ca="1">IF(ISERROR(((VLOOKUP(AD46,'X6'!$B:$AZ,43,FALSE))))=TRUE," ",(((VLOOKUP(AD46,'X6'!$B:$AZ,43,FALSE)))))</f>
        <v xml:space="preserve"> </v>
      </c>
      <c r="BN46" s="113">
        <f ca="1">IF(ISERROR(((VLOOKUP(AD46,'X6'!$B:$AZ,15,FALSE))))=TRUE," ",(((VLOOKUP(AD46,'X6'!$B:$AZ,15,FALSE)))))</f>
        <v>1.8679775280898878</v>
      </c>
      <c r="BO46" s="113">
        <f ca="1">IF(ISERROR(((VLOOKUP(AD46,'X6'!$B:$AZ,14,FALSE))))=TRUE," ",(((VLOOKUP(AD46,'X6'!$B:$AZ,14,FALSE)))))</f>
        <v>7.1764705882353006</v>
      </c>
    </row>
    <row r="47" spans="1:69" ht="14.1" customHeight="1" x14ac:dyDescent="0.2">
      <c r="B47" s="114" t="s">
        <v>106</v>
      </c>
      <c r="C47" s="115" t="s">
        <v>775</v>
      </c>
      <c r="D47" s="115" t="s">
        <v>109</v>
      </c>
      <c r="E47" s="115" t="s">
        <v>107</v>
      </c>
      <c r="F47" s="115" t="s">
        <v>108</v>
      </c>
      <c r="G47" s="115" t="s">
        <v>792</v>
      </c>
      <c r="H47" s="115" t="s">
        <v>1057</v>
      </c>
      <c r="I47" s="163" t="s">
        <v>127</v>
      </c>
      <c r="J47" s="163" t="s">
        <v>9</v>
      </c>
      <c r="K47" s="163" t="s">
        <v>771</v>
      </c>
      <c r="L47" s="163" t="s">
        <v>1088</v>
      </c>
      <c r="M47" s="163" t="s">
        <v>1225</v>
      </c>
      <c r="N47" s="163" t="s">
        <v>110</v>
      </c>
      <c r="O47" s="163" t="s">
        <v>1088</v>
      </c>
      <c r="P47" s="163" t="s">
        <v>1225</v>
      </c>
      <c r="Q47" s="163" t="s">
        <v>110</v>
      </c>
      <c r="R47" s="157" t="s">
        <v>136</v>
      </c>
      <c r="S47" s="114" t="s">
        <v>162</v>
      </c>
      <c r="V47" s="43"/>
      <c r="W47" s="43">
        <f t="shared" ref="W47:W80" si="14">W46+1</f>
        <v>4</v>
      </c>
      <c r="X47" s="43"/>
      <c r="Y47" s="119">
        <f t="shared" ca="1" si="12"/>
        <v>-88.571429571428581</v>
      </c>
      <c r="Z47" s="121" t="s">
        <v>149</v>
      </c>
      <c r="AB47" s="42">
        <f t="shared" si="13"/>
        <v>1</v>
      </c>
      <c r="AC47" s="42">
        <f t="shared" ref="AC47:AC80" si="15">AC46+1</f>
        <v>3</v>
      </c>
      <c r="AD47" s="111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FTT CT Equity</v>
      </c>
      <c r="AE47" s="112">
        <f t="shared" ca="1" si="11"/>
        <v>100</v>
      </c>
      <c r="AF47" s="113" t="str">
        <f>IF(ISERROR(((VLOOKUP(AD47,'X1'!$B:$AO,6,FALSE))/(VLOOKUP(AD47,'X1'!$B:$AO,7,FALSE))-1))=TRUE," ",(((VLOOKUP(AD47,'X1'!$B:$AO,6,FALSE))/(VLOOKUP(AD47,'X1'!$B:$AO,7,FALSE))-1)))</f>
        <v xml:space="preserve"> </v>
      </c>
      <c r="AG47" s="113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13" t="str">
        <f>IF(ISERROR(((VLOOKUP(AD47,'X1'!$B:$AZ,42,FALSE))))=TRUE," ",(((VLOOKUP(AD47,'X1'!$B:$AZ,42,FALSE)))))</f>
        <v xml:space="preserve"> </v>
      </c>
      <c r="AI47" s="113" t="str">
        <f>IF(ISERROR(((VLOOKUP(AD47,'X1'!$B:$AZ,43,FALSE))))=TRUE," ",(((VLOOKUP(AD47,'X1'!$B:$AZ,43,FALSE)))))</f>
        <v xml:space="preserve"> </v>
      </c>
      <c r="AJ47" s="113" t="str">
        <f>IF(ISERROR(((VLOOKUP(AD47,'X1'!$B:$AZ,15,FALSE))))=TRUE," ",(((VLOOKUP(AD47,'X1'!$B:$AZ,15,FALSE)))))</f>
        <v xml:space="preserve"> </v>
      </c>
      <c r="AK47" s="113" t="str">
        <f>IF(ISERROR(((VLOOKUP(AD47,'X1'!$B:$AZ,14,FALSE))))=TRUE," ",(((VLOOKUP(AD47,'X1'!$B:$AZ,14,FALSE)))))</f>
        <v xml:space="preserve"> </v>
      </c>
      <c r="AL47" s="113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13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13" t="str">
        <f ca="1">IF(ISERROR(((VLOOKUP(AD47,'X2'!$B:$AZ,42,FALSE))))=TRUE," ",(((VLOOKUP(AD47,'X2'!$B:$AZ,42,FALSE)))))</f>
        <v xml:space="preserve"> </v>
      </c>
      <c r="AO47" s="113" t="str">
        <f ca="1">IF(ISERROR(((VLOOKUP(AD47,'X2'!$B:$AZ,43,FALSE))))=TRUE," ",(((VLOOKUP(AD47,'X2'!$B:$AZ,43,FALSE)))))</f>
        <v xml:space="preserve"> </v>
      </c>
      <c r="AP47" s="113" t="str">
        <f ca="1">IF(ISERROR(((VLOOKUP(AD47,'X2'!$B:$AZ,15,FALSE))))=TRUE," ",(((VLOOKUP(AD47,'X2'!$B:$AZ,15,FALSE)))))</f>
        <v xml:space="preserve"> </v>
      </c>
      <c r="AQ47" s="113" t="str">
        <f ca="1">IF(ISERROR(((VLOOKUP(AD47,'X2'!$B:$AZ,14,FALSE))))=TRUE," ",(((VLOOKUP(AD47,'X2'!$B:$AZ,14,FALSE)))))</f>
        <v xml:space="preserve"> </v>
      </c>
      <c r="AR47" s="113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13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13" t="str">
        <f ca="1">IF(ISERROR(((VLOOKUP(AD47,'X3'!$B:$AZ,42,FALSE))))=TRUE," ",(((VLOOKUP(AD47,'X3'!$B:$AZ,42,FALSE)))))</f>
        <v xml:space="preserve"> </v>
      </c>
      <c r="AU47" s="113" t="str">
        <f ca="1">IF(ISERROR(((VLOOKUP(AD47,'X3'!$B:$AZ,43,FALSE))))=TRUE," ",(((VLOOKUP(AD47,'X3'!$B:$AZ,43,FALSE)))))</f>
        <v xml:space="preserve"> </v>
      </c>
      <c r="AV47" s="113" t="str">
        <f ca="1">IF(ISERROR(((VLOOKUP(AD47,'X3'!$B:$AZ,15,FALSE))))=TRUE," ",(((VLOOKUP(AD47,'X3'!$B:$AZ,15,FALSE)))))</f>
        <v xml:space="preserve"> </v>
      </c>
      <c r="AW47" s="113" t="str">
        <f ca="1">IF(ISERROR(((VLOOKUP(AD47,'X3'!$B:$AZ,14,FALSE))))=TRUE," ",(((VLOOKUP(AD47,'X3'!$B:$AZ,14,FALSE)))))</f>
        <v xml:space="preserve"> </v>
      </c>
      <c r="AX47" s="113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13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13" t="str">
        <f ca="1">IF(ISERROR(((VLOOKUP(AD47,'X4'!$B:$AZ,42,FALSE))))=TRUE," ",(((VLOOKUP(AD47,'X4'!$B:$AZ,42,FALSE)))))</f>
        <v xml:space="preserve"> </v>
      </c>
      <c r="BA47" s="113" t="str">
        <f ca="1">IF(ISERROR(((VLOOKUP(AD47,'X4'!$B:$AZ,43,FALSE))))=TRUE," ",(((VLOOKUP(AD47,'X4'!$B:$AZ,43,FALSE)))))</f>
        <v xml:space="preserve"> </v>
      </c>
      <c r="BB47" s="113" t="str">
        <f ca="1">IF(ISERROR(((VLOOKUP(AD47,'X4'!$B:$AZ,15,FALSE))))=TRUE," ",(((VLOOKUP(AD47,'X4'!$B:$AZ,15,FALSE)))))</f>
        <v xml:space="preserve"> </v>
      </c>
      <c r="BC47" s="113" t="str">
        <f ca="1">IF(ISERROR(((VLOOKUP(AD47,'X4'!$B:$AZ,14,FALSE))))=TRUE," ",(((VLOOKUP(AD47,'X4'!$B:$AZ,14,FALSE)))))</f>
        <v xml:space="preserve"> </v>
      </c>
      <c r="BD47" s="113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13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13" t="str">
        <f ca="1">IF(ISERROR(((VLOOKUP(AD47,'X5'!$B:$AZ,42,FALSE))))=TRUE," ",(((VLOOKUP(AD47,'X5'!$B:$AZ,42,FALSE)))))</f>
        <v xml:space="preserve"> </v>
      </c>
      <c r="BG47" s="113" t="str">
        <f ca="1">IF(ISERROR(((VLOOKUP(AD47,'X5'!$B:$AZ,43,FALSE))))=TRUE," ",(((VLOOKUP(AD47,'X5'!$B:$AZ,43,FALSE)))))</f>
        <v xml:space="preserve"> </v>
      </c>
      <c r="BH47" s="113" t="str">
        <f ca="1">IF(ISERROR(((VLOOKUP(AD47,'X5'!$B:$AZ,15,FALSE))))=TRUE," ",(((VLOOKUP(AD47,'X5'!$B:$AZ,15,FALSE)))))</f>
        <v xml:space="preserve"> </v>
      </c>
      <c r="BI47" s="113" t="str">
        <f ca="1">IF(ISERROR(((VLOOKUP(AD47,'X5'!$B:$AZ,14,FALSE))))=TRUE," ",(((VLOOKUP(AD47,'X5'!$B:$AZ,14,FALSE)))))</f>
        <v xml:space="preserve"> </v>
      </c>
      <c r="BJ47" s="113">
        <f ca="1">IF(ISERROR(((VLOOKUP(AD47,'X6'!$B:$AO,6,FALSE))/(VLOOKUP(AD47,'X6'!$B:$AO,7,FALSE))-1))=TRUE," ",(((VLOOKUP(AD47,'X6'!$B:$AO,6,FALSE))/(VLOOKUP(AD47,'X6'!$B:$AO,7,FALSE))-1)))</f>
        <v>7.1319253137434924E-2</v>
      </c>
      <c r="BK47" s="113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>100</v>
      </c>
      <c r="BL47" s="113">
        <f ca="1">IF(ISERROR(((VLOOKUP(AD47,'X6'!$B:$AZ,42,FALSE))))=TRUE," ",(((VLOOKUP(AD47,'X6'!$B:$AZ,42,FALSE)))))</f>
        <v>-13.192645595940444</v>
      </c>
      <c r="BM47" s="113">
        <f ca="1">IF(ISERROR(((VLOOKUP(AD47,'X6'!$B:$AZ,43,FALSE))))=TRUE," ",(((VLOOKUP(AD47,'X6'!$B:$AZ,43,FALSE)))))</f>
        <v>26.758882218933067</v>
      </c>
      <c r="BN47" s="113">
        <f ca="1">IF(ISERROR(((VLOOKUP(AD47,'X6'!$B:$AZ,15,FALSE))))=TRUE," ",(((VLOOKUP(AD47,'X6'!$B:$AZ,15,FALSE)))))</f>
        <v>2.5313743495561676</v>
      </c>
      <c r="BO47" s="113">
        <f ca="1">IF(ISERROR(((VLOOKUP(AD47,'X6'!$B:$AZ,14,FALSE))))=TRUE," ",(((VLOOKUP(AD47,'X6'!$B:$AZ,14,FALSE)))))</f>
        <v>48.157894736842096</v>
      </c>
    </row>
    <row r="48" spans="1:69" ht="14.1" customHeight="1" x14ac:dyDescent="0.2">
      <c r="A48" s="165">
        <v>1</v>
      </c>
      <c r="B48" s="122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ABX CT Equity</v>
      </c>
      <c r="C48" s="122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Barrick Gold Corp</v>
      </c>
      <c r="D48" s="122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Precious Metals</v>
      </c>
      <c r="E48" s="123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26.35</v>
      </c>
      <c r="F48" s="123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35.20159912109375</v>
      </c>
      <c r="G48" s="123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33.592406531665084</v>
      </c>
      <c r="H48" s="123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37342.093253797713</v>
      </c>
      <c r="I48" s="124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20</v>
      </c>
      <c r="J48" s="124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24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25</v>
      </c>
      <c r="L48" s="125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16.303853325625138</v>
      </c>
      <c r="M48" s="125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16.303853325625138</v>
      </c>
      <c r="N48" s="126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-4.5910787858596365</v>
      </c>
      <c r="O48" s="125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6.4965113719934324</v>
      </c>
      <c r="P48" s="125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6.4965113719934324</v>
      </c>
      <c r="Q48" s="126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-44.337725384544122</v>
      </c>
      <c r="R48" s="126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2.7238921377192868</v>
      </c>
      <c r="S48" s="126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11.999999999999989</v>
      </c>
      <c r="V48" s="43"/>
      <c r="W48" s="43">
        <f t="shared" si="14"/>
        <v>5</v>
      </c>
      <c r="X48" s="43"/>
      <c r="Y48" s="119">
        <f t="shared" ca="1" si="12"/>
        <v>-82.857143857142873</v>
      </c>
      <c r="Z48" s="85" t="s">
        <v>149</v>
      </c>
      <c r="AB48" s="42">
        <f t="shared" si="13"/>
        <v>1</v>
      </c>
      <c r="AC48" s="42">
        <f t="shared" si="15"/>
        <v>4</v>
      </c>
      <c r="AD48" s="111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GRT-U CT Equity</v>
      </c>
      <c r="AE48" s="112">
        <f t="shared" ca="1" si="11"/>
        <v>100</v>
      </c>
      <c r="AF48" s="113" t="str">
        <f>IF(ISERROR(((VLOOKUP(AD48,'X1'!$B:$AO,6,FALSE))/(VLOOKUP(AD48,'X1'!$B:$AO,7,FALSE))-1))=TRUE," ",(((VLOOKUP(AD48,'X1'!$B:$AO,6,FALSE))/(VLOOKUP(AD48,'X1'!$B:$AO,7,FALSE))-1)))</f>
        <v xml:space="preserve"> </v>
      </c>
      <c r="AG48" s="113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13" t="str">
        <f>IF(ISERROR(((VLOOKUP(AD48,'X1'!$B:$AZ,42,FALSE))))=TRUE," ",(((VLOOKUP(AD48,'X1'!$B:$AZ,42,FALSE)))))</f>
        <v xml:space="preserve"> </v>
      </c>
      <c r="AI48" s="113" t="str">
        <f>IF(ISERROR(((VLOOKUP(AD48,'X1'!$B:$AZ,43,FALSE))))=TRUE," ",(((VLOOKUP(AD48,'X1'!$B:$AZ,43,FALSE)))))</f>
        <v xml:space="preserve"> </v>
      </c>
      <c r="AJ48" s="113" t="str">
        <f>IF(ISERROR(((VLOOKUP(AD48,'X1'!$B:$AZ,15,FALSE))))=TRUE," ",(((VLOOKUP(AD48,'X1'!$B:$AZ,15,FALSE)))))</f>
        <v xml:space="preserve"> </v>
      </c>
      <c r="AK48" s="113" t="str">
        <f>IF(ISERROR(((VLOOKUP(AD48,'X1'!$B:$AZ,14,FALSE))))=TRUE," ",(((VLOOKUP(AD48,'X1'!$B:$AZ,14,FALSE)))))</f>
        <v xml:space="preserve"> </v>
      </c>
      <c r="AL48" s="113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13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13" t="str">
        <f ca="1">IF(ISERROR(((VLOOKUP(AD48,'X2'!$B:$AZ,42,FALSE))))=TRUE," ",(((VLOOKUP(AD48,'X2'!$B:$AZ,42,FALSE)))))</f>
        <v xml:space="preserve"> </v>
      </c>
      <c r="AO48" s="113" t="str">
        <f ca="1">IF(ISERROR(((VLOOKUP(AD48,'X2'!$B:$AZ,43,FALSE))))=TRUE," ",(((VLOOKUP(AD48,'X2'!$B:$AZ,43,FALSE)))))</f>
        <v xml:space="preserve"> </v>
      </c>
      <c r="AP48" s="113" t="str">
        <f ca="1">IF(ISERROR(((VLOOKUP(AD48,'X2'!$B:$AZ,15,FALSE))))=TRUE," ",(((VLOOKUP(AD48,'X2'!$B:$AZ,15,FALSE)))))</f>
        <v xml:space="preserve"> </v>
      </c>
      <c r="AQ48" s="113" t="str">
        <f ca="1">IF(ISERROR(((VLOOKUP(AD48,'X2'!$B:$AZ,14,FALSE))))=TRUE," ",(((VLOOKUP(AD48,'X2'!$B:$AZ,14,FALSE)))))</f>
        <v xml:space="preserve"> </v>
      </c>
      <c r="AR48" s="113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13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13" t="str">
        <f ca="1">IF(ISERROR(((VLOOKUP(AD48,'X3'!$B:$AZ,42,FALSE))))=TRUE," ",(((VLOOKUP(AD48,'X3'!$B:$AZ,42,FALSE)))))</f>
        <v xml:space="preserve"> </v>
      </c>
      <c r="AU48" s="113" t="str">
        <f ca="1">IF(ISERROR(((VLOOKUP(AD48,'X3'!$B:$AZ,43,FALSE))))=TRUE," ",(((VLOOKUP(AD48,'X3'!$B:$AZ,43,FALSE)))))</f>
        <v xml:space="preserve"> </v>
      </c>
      <c r="AV48" s="113" t="str">
        <f ca="1">IF(ISERROR(((VLOOKUP(AD48,'X3'!$B:$AZ,15,FALSE))))=TRUE," ",(((VLOOKUP(AD48,'X3'!$B:$AZ,15,FALSE)))))</f>
        <v xml:space="preserve"> </v>
      </c>
      <c r="AW48" s="113" t="str">
        <f ca="1">IF(ISERROR(((VLOOKUP(AD48,'X3'!$B:$AZ,14,FALSE))))=TRUE," ",(((VLOOKUP(AD48,'X3'!$B:$AZ,14,FALSE)))))</f>
        <v xml:space="preserve"> </v>
      </c>
      <c r="AX48" s="113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13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13" t="str">
        <f ca="1">IF(ISERROR(((VLOOKUP(AD48,'X4'!$B:$AZ,42,FALSE))))=TRUE," ",(((VLOOKUP(AD48,'X4'!$B:$AZ,42,FALSE)))))</f>
        <v xml:space="preserve"> </v>
      </c>
      <c r="BA48" s="113" t="str">
        <f ca="1">IF(ISERROR(((VLOOKUP(AD48,'X4'!$B:$AZ,43,FALSE))))=TRUE," ",(((VLOOKUP(AD48,'X4'!$B:$AZ,43,FALSE)))))</f>
        <v xml:space="preserve"> </v>
      </c>
      <c r="BB48" s="113" t="str">
        <f ca="1">IF(ISERROR(((VLOOKUP(AD48,'X4'!$B:$AZ,15,FALSE))))=TRUE," ",(((VLOOKUP(AD48,'X4'!$B:$AZ,15,FALSE)))))</f>
        <v xml:space="preserve"> </v>
      </c>
      <c r="BC48" s="113" t="str">
        <f ca="1">IF(ISERROR(((VLOOKUP(AD48,'X4'!$B:$AZ,14,FALSE))))=TRUE," ",(((VLOOKUP(AD48,'X4'!$B:$AZ,14,FALSE)))))</f>
        <v xml:space="preserve"> </v>
      </c>
      <c r="BD48" s="113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13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13" t="str">
        <f ca="1">IF(ISERROR(((VLOOKUP(AD48,'X5'!$B:$AZ,42,FALSE))))=TRUE," ",(((VLOOKUP(AD48,'X5'!$B:$AZ,42,FALSE)))))</f>
        <v xml:space="preserve"> </v>
      </c>
      <c r="BG48" s="113" t="str">
        <f ca="1">IF(ISERROR(((VLOOKUP(AD48,'X5'!$B:$AZ,43,FALSE))))=TRUE," ",(((VLOOKUP(AD48,'X5'!$B:$AZ,43,FALSE)))))</f>
        <v xml:space="preserve"> </v>
      </c>
      <c r="BH48" s="113" t="str">
        <f ca="1">IF(ISERROR(((VLOOKUP(AD48,'X5'!$B:$AZ,15,FALSE))))=TRUE," ",(((VLOOKUP(AD48,'X5'!$B:$AZ,15,FALSE)))))</f>
        <v xml:space="preserve"> </v>
      </c>
      <c r="BI48" s="113" t="str">
        <f ca="1">IF(ISERROR(((VLOOKUP(AD48,'X5'!$B:$AZ,14,FALSE))))=TRUE," ",(((VLOOKUP(AD48,'X5'!$B:$AZ,14,FALSE)))))</f>
        <v xml:space="preserve"> </v>
      </c>
      <c r="BJ48" s="113">
        <f ca="1">IF(ISERROR(((VLOOKUP(AD48,'X6'!$B:$AO,6,FALSE))/(VLOOKUP(AD48,'X6'!$B:$AO,7,FALSE))-1))=TRUE," ",(((VLOOKUP(AD48,'X6'!$B:$AO,6,FALSE))/(VLOOKUP(AD48,'X6'!$B:$AO,7,FALSE))-1)))</f>
        <v>0.1179645335389361</v>
      </c>
      <c r="BK48" s="113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>100</v>
      </c>
      <c r="BL48" s="113">
        <f ca="1">IF(ISERROR(((VLOOKUP(AD48,'X6'!$B:$AZ,42,FALSE))))=TRUE," ",(((VLOOKUP(AD48,'X6'!$B:$AZ,42,FALSE)))))</f>
        <v>-22.090288603693175</v>
      </c>
      <c r="BM48" s="113">
        <f ca="1">IF(ISERROR(((VLOOKUP(AD48,'X6'!$B:$AZ,43,FALSE))))=TRUE," ",(((VLOOKUP(AD48,'X6'!$B:$AZ,43,FALSE)))))</f>
        <v>-70.624430973086632</v>
      </c>
      <c r="BN48" s="113">
        <f ca="1">IF(ISERROR(((VLOOKUP(AD48,'X6'!$B:$AZ,15,FALSE))))=TRUE," ",(((VLOOKUP(AD48,'X6'!$B:$AZ,15,FALSE)))))</f>
        <v>3.8550501156515038</v>
      </c>
      <c r="BO48" s="113">
        <f ca="1">IF(ISERROR(((VLOOKUP(AD48,'X6'!$B:$AZ,14,FALSE))))=TRUE," ",(((VLOOKUP(AD48,'X6'!$B:$AZ,14,FALSE)))))</f>
        <v>34.462869502523432</v>
      </c>
    </row>
    <row r="49" spans="1:67" ht="14.1" customHeight="1" x14ac:dyDescent="0.2">
      <c r="A49" s="165">
        <f>A48+1</f>
        <v>2</v>
      </c>
      <c r="B49" s="122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AC CT Equity</v>
      </c>
      <c r="C49" s="122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Air Canada</v>
      </c>
      <c r="D49" s="122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Airlines</v>
      </c>
      <c r="E49" s="123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27</v>
      </c>
      <c r="F49" s="123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30.5</v>
      </c>
      <c r="G49" s="123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12.962962962962955</v>
      </c>
      <c r="H49" s="123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7231.8933913734982</v>
      </c>
      <c r="I49" s="124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12</v>
      </c>
      <c r="J49" s="124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24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18</v>
      </c>
      <c r="L49" s="125" t="str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NA</v>
      </c>
      <c r="M49" s="125" t="str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NA</v>
      </c>
      <c r="N49" s="126" t="str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 xml:space="preserve"> </v>
      </c>
      <c r="O49" s="125" t="str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NA</v>
      </c>
      <c r="P49" s="125" t="str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NA</v>
      </c>
      <c r="Q49" s="126" t="str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 xml:space="preserve"> </v>
      </c>
      <c r="R49" s="126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0</v>
      </c>
      <c r="S49" s="126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55.072862249106414</v>
      </c>
      <c r="V49" s="43"/>
      <c r="W49" s="43">
        <f t="shared" si="14"/>
        <v>6</v>
      </c>
      <c r="X49" s="43"/>
      <c r="Y49" s="119">
        <f t="shared" ca="1" si="12"/>
        <v>-77.142858142857165</v>
      </c>
      <c r="Z49" s="86" t="s">
        <v>149</v>
      </c>
      <c r="AB49" s="42">
        <f t="shared" si="13"/>
        <v>1</v>
      </c>
      <c r="AC49" s="42">
        <f t="shared" si="15"/>
        <v>5</v>
      </c>
      <c r="AD49" s="111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IAG CT Equity</v>
      </c>
      <c r="AE49" s="112">
        <f t="shared" ca="1" si="11"/>
        <v>100</v>
      </c>
      <c r="AF49" s="113" t="str">
        <f>IF(ISERROR(((VLOOKUP(AD49,'X1'!$B:$AO,6,FALSE))/(VLOOKUP(AD49,'X1'!$B:$AO,7,FALSE))-1))=TRUE," ",(((VLOOKUP(AD49,'X1'!$B:$AO,6,FALSE))/(VLOOKUP(AD49,'X1'!$B:$AO,7,FALSE))-1)))</f>
        <v xml:space="preserve"> </v>
      </c>
      <c r="AG49" s="113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13" t="str">
        <f>IF(ISERROR(((VLOOKUP(AD49,'X1'!$B:$AZ,42,FALSE))))=TRUE," ",(((VLOOKUP(AD49,'X1'!$B:$AZ,42,FALSE)))))</f>
        <v xml:space="preserve"> </v>
      </c>
      <c r="AI49" s="113" t="str">
        <f>IF(ISERROR(((VLOOKUP(AD49,'X1'!$B:$AZ,43,FALSE))))=TRUE," ",(((VLOOKUP(AD49,'X1'!$B:$AZ,43,FALSE)))))</f>
        <v xml:space="preserve"> </v>
      </c>
      <c r="AJ49" s="113" t="str">
        <f>IF(ISERROR(((VLOOKUP(AD49,'X1'!$B:$AZ,15,FALSE))))=TRUE," ",(((VLOOKUP(AD49,'X1'!$B:$AZ,15,FALSE)))))</f>
        <v xml:space="preserve"> </v>
      </c>
      <c r="AK49" s="113" t="str">
        <f>IF(ISERROR(((VLOOKUP(AD49,'X1'!$B:$AZ,14,FALSE))))=TRUE," ",(((VLOOKUP(AD49,'X1'!$B:$AZ,14,FALSE)))))</f>
        <v xml:space="preserve"> </v>
      </c>
      <c r="AL49" s="113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13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13" t="str">
        <f ca="1">IF(ISERROR(((VLOOKUP(AD49,'X2'!$B:$AZ,42,FALSE))))=TRUE," ",(((VLOOKUP(AD49,'X2'!$B:$AZ,42,FALSE)))))</f>
        <v xml:space="preserve"> </v>
      </c>
      <c r="AO49" s="113" t="str">
        <f ca="1">IF(ISERROR(((VLOOKUP(AD49,'X2'!$B:$AZ,43,FALSE))))=TRUE," ",(((VLOOKUP(AD49,'X2'!$B:$AZ,43,FALSE)))))</f>
        <v xml:space="preserve"> </v>
      </c>
      <c r="AP49" s="113" t="str">
        <f ca="1">IF(ISERROR(((VLOOKUP(AD49,'X2'!$B:$AZ,15,FALSE))))=TRUE," ",(((VLOOKUP(AD49,'X2'!$B:$AZ,15,FALSE)))))</f>
        <v xml:space="preserve"> </v>
      </c>
      <c r="AQ49" s="113" t="str">
        <f ca="1">IF(ISERROR(((VLOOKUP(AD49,'X2'!$B:$AZ,14,FALSE))))=TRUE," ",(((VLOOKUP(AD49,'X2'!$B:$AZ,14,FALSE)))))</f>
        <v xml:space="preserve"> </v>
      </c>
      <c r="AR49" s="113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13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13" t="str">
        <f ca="1">IF(ISERROR(((VLOOKUP(AD49,'X3'!$B:$AZ,42,FALSE))))=TRUE," ",(((VLOOKUP(AD49,'X3'!$B:$AZ,42,FALSE)))))</f>
        <v xml:space="preserve"> </v>
      </c>
      <c r="AU49" s="113" t="str">
        <f ca="1">IF(ISERROR(((VLOOKUP(AD49,'X3'!$B:$AZ,43,FALSE))))=TRUE," ",(((VLOOKUP(AD49,'X3'!$B:$AZ,43,FALSE)))))</f>
        <v xml:space="preserve"> </v>
      </c>
      <c r="AV49" s="113" t="str">
        <f ca="1">IF(ISERROR(((VLOOKUP(AD49,'X3'!$B:$AZ,15,FALSE))))=TRUE," ",(((VLOOKUP(AD49,'X3'!$B:$AZ,15,FALSE)))))</f>
        <v xml:space="preserve"> </v>
      </c>
      <c r="AW49" s="113" t="str">
        <f ca="1">IF(ISERROR(((VLOOKUP(AD49,'X3'!$B:$AZ,14,FALSE))))=TRUE," ",(((VLOOKUP(AD49,'X3'!$B:$AZ,14,FALSE)))))</f>
        <v xml:space="preserve"> </v>
      </c>
      <c r="AX49" s="113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13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13" t="str">
        <f ca="1">IF(ISERROR(((VLOOKUP(AD49,'X4'!$B:$AZ,42,FALSE))))=TRUE," ",(((VLOOKUP(AD49,'X4'!$B:$AZ,42,FALSE)))))</f>
        <v xml:space="preserve"> </v>
      </c>
      <c r="BA49" s="113" t="str">
        <f ca="1">IF(ISERROR(((VLOOKUP(AD49,'X4'!$B:$AZ,43,FALSE))))=TRUE," ",(((VLOOKUP(AD49,'X4'!$B:$AZ,43,FALSE)))))</f>
        <v xml:space="preserve"> </v>
      </c>
      <c r="BB49" s="113" t="str">
        <f ca="1">IF(ISERROR(((VLOOKUP(AD49,'X4'!$B:$AZ,15,FALSE))))=TRUE," ",(((VLOOKUP(AD49,'X4'!$B:$AZ,15,FALSE)))))</f>
        <v xml:space="preserve"> </v>
      </c>
      <c r="BC49" s="113" t="str">
        <f ca="1">IF(ISERROR(((VLOOKUP(AD49,'X4'!$B:$AZ,14,FALSE))))=TRUE," ",(((VLOOKUP(AD49,'X4'!$B:$AZ,14,FALSE)))))</f>
        <v xml:space="preserve"> </v>
      </c>
      <c r="BD49" s="113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13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13" t="str">
        <f ca="1">IF(ISERROR(((VLOOKUP(AD49,'X5'!$B:$AZ,42,FALSE))))=TRUE," ",(((VLOOKUP(AD49,'X5'!$B:$AZ,42,FALSE)))))</f>
        <v xml:space="preserve"> </v>
      </c>
      <c r="BG49" s="113" t="str">
        <f ca="1">IF(ISERROR(((VLOOKUP(AD49,'X5'!$B:$AZ,43,FALSE))))=TRUE," ",(((VLOOKUP(AD49,'X5'!$B:$AZ,43,FALSE)))))</f>
        <v xml:space="preserve"> </v>
      </c>
      <c r="BH49" s="113" t="str">
        <f ca="1">IF(ISERROR(((VLOOKUP(AD49,'X5'!$B:$AZ,15,FALSE))))=TRUE," ",(((VLOOKUP(AD49,'X5'!$B:$AZ,15,FALSE)))))</f>
        <v xml:space="preserve"> </v>
      </c>
      <c r="BI49" s="113" t="str">
        <f ca="1">IF(ISERROR(((VLOOKUP(AD49,'X5'!$B:$AZ,14,FALSE))))=TRUE," ",(((VLOOKUP(AD49,'X5'!$B:$AZ,14,FALSE)))))</f>
        <v xml:space="preserve"> </v>
      </c>
      <c r="BJ49" s="113">
        <f ca="1">IF(ISERROR(((VLOOKUP(AD49,'X6'!$B:$AO,6,FALSE))/(VLOOKUP(AD49,'X6'!$B:$AO,7,FALSE))-1))=TRUE," ",(((VLOOKUP(AD49,'X6'!$B:$AO,6,FALSE))/(VLOOKUP(AD49,'X6'!$B:$AO,7,FALSE))-1)))</f>
        <v>6.9137562366357708E-2</v>
      </c>
      <c r="BK49" s="113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>100</v>
      </c>
      <c r="BL49" s="113">
        <f ca="1">IF(ISERROR(((VLOOKUP(AD49,'X6'!$B:$AZ,42,FALSE))))=TRUE," ",(((VLOOKUP(AD49,'X6'!$B:$AZ,42,FALSE)))))</f>
        <v>47.221327538733945</v>
      </c>
      <c r="BM49" s="113" t="str">
        <f ca="1">IF(ISERROR(((VLOOKUP(AD49,'X6'!$B:$AZ,43,FALSE))))=TRUE," ",(((VLOOKUP(AD49,'X6'!$B:$AZ,43,FALSE)))))</f>
        <v xml:space="preserve"> </v>
      </c>
      <c r="BN49" s="113">
        <f ca="1">IF(ISERROR(((VLOOKUP(AD49,'X6'!$B:$AZ,15,FALSE))))=TRUE," ",(((VLOOKUP(AD49,'X6'!$B:$AZ,15,FALSE)))))</f>
        <v>2.802565930149679</v>
      </c>
      <c r="BO49" s="113">
        <f ca="1">IF(ISERROR(((VLOOKUP(AD49,'X6'!$B:$AZ,14,FALSE))))=TRUE," ",(((VLOOKUP(AD49,'X6'!$B:$AZ,14,FALSE)))))</f>
        <v>9.2415730337078692</v>
      </c>
    </row>
    <row r="50" spans="1:67" ht="14.1" customHeight="1" x14ac:dyDescent="0.2">
      <c r="A50" s="165">
        <f t="shared" ref="A50:A83" si="16">A49+1</f>
        <v>3</v>
      </c>
      <c r="B50" s="122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ACB CT Equity</v>
      </c>
      <c r="C50" s="122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Aurora Cannabis Inc</v>
      </c>
      <c r="D50" s="122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Cannabis</v>
      </c>
      <c r="E50" s="123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10.1</v>
      </c>
      <c r="F50" s="123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12.21049976348877</v>
      </c>
      <c r="G50" s="123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20.896037262265054</v>
      </c>
      <c r="H50" s="123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1593.5571044671917</v>
      </c>
      <c r="I50" s="124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</v>
      </c>
      <c r="J50" s="124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8</v>
      </c>
      <c r="K50" s="124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17</v>
      </c>
      <c r="L50" s="125" t="str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NA</v>
      </c>
      <c r="M50" s="125" t="str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NA</v>
      </c>
      <c r="N50" s="126" t="str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 xml:space="preserve"> </v>
      </c>
      <c r="O50" s="125" t="str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NA</v>
      </c>
      <c r="P50" s="125" t="str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NA</v>
      </c>
      <c r="Q50" s="126" t="str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 xml:space="preserve"> </v>
      </c>
      <c r="R50" s="126" t="str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 xml:space="preserve"> </v>
      </c>
      <c r="S50" s="126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81.017839215383418</v>
      </c>
      <c r="V50" s="43"/>
      <c r="W50" s="43">
        <f t="shared" si="14"/>
        <v>7</v>
      </c>
      <c r="X50" s="43"/>
      <c r="Y50" s="119">
        <f t="shared" ca="1" si="12"/>
        <v>-71.428572428571456</v>
      </c>
      <c r="Z50" s="127" t="s">
        <v>149</v>
      </c>
      <c r="AB50" s="42">
        <f t="shared" si="13"/>
        <v>1</v>
      </c>
      <c r="AC50" s="42">
        <f t="shared" si="15"/>
        <v>6</v>
      </c>
      <c r="AD50" s="111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IFC CT Equity</v>
      </c>
      <c r="AE50" s="112">
        <f t="shared" ca="1" si="11"/>
        <v>100</v>
      </c>
      <c r="AF50" s="113" t="str">
        <f>IF(ISERROR(((VLOOKUP(AD50,'X1'!$B:$AO,6,FALSE))/(VLOOKUP(AD50,'X1'!$B:$AO,7,FALSE))-1))=TRUE," ",(((VLOOKUP(AD50,'X1'!$B:$AO,6,FALSE))/(VLOOKUP(AD50,'X1'!$B:$AO,7,FALSE))-1)))</f>
        <v xml:space="preserve"> </v>
      </c>
      <c r="AG50" s="113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13" t="str">
        <f>IF(ISERROR(((VLOOKUP(AD50,'X1'!$B:$AZ,42,FALSE))))=TRUE," ",(((VLOOKUP(AD50,'X1'!$B:$AZ,42,FALSE)))))</f>
        <v xml:space="preserve"> </v>
      </c>
      <c r="AI50" s="113" t="str">
        <f>IF(ISERROR(((VLOOKUP(AD50,'X1'!$B:$AZ,43,FALSE))))=TRUE," ",(((VLOOKUP(AD50,'X1'!$B:$AZ,43,FALSE)))))</f>
        <v xml:space="preserve"> </v>
      </c>
      <c r="AJ50" s="113" t="str">
        <f>IF(ISERROR(((VLOOKUP(AD50,'X1'!$B:$AZ,15,FALSE))))=TRUE," ",(((VLOOKUP(AD50,'X1'!$B:$AZ,15,FALSE)))))</f>
        <v xml:space="preserve"> </v>
      </c>
      <c r="AK50" s="113" t="str">
        <f>IF(ISERROR(((VLOOKUP(AD50,'X1'!$B:$AZ,14,FALSE))))=TRUE," ",(((VLOOKUP(AD50,'X1'!$B:$AZ,14,FALSE)))))</f>
        <v xml:space="preserve"> </v>
      </c>
      <c r="AL50" s="113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13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13" t="str">
        <f ca="1">IF(ISERROR(((VLOOKUP(AD50,'X2'!$B:$AZ,42,FALSE))))=TRUE," ",(((VLOOKUP(AD50,'X2'!$B:$AZ,42,FALSE)))))</f>
        <v xml:space="preserve"> </v>
      </c>
      <c r="AO50" s="113" t="str">
        <f ca="1">IF(ISERROR(((VLOOKUP(AD50,'X2'!$B:$AZ,43,FALSE))))=TRUE," ",(((VLOOKUP(AD50,'X2'!$B:$AZ,43,FALSE)))))</f>
        <v xml:space="preserve"> </v>
      </c>
      <c r="AP50" s="113" t="str">
        <f ca="1">IF(ISERROR(((VLOOKUP(AD50,'X2'!$B:$AZ,15,FALSE))))=TRUE," ",(((VLOOKUP(AD50,'X2'!$B:$AZ,15,FALSE)))))</f>
        <v xml:space="preserve"> </v>
      </c>
      <c r="AQ50" s="113" t="str">
        <f ca="1">IF(ISERROR(((VLOOKUP(AD50,'X2'!$B:$AZ,14,FALSE))))=TRUE," ",(((VLOOKUP(AD50,'X2'!$B:$AZ,14,FALSE)))))</f>
        <v xml:space="preserve"> </v>
      </c>
      <c r="AR50" s="113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13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13" t="str">
        <f ca="1">IF(ISERROR(((VLOOKUP(AD50,'X3'!$B:$AZ,42,FALSE))))=TRUE," ",(((VLOOKUP(AD50,'X3'!$B:$AZ,42,FALSE)))))</f>
        <v xml:space="preserve"> </v>
      </c>
      <c r="AU50" s="113" t="str">
        <f ca="1">IF(ISERROR(((VLOOKUP(AD50,'X3'!$B:$AZ,43,FALSE))))=TRUE," ",(((VLOOKUP(AD50,'X3'!$B:$AZ,43,FALSE)))))</f>
        <v xml:space="preserve"> </v>
      </c>
      <c r="AV50" s="113" t="str">
        <f ca="1">IF(ISERROR(((VLOOKUP(AD50,'X3'!$B:$AZ,15,FALSE))))=TRUE," ",(((VLOOKUP(AD50,'X3'!$B:$AZ,15,FALSE)))))</f>
        <v xml:space="preserve"> </v>
      </c>
      <c r="AW50" s="113" t="str">
        <f ca="1">IF(ISERROR(((VLOOKUP(AD50,'X3'!$B:$AZ,14,FALSE))))=TRUE," ",(((VLOOKUP(AD50,'X3'!$B:$AZ,14,FALSE)))))</f>
        <v xml:space="preserve"> </v>
      </c>
      <c r="AX50" s="113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13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13" t="str">
        <f ca="1">IF(ISERROR(((VLOOKUP(AD50,'X4'!$B:$AZ,42,FALSE))))=TRUE," ",(((VLOOKUP(AD50,'X4'!$B:$AZ,42,FALSE)))))</f>
        <v xml:space="preserve"> </v>
      </c>
      <c r="BA50" s="113" t="str">
        <f ca="1">IF(ISERROR(((VLOOKUP(AD50,'X4'!$B:$AZ,43,FALSE))))=TRUE," ",(((VLOOKUP(AD50,'X4'!$B:$AZ,43,FALSE)))))</f>
        <v xml:space="preserve"> </v>
      </c>
      <c r="BB50" s="113" t="str">
        <f ca="1">IF(ISERROR(((VLOOKUP(AD50,'X4'!$B:$AZ,15,FALSE))))=TRUE," ",(((VLOOKUP(AD50,'X4'!$B:$AZ,15,FALSE)))))</f>
        <v xml:space="preserve"> </v>
      </c>
      <c r="BC50" s="113" t="str">
        <f ca="1">IF(ISERROR(((VLOOKUP(AD50,'X4'!$B:$AZ,14,FALSE))))=TRUE," ",(((VLOOKUP(AD50,'X4'!$B:$AZ,14,FALSE)))))</f>
        <v xml:space="preserve"> </v>
      </c>
      <c r="BD50" s="113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13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13" t="str">
        <f ca="1">IF(ISERROR(((VLOOKUP(AD50,'X5'!$B:$AZ,42,FALSE))))=TRUE," ",(((VLOOKUP(AD50,'X5'!$B:$AZ,42,FALSE)))))</f>
        <v xml:space="preserve"> </v>
      </c>
      <c r="BG50" s="113" t="str">
        <f ca="1">IF(ISERROR(((VLOOKUP(AD50,'X5'!$B:$AZ,43,FALSE))))=TRUE," ",(((VLOOKUP(AD50,'X5'!$B:$AZ,43,FALSE)))))</f>
        <v xml:space="preserve"> </v>
      </c>
      <c r="BH50" s="113" t="str">
        <f ca="1">IF(ISERROR(((VLOOKUP(AD50,'X5'!$B:$AZ,15,FALSE))))=TRUE," ",(((VLOOKUP(AD50,'X5'!$B:$AZ,15,FALSE)))))</f>
        <v xml:space="preserve"> </v>
      </c>
      <c r="BI50" s="113" t="str">
        <f ca="1">IF(ISERROR(((VLOOKUP(AD50,'X5'!$B:$AZ,14,FALSE))))=TRUE," ",(((VLOOKUP(AD50,'X5'!$B:$AZ,14,FALSE)))))</f>
        <v xml:space="preserve"> </v>
      </c>
      <c r="BJ50" s="113">
        <f ca="1">IF(ISERROR(((VLOOKUP(AD50,'X6'!$B:$AO,6,FALSE))/(VLOOKUP(AD50,'X6'!$B:$AO,7,FALSE))-1))=TRUE," ",(((VLOOKUP(AD50,'X6'!$B:$AO,6,FALSE))/(VLOOKUP(AD50,'X6'!$B:$AO,7,FALSE))-1)))</f>
        <v>0.11672593424418243</v>
      </c>
      <c r="BK50" s="113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>100</v>
      </c>
      <c r="BL50" s="113">
        <f ca="1">IF(ISERROR(((VLOOKUP(AD50,'X6'!$B:$AZ,42,FALSE))))=TRUE," ",(((VLOOKUP(AD50,'X6'!$B:$AZ,42,FALSE)))))</f>
        <v>-0.64431358580701037</v>
      </c>
      <c r="BM50" s="113" t="str">
        <f ca="1">IF(ISERROR(((VLOOKUP(AD50,'X6'!$B:$AZ,43,FALSE))))=TRUE," ",(((VLOOKUP(AD50,'X6'!$B:$AZ,43,FALSE)))))</f>
        <v xml:space="preserve"> </v>
      </c>
      <c r="BN50" s="113">
        <f ca="1">IF(ISERROR(((VLOOKUP(AD50,'X6'!$B:$AZ,15,FALSE))))=TRUE," ",(((VLOOKUP(AD50,'X6'!$B:$AZ,15,FALSE)))))</f>
        <v>2.1317611828560739</v>
      </c>
      <c r="BO50" s="113">
        <f ca="1">IF(ISERROR(((VLOOKUP(AD50,'X6'!$B:$AZ,14,FALSE))))=TRUE," ",(((VLOOKUP(AD50,'X6'!$B:$AZ,14,FALSE)))))</f>
        <v>-6.0483870967741904</v>
      </c>
    </row>
    <row r="51" spans="1:67" ht="14.1" customHeight="1" x14ac:dyDescent="0.2">
      <c r="A51" s="165">
        <f t="shared" si="16"/>
        <v>4</v>
      </c>
      <c r="B51" s="122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ACO/X CT Equity</v>
      </c>
      <c r="C51" s="122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Atco Ltd/Canada</v>
      </c>
      <c r="D51" s="122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Electric Transmission &amp; Dist</v>
      </c>
      <c r="E51" s="123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42.82</v>
      </c>
      <c r="F51" s="123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45</v>
      </c>
      <c r="G51" s="123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5.0910789350770758</v>
      </c>
      <c r="H51" s="123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3920.6941771954098</v>
      </c>
      <c r="I51" s="124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5</v>
      </c>
      <c r="J51" s="124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24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8</v>
      </c>
      <c r="L51" s="125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14.422364432468845</v>
      </c>
      <c r="M51" s="125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14.422364432468845</v>
      </c>
      <c r="N51" s="126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-15.601410023953378</v>
      </c>
      <c r="O51" s="125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8.748032338430221</v>
      </c>
      <c r="P51" s="125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8.748032338430221</v>
      </c>
      <c r="Q51" s="126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-25.046636496970052</v>
      </c>
      <c r="R51" s="126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4.180289584306399</v>
      </c>
      <c r="S51" s="126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-3.6038961038961106</v>
      </c>
      <c r="V51" s="43"/>
      <c r="W51" s="43">
        <f t="shared" si="14"/>
        <v>8</v>
      </c>
      <c r="X51" s="43"/>
      <c r="Y51" s="119">
        <f t="shared" ca="1" si="12"/>
        <v>-65.714286714285748</v>
      </c>
      <c r="Z51" s="128" t="s">
        <v>149</v>
      </c>
      <c r="AB51" s="42">
        <f t="shared" si="13"/>
        <v>1</v>
      </c>
      <c r="AC51" s="42">
        <f t="shared" si="15"/>
        <v>7</v>
      </c>
      <c r="AD51" s="111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IFP CT Equity</v>
      </c>
      <c r="AE51" s="112">
        <f t="shared" ca="1" si="11"/>
        <v>100</v>
      </c>
      <c r="AF51" s="113" t="str">
        <f>IF(ISERROR(((VLOOKUP(AD51,'X1'!$B:$AO,6,FALSE))/(VLOOKUP(AD51,'X1'!$B:$AO,7,FALSE))-1))=TRUE," ",(((VLOOKUP(AD51,'X1'!$B:$AO,6,FALSE))/(VLOOKUP(AD51,'X1'!$B:$AO,7,FALSE))-1)))</f>
        <v xml:space="preserve"> </v>
      </c>
      <c r="AG51" s="113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13" t="str">
        <f>IF(ISERROR(((VLOOKUP(AD51,'X1'!$B:$AZ,42,FALSE))))=TRUE," ",(((VLOOKUP(AD51,'X1'!$B:$AZ,42,FALSE)))))</f>
        <v xml:space="preserve"> </v>
      </c>
      <c r="AI51" s="113" t="str">
        <f>IF(ISERROR(((VLOOKUP(AD51,'X1'!$B:$AZ,43,FALSE))))=TRUE," ",(((VLOOKUP(AD51,'X1'!$B:$AZ,43,FALSE)))))</f>
        <v xml:space="preserve"> </v>
      </c>
      <c r="AJ51" s="113" t="str">
        <f>IF(ISERROR(((VLOOKUP(AD51,'X1'!$B:$AZ,15,FALSE))))=TRUE," ",(((VLOOKUP(AD51,'X1'!$B:$AZ,15,FALSE)))))</f>
        <v xml:space="preserve"> </v>
      </c>
      <c r="AK51" s="113" t="str">
        <f>IF(ISERROR(((VLOOKUP(AD51,'X1'!$B:$AZ,14,FALSE))))=TRUE," ",(((VLOOKUP(AD51,'X1'!$B:$AZ,14,FALSE)))))</f>
        <v xml:space="preserve"> </v>
      </c>
      <c r="AL51" s="113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13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13" t="str">
        <f ca="1">IF(ISERROR(((VLOOKUP(AD51,'X2'!$B:$AZ,42,FALSE))))=TRUE," ",(((VLOOKUP(AD51,'X2'!$B:$AZ,42,FALSE)))))</f>
        <v xml:space="preserve"> </v>
      </c>
      <c r="AO51" s="113" t="str">
        <f ca="1">IF(ISERROR(((VLOOKUP(AD51,'X2'!$B:$AZ,43,FALSE))))=TRUE," ",(((VLOOKUP(AD51,'X2'!$B:$AZ,43,FALSE)))))</f>
        <v xml:space="preserve"> </v>
      </c>
      <c r="AP51" s="113" t="str">
        <f ca="1">IF(ISERROR(((VLOOKUP(AD51,'X2'!$B:$AZ,15,FALSE))))=TRUE," ",(((VLOOKUP(AD51,'X2'!$B:$AZ,15,FALSE)))))</f>
        <v xml:space="preserve"> </v>
      </c>
      <c r="AQ51" s="113" t="str">
        <f ca="1">IF(ISERROR(((VLOOKUP(AD51,'X2'!$B:$AZ,14,FALSE))))=TRUE," ",(((VLOOKUP(AD51,'X2'!$B:$AZ,14,FALSE)))))</f>
        <v xml:space="preserve"> </v>
      </c>
      <c r="AR51" s="113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13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13" t="str">
        <f ca="1">IF(ISERROR(((VLOOKUP(AD51,'X3'!$B:$AZ,42,FALSE))))=TRUE," ",(((VLOOKUP(AD51,'X3'!$B:$AZ,42,FALSE)))))</f>
        <v xml:space="preserve"> </v>
      </c>
      <c r="AU51" s="113" t="str">
        <f ca="1">IF(ISERROR(((VLOOKUP(AD51,'X3'!$B:$AZ,43,FALSE))))=TRUE," ",(((VLOOKUP(AD51,'X3'!$B:$AZ,43,FALSE)))))</f>
        <v xml:space="preserve"> </v>
      </c>
      <c r="AV51" s="113" t="str">
        <f ca="1">IF(ISERROR(((VLOOKUP(AD51,'X3'!$B:$AZ,15,FALSE))))=TRUE," ",(((VLOOKUP(AD51,'X3'!$B:$AZ,15,FALSE)))))</f>
        <v xml:space="preserve"> </v>
      </c>
      <c r="AW51" s="113" t="str">
        <f ca="1">IF(ISERROR(((VLOOKUP(AD51,'X3'!$B:$AZ,14,FALSE))))=TRUE," ",(((VLOOKUP(AD51,'X3'!$B:$AZ,14,FALSE)))))</f>
        <v xml:space="preserve"> </v>
      </c>
      <c r="AX51" s="113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13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13" t="str">
        <f ca="1">IF(ISERROR(((VLOOKUP(AD51,'X4'!$B:$AZ,42,FALSE))))=TRUE," ",(((VLOOKUP(AD51,'X4'!$B:$AZ,42,FALSE)))))</f>
        <v xml:space="preserve"> </v>
      </c>
      <c r="BA51" s="113" t="str">
        <f ca="1">IF(ISERROR(((VLOOKUP(AD51,'X4'!$B:$AZ,43,FALSE))))=TRUE," ",(((VLOOKUP(AD51,'X4'!$B:$AZ,43,FALSE)))))</f>
        <v xml:space="preserve"> </v>
      </c>
      <c r="BB51" s="113" t="str">
        <f ca="1">IF(ISERROR(((VLOOKUP(AD51,'X4'!$B:$AZ,15,FALSE))))=TRUE," ",(((VLOOKUP(AD51,'X4'!$B:$AZ,15,FALSE)))))</f>
        <v xml:space="preserve"> </v>
      </c>
      <c r="BC51" s="113" t="str">
        <f ca="1">IF(ISERROR(((VLOOKUP(AD51,'X4'!$B:$AZ,14,FALSE))))=TRUE," ",(((VLOOKUP(AD51,'X4'!$B:$AZ,14,FALSE)))))</f>
        <v xml:space="preserve"> </v>
      </c>
      <c r="BD51" s="113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13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13" t="str">
        <f ca="1">IF(ISERROR(((VLOOKUP(AD51,'X5'!$B:$AZ,42,FALSE))))=TRUE," ",(((VLOOKUP(AD51,'X5'!$B:$AZ,42,FALSE)))))</f>
        <v xml:space="preserve"> </v>
      </c>
      <c r="BG51" s="113" t="str">
        <f ca="1">IF(ISERROR(((VLOOKUP(AD51,'X5'!$B:$AZ,43,FALSE))))=TRUE," ",(((VLOOKUP(AD51,'X5'!$B:$AZ,43,FALSE)))))</f>
        <v xml:space="preserve"> </v>
      </c>
      <c r="BH51" s="113" t="str">
        <f ca="1">IF(ISERROR(((VLOOKUP(AD51,'X5'!$B:$AZ,15,FALSE))))=TRUE," ",(((VLOOKUP(AD51,'X5'!$B:$AZ,15,FALSE)))))</f>
        <v xml:space="preserve"> </v>
      </c>
      <c r="BI51" s="113" t="str">
        <f ca="1">IF(ISERROR(((VLOOKUP(AD51,'X5'!$B:$AZ,14,FALSE))))=TRUE," ",(((VLOOKUP(AD51,'X5'!$B:$AZ,14,FALSE)))))</f>
        <v xml:space="preserve"> </v>
      </c>
      <c r="BJ51" s="113">
        <f ca="1">IF(ISERROR(((VLOOKUP(AD51,'X6'!$B:$AO,6,FALSE))/(VLOOKUP(AD51,'X6'!$B:$AO,7,FALSE))-1))=TRUE," ",(((VLOOKUP(AD51,'X6'!$B:$AO,6,FALSE))/(VLOOKUP(AD51,'X6'!$B:$AO,7,FALSE))-1)))</f>
        <v>0.16640746500777603</v>
      </c>
      <c r="BK51" s="113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>100</v>
      </c>
      <c r="BL51" s="113">
        <f ca="1">IF(ISERROR(((VLOOKUP(AD51,'X6'!$B:$AZ,42,FALSE))))=TRUE," ",(((VLOOKUP(AD51,'X6'!$B:$AZ,42,FALSE)))))</f>
        <v>78.374784184825899</v>
      </c>
      <c r="BM51" s="113">
        <f ca="1">IF(ISERROR(((VLOOKUP(AD51,'X6'!$B:$AZ,43,FALSE))))=TRUE," ",(((VLOOKUP(AD51,'X6'!$B:$AZ,43,FALSE)))))</f>
        <v>80.407247236966029</v>
      </c>
      <c r="BN51" s="113" t="str">
        <f ca="1">IF(ISERROR(((VLOOKUP(AD51,'X6'!$B:$AZ,15,FALSE))))=TRUE," ",(((VLOOKUP(AD51,'X6'!$B:$AZ,15,FALSE)))))</f>
        <v xml:space="preserve"> </v>
      </c>
      <c r="BO51" s="113">
        <f ca="1">IF(ISERROR(((VLOOKUP(AD51,'X6'!$B:$AZ,14,FALSE))))=TRUE," ",(((VLOOKUP(AD51,'X6'!$B:$AZ,14,FALSE)))))</f>
        <v>84.713375796178369</v>
      </c>
    </row>
    <row r="52" spans="1:67" ht="14.1" customHeight="1" x14ac:dyDescent="0.2">
      <c r="A52" s="165">
        <f t="shared" si="16"/>
        <v>5</v>
      </c>
      <c r="B52" s="122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AEM CT Equity</v>
      </c>
      <c r="C52" s="122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Agnico Eagle Mines Ltd</v>
      </c>
      <c r="D52" s="122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Precious Metals</v>
      </c>
      <c r="E52" s="123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75.5</v>
      </c>
      <c r="F52" s="123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100.29049682617187</v>
      </c>
      <c r="G52" s="123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32.835095134002486</v>
      </c>
      <c r="H52" s="123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14650.047579343871</v>
      </c>
      <c r="I52" s="124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14</v>
      </c>
      <c r="J52" s="124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24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20</v>
      </c>
      <c r="L52" s="125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18.986731791520331</v>
      </c>
      <c r="M52" s="125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18.986731791520331</v>
      </c>
      <c r="N52" s="126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11.108923849553776</v>
      </c>
      <c r="O52" s="125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7.2938737604757646</v>
      </c>
      <c r="P52" s="125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7.2938737604757646</v>
      </c>
      <c r="Q52" s="126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-37.505904166301484</v>
      </c>
      <c r="R52" s="126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2.3949228414636572</v>
      </c>
      <c r="S52" s="126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70.376344086021504</v>
      </c>
      <c r="V52" s="43"/>
      <c r="W52" s="43">
        <f t="shared" si="14"/>
        <v>9</v>
      </c>
      <c r="X52" s="43"/>
      <c r="Y52" s="119">
        <f t="shared" ca="1" si="12"/>
        <v>-60.000001000000033</v>
      </c>
      <c r="Z52" s="87" t="s">
        <v>149</v>
      </c>
      <c r="AB52" s="42">
        <f t="shared" si="13"/>
        <v>1</v>
      </c>
      <c r="AC52" s="42">
        <f t="shared" si="15"/>
        <v>8</v>
      </c>
      <c r="AD52" s="111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ITP CT Equity</v>
      </c>
      <c r="AE52" s="112">
        <f t="shared" ca="1" si="11"/>
        <v>100</v>
      </c>
      <c r="AF52" s="113" t="str">
        <f>IF(ISERROR(((VLOOKUP(AD52,'X1'!$B:$AO,6,FALSE))/(VLOOKUP(AD52,'X1'!$B:$AO,7,FALSE))-1))=TRUE," ",(((VLOOKUP(AD52,'X1'!$B:$AO,6,FALSE))/(VLOOKUP(AD52,'X1'!$B:$AO,7,FALSE))-1)))</f>
        <v xml:space="preserve"> </v>
      </c>
      <c r="AG52" s="113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13" t="str">
        <f>IF(ISERROR(((VLOOKUP(AD52,'X1'!$B:$AZ,42,FALSE))))=TRUE," ",(((VLOOKUP(AD52,'X1'!$B:$AZ,42,FALSE)))))</f>
        <v xml:space="preserve"> </v>
      </c>
      <c r="AI52" s="113" t="str">
        <f>IF(ISERROR(((VLOOKUP(AD52,'X1'!$B:$AZ,43,FALSE))))=TRUE," ",(((VLOOKUP(AD52,'X1'!$B:$AZ,43,FALSE)))))</f>
        <v xml:space="preserve"> </v>
      </c>
      <c r="AJ52" s="113" t="str">
        <f>IF(ISERROR(((VLOOKUP(AD52,'X1'!$B:$AZ,15,FALSE))))=TRUE," ",(((VLOOKUP(AD52,'X1'!$B:$AZ,15,FALSE)))))</f>
        <v xml:space="preserve"> </v>
      </c>
      <c r="AK52" s="113" t="str">
        <f>IF(ISERROR(((VLOOKUP(AD52,'X1'!$B:$AZ,14,FALSE))))=TRUE," ",(((VLOOKUP(AD52,'X1'!$B:$AZ,14,FALSE)))))</f>
        <v xml:space="preserve"> </v>
      </c>
      <c r="AL52" s="113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13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13" t="str">
        <f ca="1">IF(ISERROR(((VLOOKUP(AD52,'X2'!$B:$AZ,42,FALSE))))=TRUE," ",(((VLOOKUP(AD52,'X2'!$B:$AZ,42,FALSE)))))</f>
        <v xml:space="preserve"> </v>
      </c>
      <c r="AO52" s="113" t="str">
        <f ca="1">IF(ISERROR(((VLOOKUP(AD52,'X2'!$B:$AZ,43,FALSE))))=TRUE," ",(((VLOOKUP(AD52,'X2'!$B:$AZ,43,FALSE)))))</f>
        <v xml:space="preserve"> </v>
      </c>
      <c r="AP52" s="113" t="str">
        <f ca="1">IF(ISERROR(((VLOOKUP(AD52,'X2'!$B:$AZ,15,FALSE))))=TRUE," ",(((VLOOKUP(AD52,'X2'!$B:$AZ,15,FALSE)))))</f>
        <v xml:space="preserve"> </v>
      </c>
      <c r="AQ52" s="113" t="str">
        <f ca="1">IF(ISERROR(((VLOOKUP(AD52,'X2'!$B:$AZ,14,FALSE))))=TRUE," ",(((VLOOKUP(AD52,'X2'!$B:$AZ,14,FALSE)))))</f>
        <v xml:space="preserve"> </v>
      </c>
      <c r="AR52" s="113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13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13" t="str">
        <f ca="1">IF(ISERROR(((VLOOKUP(AD52,'X3'!$B:$AZ,42,FALSE))))=TRUE," ",(((VLOOKUP(AD52,'X3'!$B:$AZ,42,FALSE)))))</f>
        <v xml:space="preserve"> </v>
      </c>
      <c r="AU52" s="113" t="str">
        <f ca="1">IF(ISERROR(((VLOOKUP(AD52,'X3'!$B:$AZ,43,FALSE))))=TRUE," ",(((VLOOKUP(AD52,'X3'!$B:$AZ,43,FALSE)))))</f>
        <v xml:space="preserve"> </v>
      </c>
      <c r="AV52" s="113" t="str">
        <f ca="1">IF(ISERROR(((VLOOKUP(AD52,'X3'!$B:$AZ,15,FALSE))))=TRUE," ",(((VLOOKUP(AD52,'X3'!$B:$AZ,15,FALSE)))))</f>
        <v xml:space="preserve"> </v>
      </c>
      <c r="AW52" s="113" t="str">
        <f ca="1">IF(ISERROR(((VLOOKUP(AD52,'X3'!$B:$AZ,14,FALSE))))=TRUE," ",(((VLOOKUP(AD52,'X3'!$B:$AZ,14,FALSE)))))</f>
        <v xml:space="preserve"> </v>
      </c>
      <c r="AX52" s="113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13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13" t="str">
        <f ca="1">IF(ISERROR(((VLOOKUP(AD52,'X4'!$B:$AZ,42,FALSE))))=TRUE," ",(((VLOOKUP(AD52,'X4'!$B:$AZ,42,FALSE)))))</f>
        <v xml:space="preserve"> </v>
      </c>
      <c r="BA52" s="113" t="str">
        <f ca="1">IF(ISERROR(((VLOOKUP(AD52,'X4'!$B:$AZ,43,FALSE))))=TRUE," ",(((VLOOKUP(AD52,'X4'!$B:$AZ,43,FALSE)))))</f>
        <v xml:space="preserve"> </v>
      </c>
      <c r="BB52" s="113" t="str">
        <f ca="1">IF(ISERROR(((VLOOKUP(AD52,'X4'!$B:$AZ,15,FALSE))))=TRUE," ",(((VLOOKUP(AD52,'X4'!$B:$AZ,15,FALSE)))))</f>
        <v xml:space="preserve"> </v>
      </c>
      <c r="BC52" s="113" t="str">
        <f ca="1">IF(ISERROR(((VLOOKUP(AD52,'X4'!$B:$AZ,14,FALSE))))=TRUE," ",(((VLOOKUP(AD52,'X4'!$B:$AZ,14,FALSE)))))</f>
        <v xml:space="preserve"> </v>
      </c>
      <c r="BD52" s="113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13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13" t="str">
        <f ca="1">IF(ISERROR(((VLOOKUP(AD52,'X5'!$B:$AZ,42,FALSE))))=TRUE," ",(((VLOOKUP(AD52,'X5'!$B:$AZ,42,FALSE)))))</f>
        <v xml:space="preserve"> </v>
      </c>
      <c r="BG52" s="113" t="str">
        <f ca="1">IF(ISERROR(((VLOOKUP(AD52,'X5'!$B:$AZ,43,FALSE))))=TRUE," ",(((VLOOKUP(AD52,'X5'!$B:$AZ,43,FALSE)))))</f>
        <v xml:space="preserve"> </v>
      </c>
      <c r="BH52" s="113" t="str">
        <f ca="1">IF(ISERROR(((VLOOKUP(AD52,'X5'!$B:$AZ,15,FALSE))))=TRUE," ",(((VLOOKUP(AD52,'X5'!$B:$AZ,15,FALSE)))))</f>
        <v xml:space="preserve"> </v>
      </c>
      <c r="BI52" s="113" t="str">
        <f ca="1">IF(ISERROR(((VLOOKUP(AD52,'X5'!$B:$AZ,14,FALSE))))=TRUE," ",(((VLOOKUP(AD52,'X5'!$B:$AZ,14,FALSE)))))</f>
        <v xml:space="preserve"> </v>
      </c>
      <c r="BJ52" s="113">
        <f ca="1">IF(ISERROR(((VLOOKUP(AD52,'X6'!$B:$AO,6,FALSE))/(VLOOKUP(AD52,'X6'!$B:$AO,7,FALSE))-1))=TRUE," ",(((VLOOKUP(AD52,'X6'!$B:$AO,6,FALSE))/(VLOOKUP(AD52,'X6'!$B:$AO,7,FALSE))-1)))</f>
        <v>0.22807017543859653</v>
      </c>
      <c r="BK52" s="113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>100</v>
      </c>
      <c r="BL52" s="113">
        <f ca="1">IF(ISERROR(((VLOOKUP(AD52,'X6'!$B:$AZ,42,FALSE))))=TRUE," ",(((VLOOKUP(AD52,'X6'!$B:$AZ,42,FALSE)))))</f>
        <v>20.601255502083081</v>
      </c>
      <c r="BM52" s="113">
        <f ca="1">IF(ISERROR(((VLOOKUP(AD52,'X6'!$B:$AZ,43,FALSE))))=TRUE," ",(((VLOOKUP(AD52,'X6'!$B:$AZ,43,FALSE)))))</f>
        <v>31.65641011857787</v>
      </c>
      <c r="BN52" s="113">
        <f ca="1">IF(ISERROR(((VLOOKUP(AD52,'X6'!$B:$AZ,15,FALSE))))=TRUE," ",(((VLOOKUP(AD52,'X6'!$B:$AZ,15,FALSE)))))</f>
        <v>2.7385458820744564</v>
      </c>
      <c r="BO52" s="113">
        <f ca="1">IF(ISERROR(((VLOOKUP(AD52,'X6'!$B:$AZ,14,FALSE))))=TRUE," ",(((VLOOKUP(AD52,'X6'!$B:$AZ,14,FALSE)))))</f>
        <v>40.672268907563023</v>
      </c>
    </row>
    <row r="53" spans="1:67" ht="14.1" customHeight="1" x14ac:dyDescent="0.2">
      <c r="A53" s="165">
        <f t="shared" si="16"/>
        <v>6</v>
      </c>
      <c r="B53" s="122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AGI CT Equity</v>
      </c>
      <c r="C53" s="122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Alamos Gold Inc</v>
      </c>
      <c r="D53" s="122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Precious Metals</v>
      </c>
      <c r="E53" s="123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10.11</v>
      </c>
      <c r="F53" s="123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14.5</v>
      </c>
      <c r="G53" s="123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43.422354104846697</v>
      </c>
      <c r="H53" s="123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3164.6268652672375</v>
      </c>
      <c r="I53" s="124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24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24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14</v>
      </c>
      <c r="L53" s="125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13.143656003121881</v>
      </c>
      <c r="M53" s="125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13.143656003121881</v>
      </c>
      <c r="N53" s="126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-23.084315405570798</v>
      </c>
      <c r="O53" s="125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5.2983920677047225</v>
      </c>
      <c r="P53" s="125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5.2983920677047225</v>
      </c>
      <c r="Q53" s="126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-54.603242047056114</v>
      </c>
      <c r="R53" s="126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1.0177408198574533</v>
      </c>
      <c r="S53" s="126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53.249999999999986</v>
      </c>
      <c r="V53" s="43"/>
      <c r="W53" s="43">
        <f t="shared" si="14"/>
        <v>10</v>
      </c>
      <c r="X53" s="43"/>
      <c r="Y53" s="119">
        <f t="shared" ca="1" si="12"/>
        <v>-54.285715285714318</v>
      </c>
      <c r="Z53" s="88" t="s">
        <v>149</v>
      </c>
      <c r="AB53" s="42">
        <f t="shared" si="13"/>
        <v>1</v>
      </c>
      <c r="AC53" s="42">
        <f t="shared" si="15"/>
        <v>9</v>
      </c>
      <c r="AD53" s="111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LNR CT Equity</v>
      </c>
      <c r="AE53" s="112">
        <f t="shared" ca="1" si="11"/>
        <v>100</v>
      </c>
      <c r="AF53" s="113" t="str">
        <f>IF(ISERROR(((VLOOKUP(AD53,'X1'!$B:$AO,6,FALSE))/(VLOOKUP(AD53,'X1'!$B:$AO,7,FALSE))-1))=TRUE," ",(((VLOOKUP(AD53,'X1'!$B:$AO,6,FALSE))/(VLOOKUP(AD53,'X1'!$B:$AO,7,FALSE))-1)))</f>
        <v xml:space="preserve"> </v>
      </c>
      <c r="AG53" s="113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13" t="str">
        <f>IF(ISERROR(((VLOOKUP(AD53,'X1'!$B:$AZ,42,FALSE))))=TRUE," ",(((VLOOKUP(AD53,'X1'!$B:$AZ,42,FALSE)))))</f>
        <v xml:space="preserve"> </v>
      </c>
      <c r="AI53" s="113" t="str">
        <f>IF(ISERROR(((VLOOKUP(AD53,'X1'!$B:$AZ,43,FALSE))))=TRUE," ",(((VLOOKUP(AD53,'X1'!$B:$AZ,43,FALSE)))))</f>
        <v xml:space="preserve"> </v>
      </c>
      <c r="AJ53" s="113" t="str">
        <f>IF(ISERROR(((VLOOKUP(AD53,'X1'!$B:$AZ,15,FALSE))))=TRUE," ",(((VLOOKUP(AD53,'X1'!$B:$AZ,15,FALSE)))))</f>
        <v xml:space="preserve"> </v>
      </c>
      <c r="AK53" s="113" t="str">
        <f>IF(ISERROR(((VLOOKUP(AD53,'X1'!$B:$AZ,14,FALSE))))=TRUE," ",(((VLOOKUP(AD53,'X1'!$B:$AZ,14,FALSE)))))</f>
        <v xml:space="preserve"> </v>
      </c>
      <c r="AL53" s="113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13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13" t="str">
        <f ca="1">IF(ISERROR(((VLOOKUP(AD53,'X2'!$B:$AZ,42,FALSE))))=TRUE," ",(((VLOOKUP(AD53,'X2'!$B:$AZ,42,FALSE)))))</f>
        <v xml:space="preserve"> </v>
      </c>
      <c r="AO53" s="113" t="str">
        <f ca="1">IF(ISERROR(((VLOOKUP(AD53,'X2'!$B:$AZ,43,FALSE))))=TRUE," ",(((VLOOKUP(AD53,'X2'!$B:$AZ,43,FALSE)))))</f>
        <v xml:space="preserve"> </v>
      </c>
      <c r="AP53" s="113" t="str">
        <f ca="1">IF(ISERROR(((VLOOKUP(AD53,'X2'!$B:$AZ,15,FALSE))))=TRUE," ",(((VLOOKUP(AD53,'X2'!$B:$AZ,15,FALSE)))))</f>
        <v xml:space="preserve"> </v>
      </c>
      <c r="AQ53" s="113" t="str">
        <f ca="1">IF(ISERROR(((VLOOKUP(AD53,'X2'!$B:$AZ,14,FALSE))))=TRUE," ",(((VLOOKUP(AD53,'X2'!$B:$AZ,14,FALSE)))))</f>
        <v xml:space="preserve"> </v>
      </c>
      <c r="AR53" s="113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13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13" t="str">
        <f ca="1">IF(ISERROR(((VLOOKUP(AD53,'X3'!$B:$AZ,42,FALSE))))=TRUE," ",(((VLOOKUP(AD53,'X3'!$B:$AZ,42,FALSE)))))</f>
        <v xml:space="preserve"> </v>
      </c>
      <c r="AU53" s="113" t="str">
        <f ca="1">IF(ISERROR(((VLOOKUP(AD53,'X3'!$B:$AZ,43,FALSE))))=TRUE," ",(((VLOOKUP(AD53,'X3'!$B:$AZ,43,FALSE)))))</f>
        <v xml:space="preserve"> </v>
      </c>
      <c r="AV53" s="113" t="str">
        <f ca="1">IF(ISERROR(((VLOOKUP(AD53,'X3'!$B:$AZ,15,FALSE))))=TRUE," ",(((VLOOKUP(AD53,'X3'!$B:$AZ,15,FALSE)))))</f>
        <v xml:space="preserve"> </v>
      </c>
      <c r="AW53" s="113" t="str">
        <f ca="1">IF(ISERROR(((VLOOKUP(AD53,'X3'!$B:$AZ,14,FALSE))))=TRUE," ",(((VLOOKUP(AD53,'X3'!$B:$AZ,14,FALSE)))))</f>
        <v xml:space="preserve"> </v>
      </c>
      <c r="AX53" s="113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13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13" t="str">
        <f ca="1">IF(ISERROR(((VLOOKUP(AD53,'X4'!$B:$AZ,42,FALSE))))=TRUE," ",(((VLOOKUP(AD53,'X4'!$B:$AZ,42,FALSE)))))</f>
        <v xml:space="preserve"> </v>
      </c>
      <c r="BA53" s="113" t="str">
        <f ca="1">IF(ISERROR(((VLOOKUP(AD53,'X4'!$B:$AZ,43,FALSE))))=TRUE," ",(((VLOOKUP(AD53,'X4'!$B:$AZ,43,FALSE)))))</f>
        <v xml:space="preserve"> </v>
      </c>
      <c r="BB53" s="113" t="str">
        <f ca="1">IF(ISERROR(((VLOOKUP(AD53,'X4'!$B:$AZ,15,FALSE))))=TRUE," ",(((VLOOKUP(AD53,'X4'!$B:$AZ,15,FALSE)))))</f>
        <v xml:space="preserve"> </v>
      </c>
      <c r="BC53" s="113" t="str">
        <f ca="1">IF(ISERROR(((VLOOKUP(AD53,'X4'!$B:$AZ,14,FALSE))))=TRUE," ",(((VLOOKUP(AD53,'X4'!$B:$AZ,14,FALSE)))))</f>
        <v xml:space="preserve"> </v>
      </c>
      <c r="BD53" s="113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13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13" t="str">
        <f ca="1">IF(ISERROR(((VLOOKUP(AD53,'X5'!$B:$AZ,42,FALSE))))=TRUE," ",(((VLOOKUP(AD53,'X5'!$B:$AZ,42,FALSE)))))</f>
        <v xml:space="preserve"> </v>
      </c>
      <c r="BG53" s="113" t="str">
        <f ca="1">IF(ISERROR(((VLOOKUP(AD53,'X5'!$B:$AZ,43,FALSE))))=TRUE," ",(((VLOOKUP(AD53,'X5'!$B:$AZ,43,FALSE)))))</f>
        <v xml:space="preserve"> </v>
      </c>
      <c r="BH53" s="113" t="str">
        <f ca="1">IF(ISERROR(((VLOOKUP(AD53,'X5'!$B:$AZ,15,FALSE))))=TRUE," ",(((VLOOKUP(AD53,'X5'!$B:$AZ,15,FALSE)))))</f>
        <v xml:space="preserve"> </v>
      </c>
      <c r="BI53" s="113" t="str">
        <f ca="1">IF(ISERROR(((VLOOKUP(AD53,'X5'!$B:$AZ,14,FALSE))))=TRUE," ",(((VLOOKUP(AD53,'X5'!$B:$AZ,14,FALSE)))))</f>
        <v xml:space="preserve"> </v>
      </c>
      <c r="BJ53" s="113">
        <f ca="1">IF(ISERROR(((VLOOKUP(AD53,'X6'!$B:$AO,6,FALSE))/(VLOOKUP(AD53,'X6'!$B:$AO,7,FALSE))-1))=TRUE," ",(((VLOOKUP(AD53,'X6'!$B:$AO,6,FALSE))/(VLOOKUP(AD53,'X6'!$B:$AO,7,FALSE))-1)))</f>
        <v>0.27039315324953184</v>
      </c>
      <c r="BK53" s="113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>100</v>
      </c>
      <c r="BL53" s="113">
        <f ca="1">IF(ISERROR(((VLOOKUP(AD53,'X6'!$B:$AZ,42,FALSE))))=TRUE," ",(((VLOOKUP(AD53,'X6'!$B:$AZ,42,FALSE)))))</f>
        <v>35.408571875005379</v>
      </c>
      <c r="BM53" s="113">
        <f ca="1">IF(ISERROR(((VLOOKUP(AD53,'X6'!$B:$AZ,43,FALSE))))=TRUE," ",(((VLOOKUP(AD53,'X6'!$B:$AZ,43,FALSE)))))</f>
        <v>57.868312976536387</v>
      </c>
      <c r="BN53" s="113">
        <f ca="1">IF(ISERROR(((VLOOKUP(AD53,'X6'!$B:$AZ,15,FALSE))))=TRUE," ",(((VLOOKUP(AD53,'X6'!$B:$AZ,15,FALSE)))))</f>
        <v>0.85584380850494779</v>
      </c>
      <c r="BO53" s="113">
        <f ca="1">IF(ISERROR(((VLOOKUP(AD53,'X6'!$B:$AZ,14,FALSE))))=TRUE," ",(((VLOOKUP(AD53,'X6'!$B:$AZ,14,FALSE)))))</f>
        <v>40.852390852390847</v>
      </c>
    </row>
    <row r="54" spans="1:67" ht="14.1" customHeight="1" x14ac:dyDescent="0.2">
      <c r="A54" s="165">
        <f t="shared" si="16"/>
        <v>7</v>
      </c>
      <c r="B54" s="122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AIF CT Equity</v>
      </c>
      <c r="C54" s="122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Altus Group Ltd/Canada</v>
      </c>
      <c r="D54" s="122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Real Estate Services</v>
      </c>
      <c r="E54" s="123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60.4</v>
      </c>
      <c r="F54" s="123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61</v>
      </c>
      <c r="G54" s="123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0.99337748344370258</v>
      </c>
      <c r="H54" s="123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1984.5458875724385</v>
      </c>
      <c r="I54" s="124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7</v>
      </c>
      <c r="J54" s="124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24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9</v>
      </c>
      <c r="L54" s="125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30.520464881253154</v>
      </c>
      <c r="M54" s="125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30.520464881253154</v>
      </c>
      <c r="N54" s="126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78.60346085778886</v>
      </c>
      <c r="O54" s="125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21.621370981120808</v>
      </c>
      <c r="P54" s="125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21.621370981120808</v>
      </c>
      <c r="Q54" s="126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85.25245631094873</v>
      </c>
      <c r="R54" s="126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0.99337748344370869</v>
      </c>
      <c r="S54" s="126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20.30395136778116</v>
      </c>
      <c r="V54" s="43"/>
      <c r="W54" s="43">
        <f t="shared" si="14"/>
        <v>11</v>
      </c>
      <c r="X54" s="43"/>
      <c r="Y54" s="119">
        <f t="shared" ca="1" si="12"/>
        <v>-48.571429571428602</v>
      </c>
      <c r="Z54" s="89" t="s">
        <v>149</v>
      </c>
      <c r="AB54" s="42">
        <f t="shared" si="13"/>
        <v>1</v>
      </c>
      <c r="AC54" s="42">
        <f t="shared" si="15"/>
        <v>10</v>
      </c>
      <c r="AD54" s="111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LUG CT Equity</v>
      </c>
      <c r="AE54" s="112">
        <f t="shared" ca="1" si="11"/>
        <v>100</v>
      </c>
      <c r="AF54" s="113" t="str">
        <f>IF(ISERROR(((VLOOKUP(AD54,'X1'!$B:$AO,6,FALSE))/(VLOOKUP(AD54,'X1'!$B:$AO,7,FALSE))-1))=TRUE," ",(((VLOOKUP(AD54,'X1'!$B:$AO,6,FALSE))/(VLOOKUP(AD54,'X1'!$B:$AO,7,FALSE))-1)))</f>
        <v xml:space="preserve"> </v>
      </c>
      <c r="AG54" s="113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13" t="str">
        <f>IF(ISERROR(((VLOOKUP(AD54,'X1'!$B:$AZ,42,FALSE))))=TRUE," ",(((VLOOKUP(AD54,'X1'!$B:$AZ,42,FALSE)))))</f>
        <v xml:space="preserve"> </v>
      </c>
      <c r="AI54" s="113" t="str">
        <f>IF(ISERROR(((VLOOKUP(AD54,'X1'!$B:$AZ,43,FALSE))))=TRUE," ",(((VLOOKUP(AD54,'X1'!$B:$AZ,43,FALSE)))))</f>
        <v xml:space="preserve"> </v>
      </c>
      <c r="AJ54" s="113" t="str">
        <f>IF(ISERROR(((VLOOKUP(AD54,'X1'!$B:$AZ,15,FALSE))))=TRUE," ",(((VLOOKUP(AD54,'X1'!$B:$AZ,15,FALSE)))))</f>
        <v xml:space="preserve"> </v>
      </c>
      <c r="AK54" s="113" t="str">
        <f>IF(ISERROR(((VLOOKUP(AD54,'X1'!$B:$AZ,14,FALSE))))=TRUE," ",(((VLOOKUP(AD54,'X1'!$B:$AZ,14,FALSE)))))</f>
        <v xml:space="preserve"> </v>
      </c>
      <c r="AL54" s="113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13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13" t="str">
        <f ca="1">IF(ISERROR(((VLOOKUP(AD54,'X2'!$B:$AZ,42,FALSE))))=TRUE," ",(((VLOOKUP(AD54,'X2'!$B:$AZ,42,FALSE)))))</f>
        <v xml:space="preserve"> </v>
      </c>
      <c r="AO54" s="113" t="str">
        <f ca="1">IF(ISERROR(((VLOOKUP(AD54,'X2'!$B:$AZ,43,FALSE))))=TRUE," ",(((VLOOKUP(AD54,'X2'!$B:$AZ,43,FALSE)))))</f>
        <v xml:space="preserve"> </v>
      </c>
      <c r="AP54" s="113" t="str">
        <f ca="1">IF(ISERROR(((VLOOKUP(AD54,'X2'!$B:$AZ,15,FALSE))))=TRUE," ",(((VLOOKUP(AD54,'X2'!$B:$AZ,15,FALSE)))))</f>
        <v xml:space="preserve"> </v>
      </c>
      <c r="AQ54" s="113" t="str">
        <f ca="1">IF(ISERROR(((VLOOKUP(AD54,'X2'!$B:$AZ,14,FALSE))))=TRUE," ",(((VLOOKUP(AD54,'X2'!$B:$AZ,14,FALSE)))))</f>
        <v xml:space="preserve"> </v>
      </c>
      <c r="AR54" s="113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13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13" t="str">
        <f ca="1">IF(ISERROR(((VLOOKUP(AD54,'X3'!$B:$AZ,42,FALSE))))=TRUE," ",(((VLOOKUP(AD54,'X3'!$B:$AZ,42,FALSE)))))</f>
        <v xml:space="preserve"> </v>
      </c>
      <c r="AU54" s="113" t="str">
        <f ca="1">IF(ISERROR(((VLOOKUP(AD54,'X3'!$B:$AZ,43,FALSE))))=TRUE," ",(((VLOOKUP(AD54,'X3'!$B:$AZ,43,FALSE)))))</f>
        <v xml:space="preserve"> </v>
      </c>
      <c r="AV54" s="113" t="str">
        <f ca="1">IF(ISERROR(((VLOOKUP(AD54,'X3'!$B:$AZ,15,FALSE))))=TRUE," ",(((VLOOKUP(AD54,'X3'!$B:$AZ,15,FALSE)))))</f>
        <v xml:space="preserve"> </v>
      </c>
      <c r="AW54" s="113" t="str">
        <f ca="1">IF(ISERROR(((VLOOKUP(AD54,'X3'!$B:$AZ,14,FALSE))))=TRUE," ",(((VLOOKUP(AD54,'X3'!$B:$AZ,14,FALSE)))))</f>
        <v xml:space="preserve"> </v>
      </c>
      <c r="AX54" s="113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13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13" t="str">
        <f ca="1">IF(ISERROR(((VLOOKUP(AD54,'X4'!$B:$AZ,42,FALSE))))=TRUE," ",(((VLOOKUP(AD54,'X4'!$B:$AZ,42,FALSE)))))</f>
        <v xml:space="preserve"> </v>
      </c>
      <c r="BA54" s="113" t="str">
        <f ca="1">IF(ISERROR(((VLOOKUP(AD54,'X4'!$B:$AZ,43,FALSE))))=TRUE," ",(((VLOOKUP(AD54,'X4'!$B:$AZ,43,FALSE)))))</f>
        <v xml:space="preserve"> </v>
      </c>
      <c r="BB54" s="113" t="str">
        <f ca="1">IF(ISERROR(((VLOOKUP(AD54,'X4'!$B:$AZ,15,FALSE))))=TRUE," ",(((VLOOKUP(AD54,'X4'!$B:$AZ,15,FALSE)))))</f>
        <v xml:space="preserve"> </v>
      </c>
      <c r="BC54" s="113" t="str">
        <f ca="1">IF(ISERROR(((VLOOKUP(AD54,'X4'!$B:$AZ,14,FALSE))))=TRUE," ",(((VLOOKUP(AD54,'X4'!$B:$AZ,14,FALSE)))))</f>
        <v xml:space="preserve"> </v>
      </c>
      <c r="BD54" s="113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13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13" t="str">
        <f ca="1">IF(ISERROR(((VLOOKUP(AD54,'X5'!$B:$AZ,42,FALSE))))=TRUE," ",(((VLOOKUP(AD54,'X5'!$B:$AZ,42,FALSE)))))</f>
        <v xml:space="preserve"> </v>
      </c>
      <c r="BG54" s="113" t="str">
        <f ca="1">IF(ISERROR(((VLOOKUP(AD54,'X5'!$B:$AZ,43,FALSE))))=TRUE," ",(((VLOOKUP(AD54,'X5'!$B:$AZ,43,FALSE)))))</f>
        <v xml:space="preserve"> </v>
      </c>
      <c r="BH54" s="113" t="str">
        <f ca="1">IF(ISERROR(((VLOOKUP(AD54,'X5'!$B:$AZ,15,FALSE))))=TRUE," ",(((VLOOKUP(AD54,'X5'!$B:$AZ,15,FALSE)))))</f>
        <v xml:space="preserve"> </v>
      </c>
      <c r="BI54" s="113" t="str">
        <f ca="1">IF(ISERROR(((VLOOKUP(AD54,'X5'!$B:$AZ,14,FALSE))))=TRUE," ",(((VLOOKUP(AD54,'X5'!$B:$AZ,14,FALSE)))))</f>
        <v xml:space="preserve"> </v>
      </c>
      <c r="BJ54" s="113">
        <f ca="1">IF(ISERROR(((VLOOKUP(AD54,'X6'!$B:$AO,6,FALSE))/(VLOOKUP(AD54,'X6'!$B:$AO,7,FALSE))-1))=TRUE," ",(((VLOOKUP(AD54,'X6'!$B:$AO,6,FALSE))/(VLOOKUP(AD54,'X6'!$B:$AO,7,FALSE))-1)))</f>
        <v>0.39534883720930236</v>
      </c>
      <c r="BK54" s="113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>100</v>
      </c>
      <c r="BL54" s="113">
        <f ca="1">IF(ISERROR(((VLOOKUP(AD54,'X6'!$B:$AZ,42,FALSE))))=TRUE," ",(((VLOOKUP(AD54,'X6'!$B:$AZ,42,FALSE)))))</f>
        <v>38.334515586100274</v>
      </c>
      <c r="BM54" s="113">
        <f ca="1">IF(ISERROR(((VLOOKUP(AD54,'X6'!$B:$AZ,43,FALSE))))=TRUE," ",(((VLOOKUP(AD54,'X6'!$B:$AZ,43,FALSE)))))</f>
        <v>49.13727057165034</v>
      </c>
      <c r="BN54" s="113">
        <f ca="1">IF(ISERROR(((VLOOKUP(AD54,'X6'!$B:$AZ,15,FALSE))))=TRUE," ",(((VLOOKUP(AD54,'X6'!$B:$AZ,15,FALSE)))))</f>
        <v>0</v>
      </c>
      <c r="BO54" s="113">
        <f ca="1">IF(ISERROR(((VLOOKUP(AD54,'X6'!$B:$AZ,14,FALSE))))=TRUE," ",(((VLOOKUP(AD54,'X6'!$B:$AZ,14,FALSE)))))</f>
        <v>72.978723404255319</v>
      </c>
    </row>
    <row r="55" spans="1:67" ht="14.1" customHeight="1" x14ac:dyDescent="0.2">
      <c r="A55" s="165">
        <f t="shared" si="16"/>
        <v>8</v>
      </c>
      <c r="B55" s="122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ALA CT Equity</v>
      </c>
      <c r="C55" s="122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AltaGas Ltd</v>
      </c>
      <c r="D55" s="122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Gas Utilities</v>
      </c>
      <c r="E55" s="123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21.23</v>
      </c>
      <c r="F55" s="123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24</v>
      </c>
      <c r="G55" s="123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13.047574187470556</v>
      </c>
      <c r="H55" s="123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4729.4349395135141</v>
      </c>
      <c r="I55" s="124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14</v>
      </c>
      <c r="J55" s="124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24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16</v>
      </c>
      <c r="L55" s="125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13.75</v>
      </c>
      <c r="M55" s="125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13.75</v>
      </c>
      <c r="N55" s="126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-19.536036022077685</v>
      </c>
      <c r="O55" s="125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10.667673400673401</v>
      </c>
      <c r="P55" s="125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10.667673400673401</v>
      </c>
      <c r="Q55" s="126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-8.5991030669010708</v>
      </c>
      <c r="R55" s="126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4.7103155911446066</v>
      </c>
      <c r="S55" s="126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8.732394366197191</v>
      </c>
      <c r="V55" s="43"/>
      <c r="W55" s="43">
        <f t="shared" si="14"/>
        <v>12</v>
      </c>
      <c r="X55" s="43"/>
      <c r="Y55" s="119">
        <f t="shared" ca="1" si="12"/>
        <v>-42.857143857142887</v>
      </c>
      <c r="Z55" s="129" t="s">
        <v>149</v>
      </c>
      <c r="AB55" s="42">
        <f t="shared" si="13"/>
        <v>1</v>
      </c>
      <c r="AC55" s="42">
        <f t="shared" si="15"/>
        <v>11</v>
      </c>
      <c r="AD55" s="111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MSI CT Equity</v>
      </c>
      <c r="AE55" s="112">
        <f t="shared" ca="1" si="11"/>
        <v>100</v>
      </c>
      <c r="AF55" s="113" t="str">
        <f>IF(ISERROR(((VLOOKUP(AD55,'X1'!$B:$AO,6,FALSE))/(VLOOKUP(AD55,'X1'!$B:$AO,7,FALSE))-1))=TRUE," ",(((VLOOKUP(AD55,'X1'!$B:$AO,6,FALSE))/(VLOOKUP(AD55,'X1'!$B:$AO,7,FALSE))-1)))</f>
        <v xml:space="preserve"> </v>
      </c>
      <c r="AG55" s="113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13" t="str">
        <f>IF(ISERROR(((VLOOKUP(AD55,'X1'!$B:$AZ,42,FALSE))))=TRUE," ",(((VLOOKUP(AD55,'X1'!$B:$AZ,42,FALSE)))))</f>
        <v xml:space="preserve"> </v>
      </c>
      <c r="AI55" s="113" t="str">
        <f>IF(ISERROR(((VLOOKUP(AD55,'X1'!$B:$AZ,43,FALSE))))=TRUE," ",(((VLOOKUP(AD55,'X1'!$B:$AZ,43,FALSE)))))</f>
        <v xml:space="preserve"> </v>
      </c>
      <c r="AJ55" s="113" t="str">
        <f>IF(ISERROR(((VLOOKUP(AD55,'X1'!$B:$AZ,15,FALSE))))=TRUE," ",(((VLOOKUP(AD55,'X1'!$B:$AZ,15,FALSE)))))</f>
        <v xml:space="preserve"> </v>
      </c>
      <c r="AK55" s="113" t="str">
        <f>IF(ISERROR(((VLOOKUP(AD55,'X1'!$B:$AZ,14,FALSE))))=TRUE," ",(((VLOOKUP(AD55,'X1'!$B:$AZ,14,FALSE)))))</f>
        <v xml:space="preserve"> </v>
      </c>
      <c r="AL55" s="113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13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13" t="str">
        <f ca="1">IF(ISERROR(((VLOOKUP(AD55,'X2'!$B:$AZ,42,FALSE))))=TRUE," ",(((VLOOKUP(AD55,'X2'!$B:$AZ,42,FALSE)))))</f>
        <v xml:space="preserve"> </v>
      </c>
      <c r="AO55" s="113" t="str">
        <f ca="1">IF(ISERROR(((VLOOKUP(AD55,'X2'!$B:$AZ,43,FALSE))))=TRUE," ",(((VLOOKUP(AD55,'X2'!$B:$AZ,43,FALSE)))))</f>
        <v xml:space="preserve"> </v>
      </c>
      <c r="AP55" s="113" t="str">
        <f ca="1">IF(ISERROR(((VLOOKUP(AD55,'X2'!$B:$AZ,15,FALSE))))=TRUE," ",(((VLOOKUP(AD55,'X2'!$B:$AZ,15,FALSE)))))</f>
        <v xml:space="preserve"> </v>
      </c>
      <c r="AQ55" s="113" t="str">
        <f ca="1">IF(ISERROR(((VLOOKUP(AD55,'X2'!$B:$AZ,14,FALSE))))=TRUE," ",(((VLOOKUP(AD55,'X2'!$B:$AZ,14,FALSE)))))</f>
        <v xml:space="preserve"> </v>
      </c>
      <c r="AR55" s="113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13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13" t="str">
        <f ca="1">IF(ISERROR(((VLOOKUP(AD55,'X3'!$B:$AZ,42,FALSE))))=TRUE," ",(((VLOOKUP(AD55,'X3'!$B:$AZ,42,FALSE)))))</f>
        <v xml:space="preserve"> </v>
      </c>
      <c r="AU55" s="113" t="str">
        <f ca="1">IF(ISERROR(((VLOOKUP(AD55,'X3'!$B:$AZ,43,FALSE))))=TRUE," ",(((VLOOKUP(AD55,'X3'!$B:$AZ,43,FALSE)))))</f>
        <v xml:space="preserve"> </v>
      </c>
      <c r="AV55" s="113" t="str">
        <f ca="1">IF(ISERROR(((VLOOKUP(AD55,'X3'!$B:$AZ,15,FALSE))))=TRUE," ",(((VLOOKUP(AD55,'X3'!$B:$AZ,15,FALSE)))))</f>
        <v xml:space="preserve"> </v>
      </c>
      <c r="AW55" s="113" t="str">
        <f ca="1">IF(ISERROR(((VLOOKUP(AD55,'X3'!$B:$AZ,14,FALSE))))=TRUE," ",(((VLOOKUP(AD55,'X3'!$B:$AZ,14,FALSE)))))</f>
        <v xml:space="preserve"> </v>
      </c>
      <c r="AX55" s="113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13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13" t="str">
        <f ca="1">IF(ISERROR(((VLOOKUP(AD55,'X4'!$B:$AZ,42,FALSE))))=TRUE," ",(((VLOOKUP(AD55,'X4'!$B:$AZ,42,FALSE)))))</f>
        <v xml:space="preserve"> </v>
      </c>
      <c r="BA55" s="113" t="str">
        <f ca="1">IF(ISERROR(((VLOOKUP(AD55,'X4'!$B:$AZ,43,FALSE))))=TRUE," ",(((VLOOKUP(AD55,'X4'!$B:$AZ,43,FALSE)))))</f>
        <v xml:space="preserve"> </v>
      </c>
      <c r="BB55" s="113" t="str">
        <f ca="1">IF(ISERROR(((VLOOKUP(AD55,'X4'!$B:$AZ,15,FALSE))))=TRUE," ",(((VLOOKUP(AD55,'X4'!$B:$AZ,15,FALSE)))))</f>
        <v xml:space="preserve"> </v>
      </c>
      <c r="BC55" s="113" t="str">
        <f ca="1">IF(ISERROR(((VLOOKUP(AD55,'X4'!$B:$AZ,14,FALSE))))=TRUE," ",(((VLOOKUP(AD55,'X4'!$B:$AZ,14,FALSE)))))</f>
        <v xml:space="preserve"> </v>
      </c>
      <c r="BD55" s="113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13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13" t="str">
        <f ca="1">IF(ISERROR(((VLOOKUP(AD55,'X5'!$B:$AZ,42,FALSE))))=TRUE," ",(((VLOOKUP(AD55,'X5'!$B:$AZ,42,FALSE)))))</f>
        <v xml:space="preserve"> </v>
      </c>
      <c r="BG55" s="113" t="str">
        <f ca="1">IF(ISERROR(((VLOOKUP(AD55,'X5'!$B:$AZ,43,FALSE))))=TRUE," ",(((VLOOKUP(AD55,'X5'!$B:$AZ,43,FALSE)))))</f>
        <v xml:space="preserve"> </v>
      </c>
      <c r="BH55" s="113" t="str">
        <f ca="1">IF(ISERROR(((VLOOKUP(AD55,'X5'!$B:$AZ,15,FALSE))))=TRUE," ",(((VLOOKUP(AD55,'X5'!$B:$AZ,15,FALSE)))))</f>
        <v xml:space="preserve"> </v>
      </c>
      <c r="BI55" s="113" t="str">
        <f ca="1">IF(ISERROR(((VLOOKUP(AD55,'X5'!$B:$AZ,14,FALSE))))=TRUE," ",(((VLOOKUP(AD55,'X5'!$B:$AZ,14,FALSE)))))</f>
        <v xml:space="preserve"> </v>
      </c>
      <c r="BJ55" s="113">
        <f ca="1">IF(ISERROR(((VLOOKUP(AD55,'X6'!$B:$AO,6,FALSE))/(VLOOKUP(AD55,'X6'!$B:$AO,7,FALSE))-1))=TRUE," ",(((VLOOKUP(AD55,'X6'!$B:$AO,6,FALSE))/(VLOOKUP(AD55,'X6'!$B:$AO,7,FALSE))-1)))</f>
        <v>0.17975783918037869</v>
      </c>
      <c r="BK55" s="113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>100</v>
      </c>
      <c r="BL55" s="113">
        <f ca="1">IF(ISERROR(((VLOOKUP(AD55,'X6'!$B:$AZ,42,FALSE))))=TRUE," ",(((VLOOKUP(AD55,'X6'!$B:$AZ,42,FALSE)))))</f>
        <v>-124.9289893450968</v>
      </c>
      <c r="BM55" s="113">
        <f ca="1">IF(ISERROR(((VLOOKUP(AD55,'X6'!$B:$AZ,43,FALSE))))=TRUE," ",(((VLOOKUP(AD55,'X6'!$B:$AZ,43,FALSE)))))</f>
        <v>-11.220056366134635</v>
      </c>
      <c r="BN55" s="113">
        <f ca="1">IF(ISERROR(((VLOOKUP(AD55,'X6'!$B:$AZ,15,FALSE))))=TRUE," ",(((VLOOKUP(AD55,'X6'!$B:$AZ,15,FALSE)))))</f>
        <v>2.4309220738900961</v>
      </c>
      <c r="BO55" s="113">
        <f ca="1">IF(ISERROR(((VLOOKUP(AD55,'X6'!$B:$AZ,14,FALSE))))=TRUE," ",(((VLOOKUP(AD55,'X6'!$B:$AZ,14,FALSE)))))</f>
        <v>4.7499999999999902</v>
      </c>
    </row>
    <row r="56" spans="1:67" ht="14.1" customHeight="1" x14ac:dyDescent="0.2">
      <c r="A56" s="165">
        <f t="shared" si="16"/>
        <v>9</v>
      </c>
      <c r="B56" s="122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APHA CT Equity</v>
      </c>
      <c r="C56" s="122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Aphria Inc</v>
      </c>
      <c r="D56" s="122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Cannabis</v>
      </c>
      <c r="E56" s="123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17.47</v>
      </c>
      <c r="F56" s="123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22</v>
      </c>
      <c r="G56" s="123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25.93016599885518</v>
      </c>
      <c r="H56" s="123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4410.5962203854306</v>
      </c>
      <c r="I56" s="124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6</v>
      </c>
      <c r="J56" s="124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24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11</v>
      </c>
      <c r="L56" s="125" t="str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NA</v>
      </c>
      <c r="M56" s="125" t="str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NA</v>
      </c>
      <c r="N56" s="126" t="str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 xml:space="preserve"> </v>
      </c>
      <c r="O56" s="125" t="str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NA</v>
      </c>
      <c r="P56" s="125" t="str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NA</v>
      </c>
      <c r="Q56" s="126" t="str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 xml:space="preserve"> </v>
      </c>
      <c r="R56" s="126" t="str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 xml:space="preserve"> </v>
      </c>
      <c r="S56" s="126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-24.226804123711332</v>
      </c>
      <c r="V56" s="43"/>
      <c r="W56" s="43">
        <f t="shared" si="14"/>
        <v>13</v>
      </c>
      <c r="X56" s="43"/>
      <c r="Y56" s="119">
        <f t="shared" ca="1" si="12"/>
        <v>-37.142858142857172</v>
      </c>
      <c r="Z56" s="90" t="s">
        <v>149</v>
      </c>
      <c r="AB56" s="42">
        <f t="shared" si="13"/>
        <v>1</v>
      </c>
      <c r="AC56" s="42">
        <f t="shared" si="15"/>
        <v>12</v>
      </c>
      <c r="AD56" s="111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NFI CT Equity</v>
      </c>
      <c r="AE56" s="112">
        <f t="shared" ca="1" si="11"/>
        <v>100</v>
      </c>
      <c r="AF56" s="113" t="str">
        <f>IF(ISERROR(((VLOOKUP(AD56,'X1'!$B:$AO,6,FALSE))/(VLOOKUP(AD56,'X1'!$B:$AO,7,FALSE))-1))=TRUE," ",(((VLOOKUP(AD56,'X1'!$B:$AO,6,FALSE))/(VLOOKUP(AD56,'X1'!$B:$AO,7,FALSE))-1)))</f>
        <v xml:space="preserve"> </v>
      </c>
      <c r="AG56" s="113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13" t="str">
        <f>IF(ISERROR(((VLOOKUP(AD56,'X1'!$B:$AZ,42,FALSE))))=TRUE," ",(((VLOOKUP(AD56,'X1'!$B:$AZ,42,FALSE)))))</f>
        <v xml:space="preserve"> </v>
      </c>
      <c r="AI56" s="113" t="str">
        <f>IF(ISERROR(((VLOOKUP(AD56,'X1'!$B:$AZ,43,FALSE))))=TRUE," ",(((VLOOKUP(AD56,'X1'!$B:$AZ,43,FALSE)))))</f>
        <v xml:space="preserve"> </v>
      </c>
      <c r="AJ56" s="113" t="str">
        <f>IF(ISERROR(((VLOOKUP(AD56,'X1'!$B:$AZ,15,FALSE))))=TRUE," ",(((VLOOKUP(AD56,'X1'!$B:$AZ,15,FALSE)))))</f>
        <v xml:space="preserve"> </v>
      </c>
      <c r="AK56" s="113" t="str">
        <f>IF(ISERROR(((VLOOKUP(AD56,'X1'!$B:$AZ,14,FALSE))))=TRUE," ",(((VLOOKUP(AD56,'X1'!$B:$AZ,14,FALSE)))))</f>
        <v xml:space="preserve"> </v>
      </c>
      <c r="AL56" s="113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13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13" t="str">
        <f ca="1">IF(ISERROR(((VLOOKUP(AD56,'X2'!$B:$AZ,42,FALSE))))=TRUE," ",(((VLOOKUP(AD56,'X2'!$B:$AZ,42,FALSE)))))</f>
        <v xml:space="preserve"> </v>
      </c>
      <c r="AO56" s="113" t="str">
        <f ca="1">IF(ISERROR(((VLOOKUP(AD56,'X2'!$B:$AZ,43,FALSE))))=TRUE," ",(((VLOOKUP(AD56,'X2'!$B:$AZ,43,FALSE)))))</f>
        <v xml:space="preserve"> </v>
      </c>
      <c r="AP56" s="113" t="str">
        <f ca="1">IF(ISERROR(((VLOOKUP(AD56,'X2'!$B:$AZ,15,FALSE))))=TRUE," ",(((VLOOKUP(AD56,'X2'!$B:$AZ,15,FALSE)))))</f>
        <v xml:space="preserve"> </v>
      </c>
      <c r="AQ56" s="113" t="str">
        <f ca="1">IF(ISERROR(((VLOOKUP(AD56,'X2'!$B:$AZ,14,FALSE))))=TRUE," ",(((VLOOKUP(AD56,'X2'!$B:$AZ,14,FALSE)))))</f>
        <v xml:space="preserve"> </v>
      </c>
      <c r="AR56" s="113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13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13" t="str">
        <f ca="1">IF(ISERROR(((VLOOKUP(AD56,'X3'!$B:$AZ,42,FALSE))))=TRUE," ",(((VLOOKUP(AD56,'X3'!$B:$AZ,42,FALSE)))))</f>
        <v xml:space="preserve"> </v>
      </c>
      <c r="AU56" s="113" t="str">
        <f ca="1">IF(ISERROR(((VLOOKUP(AD56,'X3'!$B:$AZ,43,FALSE))))=TRUE," ",(((VLOOKUP(AD56,'X3'!$B:$AZ,43,FALSE)))))</f>
        <v xml:space="preserve"> </v>
      </c>
      <c r="AV56" s="113" t="str">
        <f ca="1">IF(ISERROR(((VLOOKUP(AD56,'X3'!$B:$AZ,15,FALSE))))=TRUE," ",(((VLOOKUP(AD56,'X3'!$B:$AZ,15,FALSE)))))</f>
        <v xml:space="preserve"> </v>
      </c>
      <c r="AW56" s="113" t="str">
        <f ca="1">IF(ISERROR(((VLOOKUP(AD56,'X3'!$B:$AZ,14,FALSE))))=TRUE," ",(((VLOOKUP(AD56,'X3'!$B:$AZ,14,FALSE)))))</f>
        <v xml:space="preserve"> </v>
      </c>
      <c r="AX56" s="113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13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13" t="str">
        <f ca="1">IF(ISERROR(((VLOOKUP(AD56,'X4'!$B:$AZ,42,FALSE))))=TRUE," ",(((VLOOKUP(AD56,'X4'!$B:$AZ,42,FALSE)))))</f>
        <v xml:space="preserve"> </v>
      </c>
      <c r="BA56" s="113" t="str">
        <f ca="1">IF(ISERROR(((VLOOKUP(AD56,'X4'!$B:$AZ,43,FALSE))))=TRUE," ",(((VLOOKUP(AD56,'X4'!$B:$AZ,43,FALSE)))))</f>
        <v xml:space="preserve"> </v>
      </c>
      <c r="BB56" s="113" t="str">
        <f ca="1">IF(ISERROR(((VLOOKUP(AD56,'X4'!$B:$AZ,15,FALSE))))=TRUE," ",(((VLOOKUP(AD56,'X4'!$B:$AZ,15,FALSE)))))</f>
        <v xml:space="preserve"> </v>
      </c>
      <c r="BC56" s="113" t="str">
        <f ca="1">IF(ISERROR(((VLOOKUP(AD56,'X4'!$B:$AZ,14,FALSE))))=TRUE," ",(((VLOOKUP(AD56,'X4'!$B:$AZ,14,FALSE)))))</f>
        <v xml:space="preserve"> </v>
      </c>
      <c r="BD56" s="113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13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13" t="str">
        <f ca="1">IF(ISERROR(((VLOOKUP(AD56,'X5'!$B:$AZ,42,FALSE))))=TRUE," ",(((VLOOKUP(AD56,'X5'!$B:$AZ,42,FALSE)))))</f>
        <v xml:space="preserve"> </v>
      </c>
      <c r="BG56" s="113" t="str">
        <f ca="1">IF(ISERROR(((VLOOKUP(AD56,'X5'!$B:$AZ,43,FALSE))))=TRUE," ",(((VLOOKUP(AD56,'X5'!$B:$AZ,43,FALSE)))))</f>
        <v xml:space="preserve"> </v>
      </c>
      <c r="BH56" s="113" t="str">
        <f ca="1">IF(ISERROR(((VLOOKUP(AD56,'X5'!$B:$AZ,15,FALSE))))=TRUE," ",(((VLOOKUP(AD56,'X5'!$B:$AZ,15,FALSE)))))</f>
        <v xml:space="preserve"> </v>
      </c>
      <c r="BI56" s="113" t="str">
        <f ca="1">IF(ISERROR(((VLOOKUP(AD56,'X5'!$B:$AZ,14,FALSE))))=TRUE," ",(((VLOOKUP(AD56,'X5'!$B:$AZ,14,FALSE)))))</f>
        <v xml:space="preserve"> </v>
      </c>
      <c r="BJ56" s="113">
        <f ca="1">IF(ISERROR(((VLOOKUP(AD56,'X6'!$B:$AO,6,FALSE))/(VLOOKUP(AD56,'X6'!$B:$AO,7,FALSE))-1))=TRUE," ",(((VLOOKUP(AD56,'X6'!$B:$AO,6,FALSE))/(VLOOKUP(AD56,'X6'!$B:$AO,7,FALSE))-1)))</f>
        <v>0.20606478290833907</v>
      </c>
      <c r="BK56" s="113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>100</v>
      </c>
      <c r="BL56" s="113" t="str">
        <f ca="1">IF(ISERROR(((VLOOKUP(AD56,'X6'!$B:$AZ,42,FALSE))))=TRUE," ",(((VLOOKUP(AD56,'X6'!$B:$AZ,42,FALSE)))))</f>
        <v xml:space="preserve"> </v>
      </c>
      <c r="BM56" s="113">
        <f ca="1">IF(ISERROR(((VLOOKUP(AD56,'X6'!$B:$AZ,43,FALSE))))=TRUE," ",(((VLOOKUP(AD56,'X6'!$B:$AZ,43,FALSE)))))</f>
        <v>-5.3973997391008055</v>
      </c>
      <c r="BN56" s="113">
        <f ca="1">IF(ISERROR(((VLOOKUP(AD56,'X6'!$B:$AZ,15,FALSE))))=TRUE," ",(((VLOOKUP(AD56,'X6'!$B:$AZ,15,FALSE)))))</f>
        <v>2.9835009435223845</v>
      </c>
      <c r="BO56" s="113" t="str">
        <f ca="1">IF(ISERROR(((VLOOKUP(AD56,'X6'!$B:$AZ,14,FALSE))))=TRUE," ",(((VLOOKUP(AD56,'X6'!$B:$AZ,14,FALSE)))))</f>
        <v>#N/A N/A</v>
      </c>
    </row>
    <row r="57" spans="1:67" ht="14.1" customHeight="1" x14ac:dyDescent="0.2">
      <c r="A57" s="165">
        <f t="shared" si="16"/>
        <v>10</v>
      </c>
      <c r="B57" s="122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AP-U CT Equity</v>
      </c>
      <c r="C57" s="122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Allied Properties Real Estate</v>
      </c>
      <c r="D57" s="122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Office REIT</v>
      </c>
      <c r="E57" s="123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42.15</v>
      </c>
      <c r="F57" s="123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44.75</v>
      </c>
      <c r="G57" s="123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6.168446026097274</v>
      </c>
      <c r="H57" s="123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4274.6529604715843</v>
      </c>
      <c r="I57" s="124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10</v>
      </c>
      <c r="J57" s="124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24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12</v>
      </c>
      <c r="L57" s="125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29.893617021276597</v>
      </c>
      <c r="M57" s="125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29.893617021276597</v>
      </c>
      <c r="N57" s="126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74.935194412349489</v>
      </c>
      <c r="O57" s="125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23.684771119133575</v>
      </c>
      <c r="P57" s="125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23.684771119133575</v>
      </c>
      <c r="Q57" s="126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102.93172115742797</v>
      </c>
      <c r="R57" s="126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4.0332147093712933</v>
      </c>
      <c r="S57" s="126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-26.25523012552302</v>
      </c>
      <c r="V57" s="43"/>
      <c r="W57" s="43">
        <f t="shared" si="14"/>
        <v>14</v>
      </c>
      <c r="X57" s="43"/>
      <c r="Y57" s="119">
        <f t="shared" ca="1" si="12"/>
        <v>-31.428572428571456</v>
      </c>
      <c r="Z57" s="130" t="s">
        <v>149</v>
      </c>
      <c r="AB57" s="42">
        <f t="shared" si="13"/>
        <v>1</v>
      </c>
      <c r="AC57" s="42">
        <f t="shared" si="15"/>
        <v>13</v>
      </c>
      <c r="AD57" s="111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NG CT Equity</v>
      </c>
      <c r="AE57" s="112">
        <f t="shared" ca="1" si="11"/>
        <v>100</v>
      </c>
      <c r="AF57" s="113" t="str">
        <f>IF(ISERROR(((VLOOKUP(AD57,'X1'!$B:$AO,6,FALSE))/(VLOOKUP(AD57,'X1'!$B:$AO,7,FALSE))-1))=TRUE," ",(((VLOOKUP(AD57,'X1'!$B:$AO,6,FALSE))/(VLOOKUP(AD57,'X1'!$B:$AO,7,FALSE))-1)))</f>
        <v xml:space="preserve"> </v>
      </c>
      <c r="AG57" s="113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13" t="str">
        <f>IF(ISERROR(((VLOOKUP(AD57,'X1'!$B:$AZ,42,FALSE))))=TRUE," ",(((VLOOKUP(AD57,'X1'!$B:$AZ,42,FALSE)))))</f>
        <v xml:space="preserve"> </v>
      </c>
      <c r="AI57" s="113" t="str">
        <f>IF(ISERROR(((VLOOKUP(AD57,'X1'!$B:$AZ,43,FALSE))))=TRUE," ",(((VLOOKUP(AD57,'X1'!$B:$AZ,43,FALSE)))))</f>
        <v xml:space="preserve"> </v>
      </c>
      <c r="AJ57" s="113" t="str">
        <f>IF(ISERROR(((VLOOKUP(AD57,'X1'!$B:$AZ,15,FALSE))))=TRUE," ",(((VLOOKUP(AD57,'X1'!$B:$AZ,15,FALSE)))))</f>
        <v xml:space="preserve"> </v>
      </c>
      <c r="AK57" s="113" t="str">
        <f>IF(ISERROR(((VLOOKUP(AD57,'X1'!$B:$AZ,14,FALSE))))=TRUE," ",(((VLOOKUP(AD57,'X1'!$B:$AZ,14,FALSE)))))</f>
        <v xml:space="preserve"> </v>
      </c>
      <c r="AL57" s="113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13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13" t="str">
        <f ca="1">IF(ISERROR(((VLOOKUP(AD57,'X2'!$B:$AZ,42,FALSE))))=TRUE," ",(((VLOOKUP(AD57,'X2'!$B:$AZ,42,FALSE)))))</f>
        <v xml:space="preserve"> </v>
      </c>
      <c r="AO57" s="113" t="str">
        <f ca="1">IF(ISERROR(((VLOOKUP(AD57,'X2'!$B:$AZ,43,FALSE))))=TRUE," ",(((VLOOKUP(AD57,'X2'!$B:$AZ,43,FALSE)))))</f>
        <v xml:space="preserve"> </v>
      </c>
      <c r="AP57" s="113" t="str">
        <f ca="1">IF(ISERROR(((VLOOKUP(AD57,'X2'!$B:$AZ,15,FALSE))))=TRUE," ",(((VLOOKUP(AD57,'X2'!$B:$AZ,15,FALSE)))))</f>
        <v xml:space="preserve"> </v>
      </c>
      <c r="AQ57" s="113" t="str">
        <f ca="1">IF(ISERROR(((VLOOKUP(AD57,'X2'!$B:$AZ,14,FALSE))))=TRUE," ",(((VLOOKUP(AD57,'X2'!$B:$AZ,14,FALSE)))))</f>
        <v xml:space="preserve"> </v>
      </c>
      <c r="AR57" s="113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13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13" t="str">
        <f ca="1">IF(ISERROR(((VLOOKUP(AD57,'X3'!$B:$AZ,42,FALSE))))=TRUE," ",(((VLOOKUP(AD57,'X3'!$B:$AZ,42,FALSE)))))</f>
        <v xml:space="preserve"> </v>
      </c>
      <c r="AU57" s="113" t="str">
        <f ca="1">IF(ISERROR(((VLOOKUP(AD57,'X3'!$B:$AZ,43,FALSE))))=TRUE," ",(((VLOOKUP(AD57,'X3'!$B:$AZ,43,FALSE)))))</f>
        <v xml:space="preserve"> </v>
      </c>
      <c r="AV57" s="113" t="str">
        <f ca="1">IF(ISERROR(((VLOOKUP(AD57,'X3'!$B:$AZ,15,FALSE))))=TRUE," ",(((VLOOKUP(AD57,'X3'!$B:$AZ,15,FALSE)))))</f>
        <v xml:space="preserve"> </v>
      </c>
      <c r="AW57" s="113" t="str">
        <f ca="1">IF(ISERROR(((VLOOKUP(AD57,'X3'!$B:$AZ,14,FALSE))))=TRUE," ",(((VLOOKUP(AD57,'X3'!$B:$AZ,14,FALSE)))))</f>
        <v xml:space="preserve"> </v>
      </c>
      <c r="AX57" s="113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13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13" t="str">
        <f ca="1">IF(ISERROR(((VLOOKUP(AD57,'X4'!$B:$AZ,42,FALSE))))=TRUE," ",(((VLOOKUP(AD57,'X4'!$B:$AZ,42,FALSE)))))</f>
        <v xml:space="preserve"> </v>
      </c>
      <c r="BA57" s="113" t="str">
        <f ca="1">IF(ISERROR(((VLOOKUP(AD57,'X4'!$B:$AZ,43,FALSE))))=TRUE," ",(((VLOOKUP(AD57,'X4'!$B:$AZ,43,FALSE)))))</f>
        <v xml:space="preserve"> </v>
      </c>
      <c r="BB57" s="113" t="str">
        <f ca="1">IF(ISERROR(((VLOOKUP(AD57,'X4'!$B:$AZ,15,FALSE))))=TRUE," ",(((VLOOKUP(AD57,'X4'!$B:$AZ,15,FALSE)))))</f>
        <v xml:space="preserve"> </v>
      </c>
      <c r="BC57" s="113" t="str">
        <f ca="1">IF(ISERROR(((VLOOKUP(AD57,'X4'!$B:$AZ,14,FALSE))))=TRUE," ",(((VLOOKUP(AD57,'X4'!$B:$AZ,14,FALSE)))))</f>
        <v xml:space="preserve"> </v>
      </c>
      <c r="BD57" s="113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13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13" t="str">
        <f ca="1">IF(ISERROR(((VLOOKUP(AD57,'X5'!$B:$AZ,42,FALSE))))=TRUE," ",(((VLOOKUP(AD57,'X5'!$B:$AZ,42,FALSE)))))</f>
        <v xml:space="preserve"> </v>
      </c>
      <c r="BG57" s="113" t="str">
        <f ca="1">IF(ISERROR(((VLOOKUP(AD57,'X5'!$B:$AZ,43,FALSE))))=TRUE," ",(((VLOOKUP(AD57,'X5'!$B:$AZ,43,FALSE)))))</f>
        <v xml:space="preserve"> </v>
      </c>
      <c r="BH57" s="113" t="str">
        <f ca="1">IF(ISERROR(((VLOOKUP(AD57,'X5'!$B:$AZ,15,FALSE))))=TRUE," ",(((VLOOKUP(AD57,'X5'!$B:$AZ,15,FALSE)))))</f>
        <v xml:space="preserve"> </v>
      </c>
      <c r="BI57" s="113" t="str">
        <f ca="1">IF(ISERROR(((VLOOKUP(AD57,'X5'!$B:$AZ,14,FALSE))))=TRUE," ",(((VLOOKUP(AD57,'X5'!$B:$AZ,14,FALSE)))))</f>
        <v xml:space="preserve"> </v>
      </c>
      <c r="BJ57" s="113">
        <f ca="1">IF(ISERROR(((VLOOKUP(AD57,'X6'!$B:$AO,6,FALSE))/(VLOOKUP(AD57,'X6'!$B:$AO,7,FALSE))-1))=TRUE," ",(((VLOOKUP(AD57,'X6'!$B:$AO,6,FALSE))/(VLOOKUP(AD57,'X6'!$B:$AO,7,FALSE))-1)))</f>
        <v>2.2824761574436709</v>
      </c>
      <c r="BK57" s="113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>100</v>
      </c>
      <c r="BL57" s="113">
        <f ca="1">IF(ISERROR(((VLOOKUP(AD57,'X6'!$B:$AZ,42,FALSE))))=TRUE," ",(((VLOOKUP(AD57,'X6'!$B:$AZ,42,FALSE)))))</f>
        <v>-67.162042256657145</v>
      </c>
      <c r="BM57" s="113">
        <f ca="1">IF(ISERROR(((VLOOKUP(AD57,'X6'!$B:$AZ,43,FALSE))))=TRUE," ",(((VLOOKUP(AD57,'X6'!$B:$AZ,43,FALSE)))))</f>
        <v>92.726667135897131</v>
      </c>
      <c r="BN57" s="113">
        <f ca="1">IF(ISERROR(((VLOOKUP(AD57,'X6'!$B:$AZ,15,FALSE))))=TRUE," ",(((VLOOKUP(AD57,'X6'!$B:$AZ,15,FALSE)))))</f>
        <v>7.6578899165704755</v>
      </c>
      <c r="BO57" s="113" t="str">
        <f ca="1">IF(ISERROR(((VLOOKUP(AD57,'X6'!$B:$AZ,14,FALSE))))=TRUE," ",(((VLOOKUP(AD57,'X6'!$B:$AZ,14,FALSE)))))</f>
        <v>#N/A N/A</v>
      </c>
    </row>
    <row r="58" spans="1:67" ht="14.1" customHeight="1" x14ac:dyDescent="0.2">
      <c r="A58" s="165">
        <f t="shared" si="16"/>
        <v>11</v>
      </c>
      <c r="B58" s="122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AQN CT Equity</v>
      </c>
      <c r="C58" s="122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Algonquin Power &amp; Utilities Co</v>
      </c>
      <c r="D58" s="122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Electric Transmission &amp; Dist</v>
      </c>
      <c r="E58" s="123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20.28</v>
      </c>
      <c r="F58" s="123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22</v>
      </c>
      <c r="G58" s="123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8.4812623274161716</v>
      </c>
      <c r="H58" s="123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9649.1834506588311</v>
      </c>
      <c r="I58" s="124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8</v>
      </c>
      <c r="J58" s="124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24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15</v>
      </c>
      <c r="L58" s="125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22.763293868105787</v>
      </c>
      <c r="M58" s="125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22.763293868105787</v>
      </c>
      <c r="N58" s="126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33.209080568881745</v>
      </c>
      <c r="O58" s="125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13.620082719299754</v>
      </c>
      <c r="P58" s="125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13.620082719299754</v>
      </c>
      <c r="Q58" s="126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16.697215043011582</v>
      </c>
      <c r="R58" s="126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4.05273163283365</v>
      </c>
      <c r="S58" s="126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10.937499999999991</v>
      </c>
      <c r="V58" s="43"/>
      <c r="W58" s="43">
        <f t="shared" si="14"/>
        <v>15</v>
      </c>
      <c r="X58" s="43"/>
      <c r="Y58" s="119">
        <f t="shared" ca="1" si="12"/>
        <v>-25.714286714285741</v>
      </c>
      <c r="Z58" s="131" t="s">
        <v>149</v>
      </c>
      <c r="AB58" s="42">
        <f t="shared" si="13"/>
        <v>1</v>
      </c>
      <c r="AC58" s="42">
        <f t="shared" si="15"/>
        <v>14</v>
      </c>
      <c r="AD58" s="111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ONEX CT Equity</v>
      </c>
      <c r="AE58" s="112">
        <f t="shared" ca="1" si="11"/>
        <v>100</v>
      </c>
      <c r="AF58" s="113" t="str">
        <f>IF(ISERROR(((VLOOKUP(AD58,'X1'!$B:$AO,6,FALSE))/(VLOOKUP(AD58,'X1'!$B:$AO,7,FALSE))-1))=TRUE," ",(((VLOOKUP(AD58,'X1'!$B:$AO,6,FALSE))/(VLOOKUP(AD58,'X1'!$B:$AO,7,FALSE))-1)))</f>
        <v xml:space="preserve"> </v>
      </c>
      <c r="AG58" s="113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13" t="str">
        <f>IF(ISERROR(((VLOOKUP(AD58,'X1'!$B:$AZ,42,FALSE))))=TRUE," ",(((VLOOKUP(AD58,'X1'!$B:$AZ,42,FALSE)))))</f>
        <v xml:space="preserve"> </v>
      </c>
      <c r="AI58" s="113" t="str">
        <f>IF(ISERROR(((VLOOKUP(AD58,'X1'!$B:$AZ,43,FALSE))))=TRUE," ",(((VLOOKUP(AD58,'X1'!$B:$AZ,43,FALSE)))))</f>
        <v xml:space="preserve"> </v>
      </c>
      <c r="AJ58" s="113" t="str">
        <f>IF(ISERROR(((VLOOKUP(AD58,'X1'!$B:$AZ,15,FALSE))))=TRUE," ",(((VLOOKUP(AD58,'X1'!$B:$AZ,15,FALSE)))))</f>
        <v xml:space="preserve"> </v>
      </c>
      <c r="AK58" s="113" t="str">
        <f>IF(ISERROR(((VLOOKUP(AD58,'X1'!$B:$AZ,14,FALSE))))=TRUE," ",(((VLOOKUP(AD58,'X1'!$B:$AZ,14,FALSE)))))</f>
        <v xml:space="preserve"> </v>
      </c>
      <c r="AL58" s="113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13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13" t="str">
        <f ca="1">IF(ISERROR(((VLOOKUP(AD58,'X2'!$B:$AZ,42,FALSE))))=TRUE," ",(((VLOOKUP(AD58,'X2'!$B:$AZ,42,FALSE)))))</f>
        <v xml:space="preserve"> </v>
      </c>
      <c r="AO58" s="113" t="str">
        <f ca="1">IF(ISERROR(((VLOOKUP(AD58,'X2'!$B:$AZ,43,FALSE))))=TRUE," ",(((VLOOKUP(AD58,'X2'!$B:$AZ,43,FALSE)))))</f>
        <v xml:space="preserve"> </v>
      </c>
      <c r="AP58" s="113" t="str">
        <f ca="1">IF(ISERROR(((VLOOKUP(AD58,'X2'!$B:$AZ,15,FALSE))))=TRUE," ",(((VLOOKUP(AD58,'X2'!$B:$AZ,15,FALSE)))))</f>
        <v xml:space="preserve"> </v>
      </c>
      <c r="AQ58" s="113" t="str">
        <f ca="1">IF(ISERROR(((VLOOKUP(AD58,'X2'!$B:$AZ,14,FALSE))))=TRUE," ",(((VLOOKUP(AD58,'X2'!$B:$AZ,14,FALSE)))))</f>
        <v xml:space="preserve"> </v>
      </c>
      <c r="AR58" s="113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13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13" t="str">
        <f ca="1">IF(ISERROR(((VLOOKUP(AD58,'X3'!$B:$AZ,42,FALSE))))=TRUE," ",(((VLOOKUP(AD58,'X3'!$B:$AZ,42,FALSE)))))</f>
        <v xml:space="preserve"> </v>
      </c>
      <c r="AU58" s="113" t="str">
        <f ca="1">IF(ISERROR(((VLOOKUP(AD58,'X3'!$B:$AZ,43,FALSE))))=TRUE," ",(((VLOOKUP(AD58,'X3'!$B:$AZ,43,FALSE)))))</f>
        <v xml:space="preserve"> </v>
      </c>
      <c r="AV58" s="113" t="str">
        <f ca="1">IF(ISERROR(((VLOOKUP(AD58,'X3'!$B:$AZ,15,FALSE))))=TRUE," ",(((VLOOKUP(AD58,'X3'!$B:$AZ,15,FALSE)))))</f>
        <v xml:space="preserve"> </v>
      </c>
      <c r="AW58" s="113" t="str">
        <f ca="1">IF(ISERROR(((VLOOKUP(AD58,'X3'!$B:$AZ,14,FALSE))))=TRUE," ",(((VLOOKUP(AD58,'X3'!$B:$AZ,14,FALSE)))))</f>
        <v xml:space="preserve"> </v>
      </c>
      <c r="AX58" s="113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13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13" t="str">
        <f ca="1">IF(ISERROR(((VLOOKUP(AD58,'X4'!$B:$AZ,42,FALSE))))=TRUE," ",(((VLOOKUP(AD58,'X4'!$B:$AZ,42,FALSE)))))</f>
        <v xml:space="preserve"> </v>
      </c>
      <c r="BA58" s="113" t="str">
        <f ca="1">IF(ISERROR(((VLOOKUP(AD58,'X4'!$B:$AZ,43,FALSE))))=TRUE," ",(((VLOOKUP(AD58,'X4'!$B:$AZ,43,FALSE)))))</f>
        <v xml:space="preserve"> </v>
      </c>
      <c r="BB58" s="113" t="str">
        <f ca="1">IF(ISERROR(((VLOOKUP(AD58,'X4'!$B:$AZ,15,FALSE))))=TRUE," ",(((VLOOKUP(AD58,'X4'!$B:$AZ,15,FALSE)))))</f>
        <v xml:space="preserve"> </v>
      </c>
      <c r="BC58" s="113" t="str">
        <f ca="1">IF(ISERROR(((VLOOKUP(AD58,'X4'!$B:$AZ,14,FALSE))))=TRUE," ",(((VLOOKUP(AD58,'X4'!$B:$AZ,14,FALSE)))))</f>
        <v xml:space="preserve"> </v>
      </c>
      <c r="BD58" s="113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13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13" t="str">
        <f ca="1">IF(ISERROR(((VLOOKUP(AD58,'X5'!$B:$AZ,42,FALSE))))=TRUE," ",(((VLOOKUP(AD58,'X5'!$B:$AZ,42,FALSE)))))</f>
        <v xml:space="preserve"> </v>
      </c>
      <c r="BG58" s="113" t="str">
        <f ca="1">IF(ISERROR(((VLOOKUP(AD58,'X5'!$B:$AZ,43,FALSE))))=TRUE," ",(((VLOOKUP(AD58,'X5'!$B:$AZ,43,FALSE)))))</f>
        <v xml:space="preserve"> </v>
      </c>
      <c r="BH58" s="113" t="str">
        <f ca="1">IF(ISERROR(((VLOOKUP(AD58,'X5'!$B:$AZ,15,FALSE))))=TRUE," ",(((VLOOKUP(AD58,'X5'!$B:$AZ,15,FALSE)))))</f>
        <v xml:space="preserve"> </v>
      </c>
      <c r="BI58" s="113" t="str">
        <f ca="1">IF(ISERROR(((VLOOKUP(AD58,'X5'!$B:$AZ,14,FALSE))))=TRUE," ",(((VLOOKUP(AD58,'X5'!$B:$AZ,14,FALSE)))))</f>
        <v xml:space="preserve"> </v>
      </c>
      <c r="BJ58" s="113">
        <f ca="1">IF(ISERROR(((VLOOKUP(AD58,'X6'!$B:$AO,6,FALSE))/(VLOOKUP(AD58,'X6'!$B:$AO,7,FALSE))-1))=TRUE," ",(((VLOOKUP(AD58,'X6'!$B:$AO,6,FALSE))/(VLOOKUP(AD58,'X6'!$B:$AO,7,FALSE))-1)))</f>
        <v>0.15014376797099649</v>
      </c>
      <c r="BK58" s="113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>100</v>
      </c>
      <c r="BL58" s="113" t="str">
        <f ca="1">IF(ISERROR(((VLOOKUP(AD58,'X6'!$B:$AZ,42,FALSE))))=TRUE," ",(((VLOOKUP(AD58,'X6'!$B:$AZ,42,FALSE)))))</f>
        <v xml:space="preserve"> </v>
      </c>
      <c r="BM58" s="113" t="str">
        <f ca="1">IF(ISERROR(((VLOOKUP(AD58,'X6'!$B:$AZ,43,FALSE))))=TRUE," ",(((VLOOKUP(AD58,'X6'!$B:$AZ,43,FALSE)))))</f>
        <v xml:space="preserve"> </v>
      </c>
      <c r="BN58" s="113">
        <f ca="1">IF(ISERROR(((VLOOKUP(AD58,'X6'!$B:$AZ,15,FALSE))))=TRUE," ",(((VLOOKUP(AD58,'X6'!$B:$AZ,15,FALSE)))))</f>
        <v>0.6274784158238591</v>
      </c>
      <c r="BO58" s="113">
        <f ca="1">IF(ISERROR(((VLOOKUP(AD58,'X6'!$B:$AZ,14,FALSE))))=TRUE," ",(((VLOOKUP(AD58,'X6'!$B:$AZ,14,FALSE)))))</f>
        <v>-94.366197183098592</v>
      </c>
    </row>
    <row r="59" spans="1:67" ht="14.1" customHeight="1" x14ac:dyDescent="0.2">
      <c r="A59" s="165">
        <f t="shared" si="16"/>
        <v>12</v>
      </c>
      <c r="B59" s="122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ARE CT Equity</v>
      </c>
      <c r="C59" s="122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Aecon Group Inc</v>
      </c>
      <c r="D59" s="122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Infrastructure Construction</v>
      </c>
      <c r="E59" s="123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19.97</v>
      </c>
      <c r="F59" s="123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22</v>
      </c>
      <c r="G59" s="123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10.165247871807725</v>
      </c>
      <c r="H59" s="123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959.41432423155743</v>
      </c>
      <c r="I59" s="124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11</v>
      </c>
      <c r="J59" s="124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24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13</v>
      </c>
      <c r="L59" s="125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19.655511811023622</v>
      </c>
      <c r="M59" s="125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19.655511811023622</v>
      </c>
      <c r="N59" s="126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15.022574133078637</v>
      </c>
      <c r="O59" s="125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5.2538930850559158</v>
      </c>
      <c r="P59" s="125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5.2538930850559158</v>
      </c>
      <c r="Q59" s="126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-54.984510461821642</v>
      </c>
      <c r="R59" s="126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3.4902353530295445</v>
      </c>
      <c r="S59" s="126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-21.240310077519382</v>
      </c>
      <c r="V59" s="43"/>
      <c r="W59" s="43">
        <f t="shared" si="14"/>
        <v>16</v>
      </c>
      <c r="X59" s="43"/>
      <c r="Y59" s="119">
        <f t="shared" ca="1" si="12"/>
        <v>-20.000001000000026</v>
      </c>
      <c r="Z59" s="91" t="s">
        <v>149</v>
      </c>
      <c r="AB59" s="42">
        <f t="shared" si="13"/>
        <v>1</v>
      </c>
      <c r="AC59" s="42">
        <f t="shared" si="15"/>
        <v>15</v>
      </c>
      <c r="AD59" s="111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OSB CT Equity</v>
      </c>
      <c r="AE59" s="112">
        <f t="shared" ca="1" si="11"/>
        <v>-100</v>
      </c>
      <c r="AF59" s="113" t="str">
        <f>IF(ISERROR(((VLOOKUP(AD59,'X1'!$B:$AO,6,FALSE))/(VLOOKUP(AD59,'X1'!$B:$AO,7,FALSE))-1))=TRUE," ",(((VLOOKUP(AD59,'X1'!$B:$AO,6,FALSE))/(VLOOKUP(AD59,'X1'!$B:$AO,7,FALSE))-1)))</f>
        <v xml:space="preserve"> </v>
      </c>
      <c r="AG59" s="113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13" t="str">
        <f>IF(ISERROR(((VLOOKUP(AD59,'X1'!$B:$AZ,42,FALSE))))=TRUE," ",(((VLOOKUP(AD59,'X1'!$B:$AZ,42,FALSE)))))</f>
        <v xml:space="preserve"> </v>
      </c>
      <c r="AI59" s="113" t="str">
        <f>IF(ISERROR(((VLOOKUP(AD59,'X1'!$B:$AZ,43,FALSE))))=TRUE," ",(((VLOOKUP(AD59,'X1'!$B:$AZ,43,FALSE)))))</f>
        <v xml:space="preserve"> </v>
      </c>
      <c r="AJ59" s="113" t="str">
        <f>IF(ISERROR(((VLOOKUP(AD59,'X1'!$B:$AZ,15,FALSE))))=TRUE," ",(((VLOOKUP(AD59,'X1'!$B:$AZ,15,FALSE)))))</f>
        <v xml:space="preserve"> </v>
      </c>
      <c r="AK59" s="113" t="str">
        <f>IF(ISERROR(((VLOOKUP(AD59,'X1'!$B:$AZ,14,FALSE))))=TRUE," ",(((VLOOKUP(AD59,'X1'!$B:$AZ,14,FALSE)))))</f>
        <v xml:space="preserve"> </v>
      </c>
      <c r="AL59" s="113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13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13" t="str">
        <f ca="1">IF(ISERROR(((VLOOKUP(AD59,'X2'!$B:$AZ,42,FALSE))))=TRUE," ",(((VLOOKUP(AD59,'X2'!$B:$AZ,42,FALSE)))))</f>
        <v xml:space="preserve"> </v>
      </c>
      <c r="AO59" s="113" t="str">
        <f ca="1">IF(ISERROR(((VLOOKUP(AD59,'X2'!$B:$AZ,43,FALSE))))=TRUE," ",(((VLOOKUP(AD59,'X2'!$B:$AZ,43,FALSE)))))</f>
        <v xml:space="preserve"> </v>
      </c>
      <c r="AP59" s="113" t="str">
        <f ca="1">IF(ISERROR(((VLOOKUP(AD59,'X2'!$B:$AZ,15,FALSE))))=TRUE," ",(((VLOOKUP(AD59,'X2'!$B:$AZ,15,FALSE)))))</f>
        <v xml:space="preserve"> </v>
      </c>
      <c r="AQ59" s="113" t="str">
        <f ca="1">IF(ISERROR(((VLOOKUP(AD59,'X2'!$B:$AZ,14,FALSE))))=TRUE," ",(((VLOOKUP(AD59,'X2'!$B:$AZ,14,FALSE)))))</f>
        <v xml:space="preserve"> </v>
      </c>
      <c r="AR59" s="113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13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13" t="str">
        <f ca="1">IF(ISERROR(((VLOOKUP(AD59,'X3'!$B:$AZ,42,FALSE))))=TRUE," ",(((VLOOKUP(AD59,'X3'!$B:$AZ,42,FALSE)))))</f>
        <v xml:space="preserve"> </v>
      </c>
      <c r="AU59" s="113" t="str">
        <f ca="1">IF(ISERROR(((VLOOKUP(AD59,'X3'!$B:$AZ,43,FALSE))))=TRUE," ",(((VLOOKUP(AD59,'X3'!$B:$AZ,43,FALSE)))))</f>
        <v xml:space="preserve"> </v>
      </c>
      <c r="AV59" s="113" t="str">
        <f ca="1">IF(ISERROR(((VLOOKUP(AD59,'X3'!$B:$AZ,15,FALSE))))=TRUE," ",(((VLOOKUP(AD59,'X3'!$B:$AZ,15,FALSE)))))</f>
        <v xml:space="preserve"> </v>
      </c>
      <c r="AW59" s="113" t="str">
        <f ca="1">IF(ISERROR(((VLOOKUP(AD59,'X3'!$B:$AZ,14,FALSE))))=TRUE," ",(((VLOOKUP(AD59,'X3'!$B:$AZ,14,FALSE)))))</f>
        <v xml:space="preserve"> </v>
      </c>
      <c r="AX59" s="113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13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13" t="str">
        <f ca="1">IF(ISERROR(((VLOOKUP(AD59,'X4'!$B:$AZ,42,FALSE))))=TRUE," ",(((VLOOKUP(AD59,'X4'!$B:$AZ,42,FALSE)))))</f>
        <v xml:space="preserve"> </v>
      </c>
      <c r="BA59" s="113" t="str">
        <f ca="1">IF(ISERROR(((VLOOKUP(AD59,'X4'!$B:$AZ,43,FALSE))))=TRUE," ",(((VLOOKUP(AD59,'X4'!$B:$AZ,43,FALSE)))))</f>
        <v xml:space="preserve"> </v>
      </c>
      <c r="BB59" s="113" t="str">
        <f ca="1">IF(ISERROR(((VLOOKUP(AD59,'X4'!$B:$AZ,15,FALSE))))=TRUE," ",(((VLOOKUP(AD59,'X4'!$B:$AZ,15,FALSE)))))</f>
        <v xml:space="preserve"> </v>
      </c>
      <c r="BC59" s="113" t="str">
        <f ca="1">IF(ISERROR(((VLOOKUP(AD59,'X4'!$B:$AZ,14,FALSE))))=TRUE," ",(((VLOOKUP(AD59,'X4'!$B:$AZ,14,FALSE)))))</f>
        <v xml:space="preserve"> </v>
      </c>
      <c r="BD59" s="113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13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13" t="str">
        <f ca="1">IF(ISERROR(((VLOOKUP(AD59,'X5'!$B:$AZ,42,FALSE))))=TRUE," ",(((VLOOKUP(AD59,'X5'!$B:$AZ,42,FALSE)))))</f>
        <v xml:space="preserve"> </v>
      </c>
      <c r="BG59" s="113" t="str">
        <f ca="1">IF(ISERROR(((VLOOKUP(AD59,'X5'!$B:$AZ,43,FALSE))))=TRUE," ",(((VLOOKUP(AD59,'X5'!$B:$AZ,43,FALSE)))))</f>
        <v xml:space="preserve"> </v>
      </c>
      <c r="BH59" s="113" t="str">
        <f ca="1">IF(ISERROR(((VLOOKUP(AD59,'X5'!$B:$AZ,15,FALSE))))=TRUE," ",(((VLOOKUP(AD59,'X5'!$B:$AZ,15,FALSE)))))</f>
        <v xml:space="preserve"> </v>
      </c>
      <c r="BI59" s="113" t="str">
        <f ca="1">IF(ISERROR(((VLOOKUP(AD59,'X5'!$B:$AZ,14,FALSE))))=TRUE," ",(((VLOOKUP(AD59,'X5'!$B:$AZ,14,FALSE)))))</f>
        <v xml:space="preserve"> </v>
      </c>
      <c r="BJ59" s="113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13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>-100</v>
      </c>
      <c r="BL59" s="113" t="str">
        <f ca="1">IF(ISERROR(((VLOOKUP(AD59,'X6'!$B:$AZ,42,FALSE))))=TRUE," ",(((VLOOKUP(AD59,'X6'!$B:$AZ,42,FALSE)))))</f>
        <v xml:space="preserve"> </v>
      </c>
      <c r="BM59" s="113" t="str">
        <f ca="1">IF(ISERROR(((VLOOKUP(AD59,'X6'!$B:$AZ,43,FALSE))))=TRUE," ",(((VLOOKUP(AD59,'X6'!$B:$AZ,43,FALSE)))))</f>
        <v xml:space="preserve"> </v>
      </c>
      <c r="BN59" s="113" t="str">
        <f ca="1">IF(ISERROR(((VLOOKUP(AD59,'X6'!$B:$AZ,15,FALSE))))=TRUE," ",(((VLOOKUP(AD59,'X6'!$B:$AZ,15,FALSE)))))</f>
        <v xml:space="preserve"> </v>
      </c>
      <c r="BO59" s="113">
        <f ca="1">IF(ISERROR(((VLOOKUP(AD59,'X6'!$B:$AZ,14,FALSE))))=TRUE," ",(((VLOOKUP(AD59,'X6'!$B:$AZ,14,FALSE)))))</f>
        <v>-4.3416927899686542</v>
      </c>
    </row>
    <row r="60" spans="1:67" ht="14.1" customHeight="1" x14ac:dyDescent="0.2">
      <c r="A60" s="165">
        <f t="shared" si="16"/>
        <v>13</v>
      </c>
      <c r="B60" s="122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ARX CT Equity</v>
      </c>
      <c r="C60" s="122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ARC Resources Ltd</v>
      </c>
      <c r="D60" s="122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Exploration &amp; Production</v>
      </c>
      <c r="E60" s="123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7.42</v>
      </c>
      <c r="F60" s="123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11</v>
      </c>
      <c r="G60" s="123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48.247978436657689</v>
      </c>
      <c r="H60" s="123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4281.2242289601254</v>
      </c>
      <c r="I60" s="124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18</v>
      </c>
      <c r="J60" s="124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24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19</v>
      </c>
      <c r="L60" s="125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7.2038834951456305</v>
      </c>
      <c r="M60" s="125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7.2038834951456305</v>
      </c>
      <c r="N60" s="126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-57.843416577851123</v>
      </c>
      <c r="O60" s="125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3.3160636915077988</v>
      </c>
      <c r="P60" s="125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3.3160636915077988</v>
      </c>
      <c r="Q60" s="126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-71.587881976967623</v>
      </c>
      <c r="R60" s="126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3.2884097035040432</v>
      </c>
      <c r="S60" s="126" t="str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/>
      </c>
      <c r="V60" s="43"/>
      <c r="W60" s="43">
        <f t="shared" si="14"/>
        <v>17</v>
      </c>
      <c r="X60" s="43"/>
      <c r="Y60" s="119">
        <f t="shared" ca="1" si="12"/>
        <v>-14.285715285714311</v>
      </c>
      <c r="Z60" s="92" t="s">
        <v>149</v>
      </c>
      <c r="AB60" s="42">
        <f t="shared" si="13"/>
        <v>1</v>
      </c>
      <c r="AC60" s="42">
        <f t="shared" si="15"/>
        <v>16</v>
      </c>
      <c r="AD60" s="111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OSK CT Equity</v>
      </c>
      <c r="AE60" s="112">
        <f t="shared" ca="1" si="11"/>
        <v>100</v>
      </c>
      <c r="AF60" s="113" t="str">
        <f>IF(ISERROR(((VLOOKUP(AD60,'X1'!$B:$AO,6,FALSE))/(VLOOKUP(AD60,'X1'!$B:$AO,7,FALSE))-1))=TRUE," ",(((VLOOKUP(AD60,'X1'!$B:$AO,6,FALSE))/(VLOOKUP(AD60,'X1'!$B:$AO,7,FALSE))-1)))</f>
        <v xml:space="preserve"> </v>
      </c>
      <c r="AG60" s="113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13" t="str">
        <f>IF(ISERROR(((VLOOKUP(AD60,'X1'!$B:$AZ,42,FALSE))))=TRUE," ",(((VLOOKUP(AD60,'X1'!$B:$AZ,42,FALSE)))))</f>
        <v xml:space="preserve"> </v>
      </c>
      <c r="AI60" s="113" t="str">
        <f>IF(ISERROR(((VLOOKUP(AD60,'X1'!$B:$AZ,43,FALSE))))=TRUE," ",(((VLOOKUP(AD60,'X1'!$B:$AZ,43,FALSE)))))</f>
        <v xml:space="preserve"> </v>
      </c>
      <c r="AJ60" s="113" t="str">
        <f>IF(ISERROR(((VLOOKUP(AD60,'X1'!$B:$AZ,15,FALSE))))=TRUE," ",(((VLOOKUP(AD60,'X1'!$B:$AZ,15,FALSE)))))</f>
        <v xml:space="preserve"> </v>
      </c>
      <c r="AK60" s="113" t="str">
        <f>IF(ISERROR(((VLOOKUP(AD60,'X1'!$B:$AZ,14,FALSE))))=TRUE," ",(((VLOOKUP(AD60,'X1'!$B:$AZ,14,FALSE)))))</f>
        <v xml:space="preserve"> </v>
      </c>
      <c r="AL60" s="113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13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13" t="str">
        <f ca="1">IF(ISERROR(((VLOOKUP(AD60,'X2'!$B:$AZ,42,FALSE))))=TRUE," ",(((VLOOKUP(AD60,'X2'!$B:$AZ,42,FALSE)))))</f>
        <v xml:space="preserve"> </v>
      </c>
      <c r="AO60" s="113" t="str">
        <f ca="1">IF(ISERROR(((VLOOKUP(AD60,'X2'!$B:$AZ,43,FALSE))))=TRUE," ",(((VLOOKUP(AD60,'X2'!$B:$AZ,43,FALSE)))))</f>
        <v xml:space="preserve"> </v>
      </c>
      <c r="AP60" s="113" t="str">
        <f ca="1">IF(ISERROR(((VLOOKUP(AD60,'X2'!$B:$AZ,15,FALSE))))=TRUE," ",(((VLOOKUP(AD60,'X2'!$B:$AZ,15,FALSE)))))</f>
        <v xml:space="preserve"> </v>
      </c>
      <c r="AQ60" s="113" t="str">
        <f ca="1">IF(ISERROR(((VLOOKUP(AD60,'X2'!$B:$AZ,14,FALSE))))=TRUE," ",(((VLOOKUP(AD60,'X2'!$B:$AZ,14,FALSE)))))</f>
        <v xml:space="preserve"> </v>
      </c>
      <c r="AR60" s="113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13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13" t="str">
        <f ca="1">IF(ISERROR(((VLOOKUP(AD60,'X3'!$B:$AZ,42,FALSE))))=TRUE," ",(((VLOOKUP(AD60,'X3'!$B:$AZ,42,FALSE)))))</f>
        <v xml:space="preserve"> </v>
      </c>
      <c r="AU60" s="113" t="str">
        <f ca="1">IF(ISERROR(((VLOOKUP(AD60,'X3'!$B:$AZ,43,FALSE))))=TRUE," ",(((VLOOKUP(AD60,'X3'!$B:$AZ,43,FALSE)))))</f>
        <v xml:space="preserve"> </v>
      </c>
      <c r="AV60" s="113" t="str">
        <f ca="1">IF(ISERROR(((VLOOKUP(AD60,'X3'!$B:$AZ,15,FALSE))))=TRUE," ",(((VLOOKUP(AD60,'X3'!$B:$AZ,15,FALSE)))))</f>
        <v xml:space="preserve"> </v>
      </c>
      <c r="AW60" s="113" t="str">
        <f ca="1">IF(ISERROR(((VLOOKUP(AD60,'X3'!$B:$AZ,14,FALSE))))=TRUE," ",(((VLOOKUP(AD60,'X3'!$B:$AZ,14,FALSE)))))</f>
        <v xml:space="preserve"> </v>
      </c>
      <c r="AX60" s="113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13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13" t="str">
        <f ca="1">IF(ISERROR(((VLOOKUP(AD60,'X4'!$B:$AZ,42,FALSE))))=TRUE," ",(((VLOOKUP(AD60,'X4'!$B:$AZ,42,FALSE)))))</f>
        <v xml:space="preserve"> </v>
      </c>
      <c r="BA60" s="113" t="str">
        <f ca="1">IF(ISERROR(((VLOOKUP(AD60,'X4'!$B:$AZ,43,FALSE))))=TRUE," ",(((VLOOKUP(AD60,'X4'!$B:$AZ,43,FALSE)))))</f>
        <v xml:space="preserve"> </v>
      </c>
      <c r="BB60" s="113" t="str">
        <f ca="1">IF(ISERROR(((VLOOKUP(AD60,'X4'!$B:$AZ,15,FALSE))))=TRUE," ",(((VLOOKUP(AD60,'X4'!$B:$AZ,15,FALSE)))))</f>
        <v xml:space="preserve"> </v>
      </c>
      <c r="BC60" s="113" t="str">
        <f ca="1">IF(ISERROR(((VLOOKUP(AD60,'X4'!$B:$AZ,14,FALSE))))=TRUE," ",(((VLOOKUP(AD60,'X4'!$B:$AZ,14,FALSE)))))</f>
        <v xml:space="preserve"> </v>
      </c>
      <c r="BD60" s="113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13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13" t="str">
        <f ca="1">IF(ISERROR(((VLOOKUP(AD60,'X5'!$B:$AZ,42,FALSE))))=TRUE," ",(((VLOOKUP(AD60,'X5'!$B:$AZ,42,FALSE)))))</f>
        <v xml:space="preserve"> </v>
      </c>
      <c r="BG60" s="113" t="str">
        <f ca="1">IF(ISERROR(((VLOOKUP(AD60,'X5'!$B:$AZ,43,FALSE))))=TRUE," ",(((VLOOKUP(AD60,'X5'!$B:$AZ,43,FALSE)))))</f>
        <v xml:space="preserve"> </v>
      </c>
      <c r="BH60" s="113" t="str">
        <f ca="1">IF(ISERROR(((VLOOKUP(AD60,'X5'!$B:$AZ,15,FALSE))))=TRUE," ",(((VLOOKUP(AD60,'X5'!$B:$AZ,15,FALSE)))))</f>
        <v xml:space="preserve"> </v>
      </c>
      <c r="BI60" s="113" t="str">
        <f ca="1">IF(ISERROR(((VLOOKUP(AD60,'X5'!$B:$AZ,14,FALSE))))=TRUE," ",(((VLOOKUP(AD60,'X5'!$B:$AZ,14,FALSE)))))</f>
        <v xml:space="preserve"> </v>
      </c>
      <c r="BJ60" s="113">
        <f ca="1">IF(ISERROR(((VLOOKUP(AD60,'X6'!$B:$AO,6,FALSE))/(VLOOKUP(AD60,'X6'!$B:$AO,7,FALSE))-1))=TRUE," ",(((VLOOKUP(AD60,'X6'!$B:$AO,6,FALSE))/(VLOOKUP(AD60,'X6'!$B:$AO,7,FALSE))-1)))</f>
        <v>1.0695364238410594</v>
      </c>
      <c r="BK60" s="113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>100</v>
      </c>
      <c r="BL60" s="113" t="str">
        <f ca="1">IF(ISERROR(((VLOOKUP(AD60,'X6'!$B:$AZ,42,FALSE))))=TRUE," ",(((VLOOKUP(AD60,'X6'!$B:$AZ,42,FALSE)))))</f>
        <v xml:space="preserve"> </v>
      </c>
      <c r="BM60" s="113" t="str">
        <f ca="1">IF(ISERROR(((VLOOKUP(AD60,'X6'!$B:$AZ,43,FALSE))))=TRUE," ",(((VLOOKUP(AD60,'X6'!$B:$AZ,43,FALSE)))))</f>
        <v xml:space="preserve"> </v>
      </c>
      <c r="BN60" s="113" t="str">
        <f ca="1">IF(ISERROR(((VLOOKUP(AD60,'X6'!$B:$AZ,15,FALSE))))=TRUE," ",(((VLOOKUP(AD60,'X6'!$B:$AZ,15,FALSE)))))</f>
        <v xml:space="preserve"> </v>
      </c>
      <c r="BO60" s="113" t="str">
        <f ca="1">IF(ISERROR(((VLOOKUP(AD60,'X6'!$B:$AZ,14,FALSE))))=TRUE," ",(((VLOOKUP(AD60,'X6'!$B:$AZ,14,FALSE)))))</f>
        <v>#N/A N/A</v>
      </c>
    </row>
    <row r="61" spans="1:67" ht="14.1" customHeight="1" x14ac:dyDescent="0.2">
      <c r="A61" s="165">
        <f t="shared" si="16"/>
        <v>14</v>
      </c>
      <c r="B61" s="122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ATA CT Equity</v>
      </c>
      <c r="C61" s="122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ATS Automation Tooling Systems</v>
      </c>
      <c r="D61" s="122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Factory Automation Equipment</v>
      </c>
      <c r="E61" s="123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26.83</v>
      </c>
      <c r="F61" s="123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33</v>
      </c>
      <c r="G61" s="123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22.996645546030582</v>
      </c>
      <c r="H61" s="123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1968.7828723442706</v>
      </c>
      <c r="I61" s="124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5</v>
      </c>
      <c r="J61" s="124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24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5</v>
      </c>
      <c r="L61" s="125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26.124634858812076</v>
      </c>
      <c r="M61" s="125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26.124634858812076</v>
      </c>
      <c r="N61" s="126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52.879394779332991</v>
      </c>
      <c r="O61" s="125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13.765736067297579</v>
      </c>
      <c r="P61" s="125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13.765736067297579</v>
      </c>
      <c r="Q61" s="126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17.945176632037139</v>
      </c>
      <c r="R61" s="126" t="str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 xml:space="preserve"> </v>
      </c>
      <c r="S61" s="126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-3.1132075471698246</v>
      </c>
      <c r="V61" s="43"/>
      <c r="W61" s="43">
        <f t="shared" si="14"/>
        <v>18</v>
      </c>
      <c r="X61" s="43"/>
      <c r="Y61" s="119">
        <f t="shared" ca="1" si="12"/>
        <v>-8.5714295714285953</v>
      </c>
      <c r="Z61" s="92" t="s">
        <v>149</v>
      </c>
      <c r="AB61" s="42">
        <f t="shared" si="13"/>
        <v>1</v>
      </c>
      <c r="AC61" s="42">
        <f t="shared" si="15"/>
        <v>17</v>
      </c>
      <c r="AD61" s="111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PKI CT Equity</v>
      </c>
      <c r="AE61" s="112">
        <f t="shared" ca="1" si="11"/>
        <v>100</v>
      </c>
      <c r="AF61" s="113" t="str">
        <f>IF(ISERROR(((VLOOKUP(AD61,'X1'!$B:$AO,6,FALSE))/(VLOOKUP(AD61,'X1'!$B:$AO,7,FALSE))-1))=TRUE," ",(((VLOOKUP(AD61,'X1'!$B:$AO,6,FALSE))/(VLOOKUP(AD61,'X1'!$B:$AO,7,FALSE))-1)))</f>
        <v xml:space="preserve"> </v>
      </c>
      <c r="AG61" s="113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13" t="str">
        <f>IF(ISERROR(((VLOOKUP(AD61,'X1'!$B:$AZ,42,FALSE))))=TRUE," ",(((VLOOKUP(AD61,'X1'!$B:$AZ,42,FALSE)))))</f>
        <v xml:space="preserve"> </v>
      </c>
      <c r="AI61" s="113" t="str">
        <f>IF(ISERROR(((VLOOKUP(AD61,'X1'!$B:$AZ,43,FALSE))))=TRUE," ",(((VLOOKUP(AD61,'X1'!$B:$AZ,43,FALSE)))))</f>
        <v xml:space="preserve"> </v>
      </c>
      <c r="AJ61" s="113" t="str">
        <f>IF(ISERROR(((VLOOKUP(AD61,'X1'!$B:$AZ,15,FALSE))))=TRUE," ",(((VLOOKUP(AD61,'X1'!$B:$AZ,15,FALSE)))))</f>
        <v xml:space="preserve"> </v>
      </c>
      <c r="AK61" s="113" t="str">
        <f>IF(ISERROR(((VLOOKUP(AD61,'X1'!$B:$AZ,14,FALSE))))=TRUE," ",(((VLOOKUP(AD61,'X1'!$B:$AZ,14,FALSE)))))</f>
        <v xml:space="preserve"> </v>
      </c>
      <c r="AL61" s="113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13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13" t="str">
        <f ca="1">IF(ISERROR(((VLOOKUP(AD61,'X2'!$B:$AZ,42,FALSE))))=TRUE," ",(((VLOOKUP(AD61,'X2'!$B:$AZ,42,FALSE)))))</f>
        <v xml:space="preserve"> </v>
      </c>
      <c r="AO61" s="113" t="str">
        <f ca="1">IF(ISERROR(((VLOOKUP(AD61,'X2'!$B:$AZ,43,FALSE))))=TRUE," ",(((VLOOKUP(AD61,'X2'!$B:$AZ,43,FALSE)))))</f>
        <v xml:space="preserve"> </v>
      </c>
      <c r="AP61" s="113" t="str">
        <f ca="1">IF(ISERROR(((VLOOKUP(AD61,'X2'!$B:$AZ,15,FALSE))))=TRUE," ",(((VLOOKUP(AD61,'X2'!$B:$AZ,15,FALSE)))))</f>
        <v xml:space="preserve"> </v>
      </c>
      <c r="AQ61" s="113" t="str">
        <f ca="1">IF(ISERROR(((VLOOKUP(AD61,'X2'!$B:$AZ,14,FALSE))))=TRUE," ",(((VLOOKUP(AD61,'X2'!$B:$AZ,14,FALSE)))))</f>
        <v xml:space="preserve"> </v>
      </c>
      <c r="AR61" s="113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13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13" t="str">
        <f ca="1">IF(ISERROR(((VLOOKUP(AD61,'X3'!$B:$AZ,42,FALSE))))=TRUE," ",(((VLOOKUP(AD61,'X3'!$B:$AZ,42,FALSE)))))</f>
        <v xml:space="preserve"> </v>
      </c>
      <c r="AU61" s="113" t="str">
        <f ca="1">IF(ISERROR(((VLOOKUP(AD61,'X3'!$B:$AZ,43,FALSE))))=TRUE," ",(((VLOOKUP(AD61,'X3'!$B:$AZ,43,FALSE)))))</f>
        <v xml:space="preserve"> </v>
      </c>
      <c r="AV61" s="113" t="str">
        <f ca="1">IF(ISERROR(((VLOOKUP(AD61,'X3'!$B:$AZ,15,FALSE))))=TRUE," ",(((VLOOKUP(AD61,'X3'!$B:$AZ,15,FALSE)))))</f>
        <v xml:space="preserve"> </v>
      </c>
      <c r="AW61" s="113" t="str">
        <f ca="1">IF(ISERROR(((VLOOKUP(AD61,'X3'!$B:$AZ,14,FALSE))))=TRUE," ",(((VLOOKUP(AD61,'X3'!$B:$AZ,14,FALSE)))))</f>
        <v xml:space="preserve"> </v>
      </c>
      <c r="AX61" s="113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13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13" t="str">
        <f ca="1">IF(ISERROR(((VLOOKUP(AD61,'X4'!$B:$AZ,42,FALSE))))=TRUE," ",(((VLOOKUP(AD61,'X4'!$B:$AZ,42,FALSE)))))</f>
        <v xml:space="preserve"> </v>
      </c>
      <c r="BA61" s="113" t="str">
        <f ca="1">IF(ISERROR(((VLOOKUP(AD61,'X4'!$B:$AZ,43,FALSE))))=TRUE," ",(((VLOOKUP(AD61,'X4'!$B:$AZ,43,FALSE)))))</f>
        <v xml:space="preserve"> </v>
      </c>
      <c r="BB61" s="113" t="str">
        <f ca="1">IF(ISERROR(((VLOOKUP(AD61,'X4'!$B:$AZ,15,FALSE))))=TRUE," ",(((VLOOKUP(AD61,'X4'!$B:$AZ,15,FALSE)))))</f>
        <v xml:space="preserve"> </v>
      </c>
      <c r="BC61" s="113" t="str">
        <f ca="1">IF(ISERROR(((VLOOKUP(AD61,'X4'!$B:$AZ,14,FALSE))))=TRUE," ",(((VLOOKUP(AD61,'X4'!$B:$AZ,14,FALSE)))))</f>
        <v xml:space="preserve"> </v>
      </c>
      <c r="BD61" s="113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13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13" t="str">
        <f ca="1">IF(ISERROR(((VLOOKUP(AD61,'X5'!$B:$AZ,42,FALSE))))=TRUE," ",(((VLOOKUP(AD61,'X5'!$B:$AZ,42,FALSE)))))</f>
        <v xml:space="preserve"> </v>
      </c>
      <c r="BG61" s="113" t="str">
        <f ca="1">IF(ISERROR(((VLOOKUP(AD61,'X5'!$B:$AZ,43,FALSE))))=TRUE," ",(((VLOOKUP(AD61,'X5'!$B:$AZ,43,FALSE)))))</f>
        <v xml:space="preserve"> </v>
      </c>
      <c r="BH61" s="113" t="str">
        <f ca="1">IF(ISERROR(((VLOOKUP(AD61,'X5'!$B:$AZ,15,FALSE))))=TRUE," ",(((VLOOKUP(AD61,'X5'!$B:$AZ,15,FALSE)))))</f>
        <v xml:space="preserve"> </v>
      </c>
      <c r="BI61" s="113" t="str">
        <f ca="1">IF(ISERROR(((VLOOKUP(AD61,'X5'!$B:$AZ,14,FALSE))))=TRUE," ",(((VLOOKUP(AD61,'X5'!$B:$AZ,14,FALSE)))))</f>
        <v xml:space="preserve"> </v>
      </c>
      <c r="BJ61" s="113">
        <f ca="1">IF(ISERROR(((VLOOKUP(AD61,'X6'!$B:$AO,6,FALSE))/(VLOOKUP(AD61,'X6'!$B:$AO,7,FALSE))-1))=TRUE," ",(((VLOOKUP(AD61,'X6'!$B:$AO,6,FALSE))/(VLOOKUP(AD61,'X6'!$B:$AO,7,FALSE))-1)))</f>
        <v>0.26728110599078336</v>
      </c>
      <c r="BK61" s="113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>100</v>
      </c>
      <c r="BL61" s="113">
        <f ca="1">IF(ISERROR(((VLOOKUP(AD61,'X6'!$B:$AZ,42,FALSE))))=TRUE," ",(((VLOOKUP(AD61,'X6'!$B:$AZ,42,FALSE)))))</f>
        <v>-7.61590251592692</v>
      </c>
      <c r="BM61" s="113">
        <f ca="1">IF(ISERROR(((VLOOKUP(AD61,'X6'!$B:$AZ,43,FALSE))))=TRUE," ",(((VLOOKUP(AD61,'X6'!$B:$AZ,43,FALSE)))))</f>
        <v>30.29542667295113</v>
      </c>
      <c r="BN61" s="113">
        <f ca="1">IF(ISERROR(((VLOOKUP(AD61,'X6'!$B:$AZ,15,FALSE))))=TRUE," ",(((VLOOKUP(AD61,'X6'!$B:$AZ,15,FALSE)))))</f>
        <v>3.1490015360983099</v>
      </c>
      <c r="BO61" s="113">
        <f ca="1">IF(ISERROR(((VLOOKUP(AD61,'X6'!$B:$AZ,14,FALSE))))=TRUE," ",(((VLOOKUP(AD61,'X6'!$B:$AZ,14,FALSE)))))</f>
        <v>293.33333333333331</v>
      </c>
    </row>
    <row r="62" spans="1:67" ht="14.1" customHeight="1" x14ac:dyDescent="0.2">
      <c r="A62" s="165">
        <f t="shared" si="16"/>
        <v>15</v>
      </c>
      <c r="B62" s="122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ATD/B CT Equity</v>
      </c>
      <c r="C62" s="122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Alimentation Couche-Tard Inc</v>
      </c>
      <c r="D62" s="122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Food &amp; Drug Stores</v>
      </c>
      <c r="E62" s="123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41.69</v>
      </c>
      <c r="F62" s="123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46</v>
      </c>
      <c r="G62" s="123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10.338210602062858</v>
      </c>
      <c r="H62" s="123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36114.883309312318</v>
      </c>
      <c r="I62" s="124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11</v>
      </c>
      <c r="J62" s="124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24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16</v>
      </c>
      <c r="L62" s="125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14.559342348370498</v>
      </c>
      <c r="M62" s="125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14.559342348370498</v>
      </c>
      <c r="N62" s="126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-14.799825580980174</v>
      </c>
      <c r="O62" s="125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8.9930835002945262</v>
      </c>
      <c r="P62" s="125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8.9930835002945262</v>
      </c>
      <c r="Q62" s="126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-22.947031911448935</v>
      </c>
      <c r="R62" s="126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0.85178313566415154</v>
      </c>
      <c r="S62" s="126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15.837563451776655</v>
      </c>
      <c r="V62" s="43"/>
      <c r="W62" s="43">
        <f t="shared" si="14"/>
        <v>19</v>
      </c>
      <c r="X62" s="43"/>
      <c r="Y62" s="132">
        <f ca="1">IF($Z$41="A",((Y61+$Z$42)+0.0001),IF($Z$41="B",0,Y61+$AE$43))</f>
        <v>-2.8571438571428809</v>
      </c>
      <c r="Z62" s="92" t="s">
        <v>149</v>
      </c>
      <c r="AB62" s="42">
        <f t="shared" si="13"/>
        <v>1</v>
      </c>
      <c r="AC62" s="42">
        <f t="shared" si="15"/>
        <v>18</v>
      </c>
      <c r="AD62" s="111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PXT CT Equity</v>
      </c>
      <c r="AE62" s="112">
        <f t="shared" ca="1" si="11"/>
        <v>100</v>
      </c>
      <c r="AF62" s="113" t="str">
        <f>IF(ISERROR(((VLOOKUP(AD62,'X1'!$B:$AO,6,FALSE))/(VLOOKUP(AD62,'X1'!$B:$AO,7,FALSE))-1))=TRUE," ",(((VLOOKUP(AD62,'X1'!$B:$AO,6,FALSE))/(VLOOKUP(AD62,'X1'!$B:$AO,7,FALSE))-1)))</f>
        <v xml:space="preserve"> </v>
      </c>
      <c r="AG62" s="113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13" t="str">
        <f>IF(ISERROR(((VLOOKUP(AD62,'X1'!$B:$AZ,42,FALSE))))=TRUE," ",(((VLOOKUP(AD62,'X1'!$B:$AZ,42,FALSE)))))</f>
        <v xml:space="preserve"> </v>
      </c>
      <c r="AI62" s="113" t="str">
        <f>IF(ISERROR(((VLOOKUP(AD62,'X1'!$B:$AZ,43,FALSE))))=TRUE," ",(((VLOOKUP(AD62,'X1'!$B:$AZ,43,FALSE)))))</f>
        <v xml:space="preserve"> </v>
      </c>
      <c r="AJ62" s="113" t="str">
        <f>IF(ISERROR(((VLOOKUP(AD62,'X1'!$B:$AZ,15,FALSE))))=TRUE," ",(((VLOOKUP(AD62,'X1'!$B:$AZ,15,FALSE)))))</f>
        <v xml:space="preserve"> </v>
      </c>
      <c r="AK62" s="113" t="str">
        <f>IF(ISERROR(((VLOOKUP(AD62,'X1'!$B:$AZ,14,FALSE))))=TRUE," ",(((VLOOKUP(AD62,'X1'!$B:$AZ,14,FALSE)))))</f>
        <v xml:space="preserve"> </v>
      </c>
      <c r="AL62" s="113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13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13" t="str">
        <f ca="1">IF(ISERROR(((VLOOKUP(AD62,'X2'!$B:$AZ,42,FALSE))))=TRUE," ",(((VLOOKUP(AD62,'X2'!$B:$AZ,42,FALSE)))))</f>
        <v xml:space="preserve"> </v>
      </c>
      <c r="AO62" s="113" t="str">
        <f ca="1">IF(ISERROR(((VLOOKUP(AD62,'X2'!$B:$AZ,43,FALSE))))=TRUE," ",(((VLOOKUP(AD62,'X2'!$B:$AZ,43,FALSE)))))</f>
        <v xml:space="preserve"> </v>
      </c>
      <c r="AP62" s="113" t="str">
        <f ca="1">IF(ISERROR(((VLOOKUP(AD62,'X2'!$B:$AZ,15,FALSE))))=TRUE," ",(((VLOOKUP(AD62,'X2'!$B:$AZ,15,FALSE)))))</f>
        <v xml:space="preserve"> </v>
      </c>
      <c r="AQ62" s="113" t="str">
        <f ca="1">IF(ISERROR(((VLOOKUP(AD62,'X2'!$B:$AZ,14,FALSE))))=TRUE," ",(((VLOOKUP(AD62,'X2'!$B:$AZ,14,FALSE)))))</f>
        <v xml:space="preserve"> </v>
      </c>
      <c r="AR62" s="113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13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13" t="str">
        <f ca="1">IF(ISERROR(((VLOOKUP(AD62,'X3'!$B:$AZ,42,FALSE))))=TRUE," ",(((VLOOKUP(AD62,'X3'!$B:$AZ,42,FALSE)))))</f>
        <v xml:space="preserve"> </v>
      </c>
      <c r="AU62" s="113" t="str">
        <f ca="1">IF(ISERROR(((VLOOKUP(AD62,'X3'!$B:$AZ,43,FALSE))))=TRUE," ",(((VLOOKUP(AD62,'X3'!$B:$AZ,43,FALSE)))))</f>
        <v xml:space="preserve"> </v>
      </c>
      <c r="AV62" s="113" t="str">
        <f ca="1">IF(ISERROR(((VLOOKUP(AD62,'X3'!$B:$AZ,15,FALSE))))=TRUE," ",(((VLOOKUP(AD62,'X3'!$B:$AZ,15,FALSE)))))</f>
        <v xml:space="preserve"> </v>
      </c>
      <c r="AW62" s="113" t="str">
        <f ca="1">IF(ISERROR(((VLOOKUP(AD62,'X3'!$B:$AZ,14,FALSE))))=TRUE," ",(((VLOOKUP(AD62,'X3'!$B:$AZ,14,FALSE)))))</f>
        <v xml:space="preserve"> </v>
      </c>
      <c r="AX62" s="113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13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13" t="str">
        <f ca="1">IF(ISERROR(((VLOOKUP(AD62,'X4'!$B:$AZ,42,FALSE))))=TRUE," ",(((VLOOKUP(AD62,'X4'!$B:$AZ,42,FALSE)))))</f>
        <v xml:space="preserve"> </v>
      </c>
      <c r="BA62" s="113" t="str">
        <f ca="1">IF(ISERROR(((VLOOKUP(AD62,'X4'!$B:$AZ,43,FALSE))))=TRUE," ",(((VLOOKUP(AD62,'X4'!$B:$AZ,43,FALSE)))))</f>
        <v xml:space="preserve"> </v>
      </c>
      <c r="BB62" s="113" t="str">
        <f ca="1">IF(ISERROR(((VLOOKUP(AD62,'X4'!$B:$AZ,15,FALSE))))=TRUE," ",(((VLOOKUP(AD62,'X4'!$B:$AZ,15,FALSE)))))</f>
        <v xml:space="preserve"> </v>
      </c>
      <c r="BC62" s="113" t="str">
        <f ca="1">IF(ISERROR(((VLOOKUP(AD62,'X4'!$B:$AZ,14,FALSE))))=TRUE," ",(((VLOOKUP(AD62,'X4'!$B:$AZ,14,FALSE)))))</f>
        <v xml:space="preserve"> </v>
      </c>
      <c r="BD62" s="113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13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13" t="str">
        <f ca="1">IF(ISERROR(((VLOOKUP(AD62,'X5'!$B:$AZ,42,FALSE))))=TRUE," ",(((VLOOKUP(AD62,'X5'!$B:$AZ,42,FALSE)))))</f>
        <v xml:space="preserve"> </v>
      </c>
      <c r="BG62" s="113" t="str">
        <f ca="1">IF(ISERROR(((VLOOKUP(AD62,'X5'!$B:$AZ,43,FALSE))))=TRUE," ",(((VLOOKUP(AD62,'X5'!$B:$AZ,43,FALSE)))))</f>
        <v xml:space="preserve"> </v>
      </c>
      <c r="BH62" s="113" t="str">
        <f ca="1">IF(ISERROR(((VLOOKUP(AD62,'X5'!$B:$AZ,15,FALSE))))=TRUE," ",(((VLOOKUP(AD62,'X5'!$B:$AZ,15,FALSE)))))</f>
        <v xml:space="preserve"> </v>
      </c>
      <c r="BI62" s="113" t="str">
        <f ca="1">IF(ISERROR(((VLOOKUP(AD62,'X5'!$B:$AZ,14,FALSE))))=TRUE," ",(((VLOOKUP(AD62,'X5'!$B:$AZ,14,FALSE)))))</f>
        <v xml:space="preserve"> </v>
      </c>
      <c r="BJ62" s="113">
        <f ca="1">IF(ISERROR(((VLOOKUP(AD62,'X6'!$B:$AO,6,FALSE))/(VLOOKUP(AD62,'X6'!$B:$AO,7,FALSE))-1))=TRUE," ",(((VLOOKUP(AD62,'X6'!$B:$AO,6,FALSE))/(VLOOKUP(AD62,'X6'!$B:$AO,7,FALSE))-1)))</f>
        <v>0.39639639639639634</v>
      </c>
      <c r="BK62" s="113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>100</v>
      </c>
      <c r="BL62" s="113">
        <f ca="1">IF(ISERROR(((VLOOKUP(AD62,'X6'!$B:$AZ,42,FALSE))))=TRUE," ",(((VLOOKUP(AD62,'X6'!$B:$AZ,42,FALSE)))))</f>
        <v>56.222993775791906</v>
      </c>
      <c r="BM62" s="113">
        <f ca="1">IF(ISERROR(((VLOOKUP(AD62,'X6'!$B:$AZ,43,FALSE))))=TRUE," ",(((VLOOKUP(AD62,'X6'!$B:$AZ,43,FALSE)))))</f>
        <v>64.342424936190511</v>
      </c>
      <c r="BN62" s="113">
        <f ca="1">IF(ISERROR(((VLOOKUP(AD62,'X6'!$B:$AZ,15,FALSE))))=TRUE," ",(((VLOOKUP(AD62,'X6'!$B:$AZ,15,FALSE)))))</f>
        <v>0</v>
      </c>
      <c r="BO62" s="113">
        <f ca="1">IF(ISERROR(((VLOOKUP(AD62,'X6'!$B:$AZ,14,FALSE))))=TRUE," ",(((VLOOKUP(AD62,'X6'!$B:$AZ,14,FALSE)))))</f>
        <v>202.81690140845069</v>
      </c>
    </row>
    <row r="63" spans="1:67" ht="14.1" customHeight="1" x14ac:dyDescent="0.2">
      <c r="A63" s="165">
        <f t="shared" si="16"/>
        <v>16</v>
      </c>
      <c r="B63" s="122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ATZ CT Equity</v>
      </c>
      <c r="C63" s="122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Aritzia Inc</v>
      </c>
      <c r="D63" s="122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Specialty Apparel Stores</v>
      </c>
      <c r="E63" s="123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31.82</v>
      </c>
      <c r="F63" s="123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33</v>
      </c>
      <c r="G63" s="123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3.7083595223130095</v>
      </c>
      <c r="H63" s="123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2788.2775154706123</v>
      </c>
      <c r="I63" s="124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9</v>
      </c>
      <c r="J63" s="124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24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9</v>
      </c>
      <c r="L63" s="125" t="str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NA</v>
      </c>
      <c r="M63" s="125" t="str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NA</v>
      </c>
      <c r="N63" s="126" t="str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 xml:space="preserve"> </v>
      </c>
      <c r="O63" s="125" t="str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NA</v>
      </c>
      <c r="P63" s="125" t="str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NA</v>
      </c>
      <c r="Q63" s="126" t="str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 xml:space="preserve"> </v>
      </c>
      <c r="R63" s="126" t="str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 xml:space="preserve"> </v>
      </c>
      <c r="S63" s="126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-82.758620689655174</v>
      </c>
      <c r="V63" s="43"/>
      <c r="W63" s="43">
        <f t="shared" si="14"/>
        <v>20</v>
      </c>
      <c r="X63" s="43"/>
      <c r="Y63" s="133">
        <f ca="1">IF($Z$41="A",0,IF($Z$41="B",$AE$40,Y62+$AE$43))</f>
        <v>2.8571418571428335</v>
      </c>
      <c r="Z63" s="92" t="s">
        <v>149</v>
      </c>
      <c r="AB63" s="42">
        <f t="shared" si="13"/>
        <v>1</v>
      </c>
      <c r="AC63" s="42">
        <f t="shared" si="15"/>
        <v>19</v>
      </c>
      <c r="AD63" s="111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>SEA CT Equity</v>
      </c>
      <c r="AE63" s="112">
        <f t="shared" ca="1" si="11"/>
        <v>100</v>
      </c>
      <c r="AF63" s="113" t="str">
        <f>IF(ISERROR(((VLOOKUP(AD63,'X1'!$B:$AO,6,FALSE))/(VLOOKUP(AD63,'X1'!$B:$AO,7,FALSE))-1))=TRUE," ",(((VLOOKUP(AD63,'X1'!$B:$AO,6,FALSE))/(VLOOKUP(AD63,'X1'!$B:$AO,7,FALSE))-1)))</f>
        <v xml:space="preserve"> </v>
      </c>
      <c r="AG63" s="113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13" t="str">
        <f>IF(ISERROR(((VLOOKUP(AD63,'X1'!$B:$AZ,42,FALSE))))=TRUE," ",(((VLOOKUP(AD63,'X1'!$B:$AZ,42,FALSE)))))</f>
        <v xml:space="preserve"> </v>
      </c>
      <c r="AI63" s="113" t="str">
        <f>IF(ISERROR(((VLOOKUP(AD63,'X1'!$B:$AZ,43,FALSE))))=TRUE," ",(((VLOOKUP(AD63,'X1'!$B:$AZ,43,FALSE)))))</f>
        <v xml:space="preserve"> </v>
      </c>
      <c r="AJ63" s="113" t="str">
        <f>IF(ISERROR(((VLOOKUP(AD63,'X1'!$B:$AZ,15,FALSE))))=TRUE," ",(((VLOOKUP(AD63,'X1'!$B:$AZ,15,FALSE)))))</f>
        <v xml:space="preserve"> </v>
      </c>
      <c r="AK63" s="113" t="str">
        <f>IF(ISERROR(((VLOOKUP(AD63,'X1'!$B:$AZ,14,FALSE))))=TRUE," ",(((VLOOKUP(AD63,'X1'!$B:$AZ,14,FALSE)))))</f>
        <v xml:space="preserve"> </v>
      </c>
      <c r="AL63" s="113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13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13" t="str">
        <f ca="1">IF(ISERROR(((VLOOKUP(AD63,'X2'!$B:$AZ,42,FALSE))))=TRUE," ",(((VLOOKUP(AD63,'X2'!$B:$AZ,42,FALSE)))))</f>
        <v xml:space="preserve"> </v>
      </c>
      <c r="AO63" s="113" t="str">
        <f ca="1">IF(ISERROR(((VLOOKUP(AD63,'X2'!$B:$AZ,43,FALSE))))=TRUE," ",(((VLOOKUP(AD63,'X2'!$B:$AZ,43,FALSE)))))</f>
        <v xml:space="preserve"> </v>
      </c>
      <c r="AP63" s="113" t="str">
        <f ca="1">IF(ISERROR(((VLOOKUP(AD63,'X2'!$B:$AZ,15,FALSE))))=TRUE," ",(((VLOOKUP(AD63,'X2'!$B:$AZ,15,FALSE)))))</f>
        <v xml:space="preserve"> </v>
      </c>
      <c r="AQ63" s="113" t="str">
        <f ca="1">IF(ISERROR(((VLOOKUP(AD63,'X2'!$B:$AZ,14,FALSE))))=TRUE," ",(((VLOOKUP(AD63,'X2'!$B:$AZ,14,FALSE)))))</f>
        <v xml:space="preserve"> </v>
      </c>
      <c r="AR63" s="113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13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13" t="str">
        <f ca="1">IF(ISERROR(((VLOOKUP(AD63,'X3'!$B:$AZ,42,FALSE))))=TRUE," ",(((VLOOKUP(AD63,'X3'!$B:$AZ,42,FALSE)))))</f>
        <v xml:space="preserve"> </v>
      </c>
      <c r="AU63" s="113" t="str">
        <f ca="1">IF(ISERROR(((VLOOKUP(AD63,'X3'!$B:$AZ,43,FALSE))))=TRUE," ",(((VLOOKUP(AD63,'X3'!$B:$AZ,43,FALSE)))))</f>
        <v xml:space="preserve"> </v>
      </c>
      <c r="AV63" s="113" t="str">
        <f ca="1">IF(ISERROR(((VLOOKUP(AD63,'X3'!$B:$AZ,15,FALSE))))=TRUE," ",(((VLOOKUP(AD63,'X3'!$B:$AZ,15,FALSE)))))</f>
        <v xml:space="preserve"> </v>
      </c>
      <c r="AW63" s="113" t="str">
        <f ca="1">IF(ISERROR(((VLOOKUP(AD63,'X3'!$B:$AZ,14,FALSE))))=TRUE," ",(((VLOOKUP(AD63,'X3'!$B:$AZ,14,FALSE)))))</f>
        <v xml:space="preserve"> </v>
      </c>
      <c r="AX63" s="113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13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13" t="str">
        <f ca="1">IF(ISERROR(((VLOOKUP(AD63,'X4'!$B:$AZ,42,FALSE))))=TRUE," ",(((VLOOKUP(AD63,'X4'!$B:$AZ,42,FALSE)))))</f>
        <v xml:space="preserve"> </v>
      </c>
      <c r="BA63" s="113" t="str">
        <f ca="1">IF(ISERROR(((VLOOKUP(AD63,'X4'!$B:$AZ,43,FALSE))))=TRUE," ",(((VLOOKUP(AD63,'X4'!$B:$AZ,43,FALSE)))))</f>
        <v xml:space="preserve"> </v>
      </c>
      <c r="BB63" s="113" t="str">
        <f ca="1">IF(ISERROR(((VLOOKUP(AD63,'X4'!$B:$AZ,15,FALSE))))=TRUE," ",(((VLOOKUP(AD63,'X4'!$B:$AZ,15,FALSE)))))</f>
        <v xml:space="preserve"> </v>
      </c>
      <c r="BC63" s="113" t="str">
        <f ca="1">IF(ISERROR(((VLOOKUP(AD63,'X4'!$B:$AZ,14,FALSE))))=TRUE," ",(((VLOOKUP(AD63,'X4'!$B:$AZ,14,FALSE)))))</f>
        <v xml:space="preserve"> </v>
      </c>
      <c r="BD63" s="113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13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13" t="str">
        <f ca="1">IF(ISERROR(((VLOOKUP(AD63,'X5'!$B:$AZ,42,FALSE))))=TRUE," ",(((VLOOKUP(AD63,'X5'!$B:$AZ,42,FALSE)))))</f>
        <v xml:space="preserve"> </v>
      </c>
      <c r="BG63" s="113" t="str">
        <f ca="1">IF(ISERROR(((VLOOKUP(AD63,'X5'!$B:$AZ,43,FALSE))))=TRUE," ",(((VLOOKUP(AD63,'X5'!$B:$AZ,43,FALSE)))))</f>
        <v xml:space="preserve"> </v>
      </c>
      <c r="BH63" s="113" t="str">
        <f ca="1">IF(ISERROR(((VLOOKUP(AD63,'X5'!$B:$AZ,15,FALSE))))=TRUE," ",(((VLOOKUP(AD63,'X5'!$B:$AZ,15,FALSE)))))</f>
        <v xml:space="preserve"> </v>
      </c>
      <c r="BI63" s="113" t="str">
        <f ca="1">IF(ISERROR(((VLOOKUP(AD63,'X5'!$B:$AZ,14,FALSE))))=TRUE," ",(((VLOOKUP(AD63,'X5'!$B:$AZ,14,FALSE)))))</f>
        <v xml:space="preserve"> </v>
      </c>
      <c r="BJ63" s="113">
        <f ca="1">IF(ISERROR(((VLOOKUP(AD63,'X6'!$B:$AO,6,FALSE))/(VLOOKUP(AD63,'X6'!$B:$AO,7,FALSE))-1))=TRUE," ",(((VLOOKUP(AD63,'X6'!$B:$AO,6,FALSE))/(VLOOKUP(AD63,'X6'!$B:$AO,7,FALSE))-1)))</f>
        <v>0.63094128611369982</v>
      </c>
      <c r="BK63" s="113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>100</v>
      </c>
      <c r="BL63" s="113" t="str">
        <f ca="1">IF(ISERROR(((VLOOKUP(AD63,'X6'!$B:$AZ,42,FALSE))))=TRUE," ",(((VLOOKUP(AD63,'X6'!$B:$AZ,42,FALSE)))))</f>
        <v xml:space="preserve"> </v>
      </c>
      <c r="BM63" s="113" t="str">
        <f ca="1">IF(ISERROR(((VLOOKUP(AD63,'X6'!$B:$AZ,43,FALSE))))=TRUE," ",(((VLOOKUP(AD63,'X6'!$B:$AZ,43,FALSE)))))</f>
        <v xml:space="preserve"> </v>
      </c>
      <c r="BN63" s="113" t="str">
        <f ca="1">IF(ISERROR(((VLOOKUP(AD63,'X6'!$B:$AZ,15,FALSE))))=TRUE," ",(((VLOOKUP(AD63,'X6'!$B:$AZ,15,FALSE)))))</f>
        <v xml:space="preserve"> </v>
      </c>
      <c r="BO63" s="113">
        <f ca="1">IF(ISERROR(((VLOOKUP(AD63,'X6'!$B:$AZ,14,FALSE))))=TRUE," ",(((VLOOKUP(AD63,'X6'!$B:$AZ,14,FALSE)))))</f>
        <v>14.529914529914532</v>
      </c>
    </row>
    <row r="64" spans="1:67" ht="14.1" customHeight="1" x14ac:dyDescent="0.2">
      <c r="A64" s="165">
        <f t="shared" si="16"/>
        <v>17</v>
      </c>
      <c r="B64" s="122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AUP CT Equity</v>
      </c>
      <c r="C64" s="122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Aurinia Pharmaceuticals Inc</v>
      </c>
      <c r="D64" s="122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Specialty &amp; Generic Pharma</v>
      </c>
      <c r="E64" s="123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15.89</v>
      </c>
      <c r="F64" s="123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35.20159912109375</v>
      </c>
      <c r="G64" s="123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121.53303411638609</v>
      </c>
      <c r="H64" s="123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1613.9572135876188</v>
      </c>
      <c r="I64" s="124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8</v>
      </c>
      <c r="J64" s="124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24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9</v>
      </c>
      <c r="L64" s="125" t="str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NA</v>
      </c>
      <c r="M64" s="125" t="str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NA</v>
      </c>
      <c r="N64" s="126" t="str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25" t="str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NA</v>
      </c>
      <c r="P64" s="125" t="str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NA</v>
      </c>
      <c r="Q64" s="126" t="str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26" t="str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 xml:space="preserve"> </v>
      </c>
      <c r="S64" s="126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-25.259515570934266</v>
      </c>
      <c r="V64" s="43"/>
      <c r="W64" s="43">
        <f t="shared" si="14"/>
        <v>21</v>
      </c>
      <c r="X64" s="43"/>
      <c r="Y64" s="134">
        <f t="shared" ref="Y64:Y79" ca="1" si="17">IF($Z$41="A",0,IF($Z$41="B",Y63+$Z$42,Y63+$AE$43))</f>
        <v>8.5714275714285471</v>
      </c>
      <c r="Z64" s="92" t="s">
        <v>149</v>
      </c>
      <c r="AB64" s="42">
        <f t="shared" si="13"/>
        <v>2</v>
      </c>
      <c r="AC64" s="42">
        <f t="shared" si="15"/>
        <v>20</v>
      </c>
      <c r="AD64" s="111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12" t="str">
        <f t="shared" ca="1" si="11"/>
        <v xml:space="preserve"> </v>
      </c>
      <c r="AF64" s="113" t="str">
        <f>IF(ISERROR(((VLOOKUP(AD64,'X1'!$B:$AO,6,FALSE))/(VLOOKUP(AD64,'X1'!$B:$AO,7,FALSE))-1))=TRUE," ",(((VLOOKUP(AD64,'X1'!$B:$AO,6,FALSE))/(VLOOKUP(AD64,'X1'!$B:$AO,7,FALSE))-1)))</f>
        <v xml:space="preserve"> </v>
      </c>
      <c r="AG64" s="113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13" t="str">
        <f>IF(ISERROR(((VLOOKUP(AD64,'X1'!$B:$AZ,42,FALSE))))=TRUE," ",(((VLOOKUP(AD64,'X1'!$B:$AZ,42,FALSE)))))</f>
        <v xml:space="preserve"> </v>
      </c>
      <c r="AI64" s="113" t="str">
        <f>IF(ISERROR(((VLOOKUP(AD64,'X1'!$B:$AZ,43,FALSE))))=TRUE," ",(((VLOOKUP(AD64,'X1'!$B:$AZ,43,FALSE)))))</f>
        <v xml:space="preserve"> </v>
      </c>
      <c r="AJ64" s="113" t="str">
        <f>IF(ISERROR(((VLOOKUP(AD64,'X1'!$B:$AZ,15,FALSE))))=TRUE," ",(((VLOOKUP(AD64,'X1'!$B:$AZ,15,FALSE)))))</f>
        <v xml:space="preserve"> </v>
      </c>
      <c r="AK64" s="113" t="str">
        <f>IF(ISERROR(((VLOOKUP(AD64,'X1'!$B:$AZ,14,FALSE))))=TRUE," ",(((VLOOKUP(AD64,'X1'!$B:$AZ,14,FALSE)))))</f>
        <v xml:space="preserve"> </v>
      </c>
      <c r="AL64" s="113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13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13" t="str">
        <f ca="1">IF(ISERROR(((VLOOKUP(AD64,'X2'!$B:$AZ,42,FALSE))))=TRUE," ",(((VLOOKUP(AD64,'X2'!$B:$AZ,42,FALSE)))))</f>
        <v xml:space="preserve"> </v>
      </c>
      <c r="AO64" s="113" t="str">
        <f ca="1">IF(ISERROR(((VLOOKUP(AD64,'X2'!$B:$AZ,43,FALSE))))=TRUE," ",(((VLOOKUP(AD64,'X2'!$B:$AZ,43,FALSE)))))</f>
        <v xml:space="preserve"> </v>
      </c>
      <c r="AP64" s="113" t="str">
        <f ca="1">IF(ISERROR(((VLOOKUP(AD64,'X2'!$B:$AZ,15,FALSE))))=TRUE," ",(((VLOOKUP(AD64,'X2'!$B:$AZ,15,FALSE)))))</f>
        <v xml:space="preserve"> </v>
      </c>
      <c r="AQ64" s="113" t="str">
        <f ca="1">IF(ISERROR(((VLOOKUP(AD64,'X2'!$B:$AZ,14,FALSE))))=TRUE," ",(((VLOOKUP(AD64,'X2'!$B:$AZ,14,FALSE)))))</f>
        <v xml:space="preserve"> </v>
      </c>
      <c r="AR64" s="113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13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13" t="str">
        <f ca="1">IF(ISERROR(((VLOOKUP(AD64,'X3'!$B:$AZ,42,FALSE))))=TRUE," ",(((VLOOKUP(AD64,'X3'!$B:$AZ,42,FALSE)))))</f>
        <v xml:space="preserve"> </v>
      </c>
      <c r="AU64" s="113" t="str">
        <f ca="1">IF(ISERROR(((VLOOKUP(AD64,'X3'!$B:$AZ,43,FALSE))))=TRUE," ",(((VLOOKUP(AD64,'X3'!$B:$AZ,43,FALSE)))))</f>
        <v xml:space="preserve"> </v>
      </c>
      <c r="AV64" s="113" t="str">
        <f ca="1">IF(ISERROR(((VLOOKUP(AD64,'X3'!$B:$AZ,15,FALSE))))=TRUE," ",(((VLOOKUP(AD64,'X3'!$B:$AZ,15,FALSE)))))</f>
        <v xml:space="preserve"> </v>
      </c>
      <c r="AW64" s="113" t="str">
        <f ca="1">IF(ISERROR(((VLOOKUP(AD64,'X3'!$B:$AZ,14,FALSE))))=TRUE," ",(((VLOOKUP(AD64,'X3'!$B:$AZ,14,FALSE)))))</f>
        <v xml:space="preserve"> </v>
      </c>
      <c r="AX64" s="113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13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13" t="str">
        <f ca="1">IF(ISERROR(((VLOOKUP(AD64,'X4'!$B:$AZ,42,FALSE))))=TRUE," ",(((VLOOKUP(AD64,'X4'!$B:$AZ,42,FALSE)))))</f>
        <v xml:space="preserve"> </v>
      </c>
      <c r="BA64" s="113" t="str">
        <f ca="1">IF(ISERROR(((VLOOKUP(AD64,'X4'!$B:$AZ,43,FALSE))))=TRUE," ",(((VLOOKUP(AD64,'X4'!$B:$AZ,43,FALSE)))))</f>
        <v xml:space="preserve"> </v>
      </c>
      <c r="BB64" s="113" t="str">
        <f ca="1">IF(ISERROR(((VLOOKUP(AD64,'X4'!$B:$AZ,15,FALSE))))=TRUE," ",(((VLOOKUP(AD64,'X4'!$B:$AZ,15,FALSE)))))</f>
        <v xml:space="preserve"> </v>
      </c>
      <c r="BC64" s="113" t="str">
        <f ca="1">IF(ISERROR(((VLOOKUP(AD64,'X4'!$B:$AZ,14,FALSE))))=TRUE," ",(((VLOOKUP(AD64,'X4'!$B:$AZ,14,FALSE)))))</f>
        <v xml:space="preserve"> </v>
      </c>
      <c r="BD64" s="113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13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13" t="str">
        <f ca="1">IF(ISERROR(((VLOOKUP(AD64,'X5'!$B:$AZ,42,FALSE))))=TRUE," ",(((VLOOKUP(AD64,'X5'!$B:$AZ,42,FALSE)))))</f>
        <v xml:space="preserve"> </v>
      </c>
      <c r="BG64" s="113" t="str">
        <f ca="1">IF(ISERROR(((VLOOKUP(AD64,'X5'!$B:$AZ,43,FALSE))))=TRUE," ",(((VLOOKUP(AD64,'X5'!$B:$AZ,43,FALSE)))))</f>
        <v xml:space="preserve"> </v>
      </c>
      <c r="BH64" s="113" t="str">
        <f ca="1">IF(ISERROR(((VLOOKUP(AD64,'X5'!$B:$AZ,15,FALSE))))=TRUE," ",(((VLOOKUP(AD64,'X5'!$B:$AZ,15,FALSE)))))</f>
        <v xml:space="preserve"> </v>
      </c>
      <c r="BI64" s="113" t="str">
        <f ca="1">IF(ISERROR(((VLOOKUP(AD64,'X5'!$B:$AZ,14,FALSE))))=TRUE," ",(((VLOOKUP(AD64,'X5'!$B:$AZ,14,FALSE)))))</f>
        <v xml:space="preserve"> </v>
      </c>
      <c r="BJ64" s="113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13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13" t="str">
        <f ca="1">IF(ISERROR(((VLOOKUP(AD64,'X6'!$B:$AZ,42,FALSE))))=TRUE," ",(((VLOOKUP(AD64,'X6'!$B:$AZ,42,FALSE)))))</f>
        <v xml:space="preserve"> </v>
      </c>
      <c r="BM64" s="113" t="str">
        <f ca="1">IF(ISERROR(((VLOOKUP(AD64,'X6'!$B:$AZ,43,FALSE))))=TRUE," ",(((VLOOKUP(AD64,'X6'!$B:$AZ,43,FALSE)))))</f>
        <v xml:space="preserve"> </v>
      </c>
      <c r="BN64" s="113" t="str">
        <f ca="1">IF(ISERROR(((VLOOKUP(AD64,'X6'!$B:$AZ,15,FALSE))))=TRUE," ",(((VLOOKUP(AD64,'X6'!$B:$AZ,15,FALSE)))))</f>
        <v xml:space="preserve"> </v>
      </c>
      <c r="BO64" s="113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65">
        <f t="shared" si="16"/>
        <v>18</v>
      </c>
      <c r="B65" s="122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AX-U CT Equity</v>
      </c>
      <c r="C65" s="122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Artis Real Estate Investment T</v>
      </c>
      <c r="D65" s="122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Multi Asset Class REIT</v>
      </c>
      <c r="E65" s="123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10.96</v>
      </c>
      <c r="F65" s="123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11.850000381469727</v>
      </c>
      <c r="G65" s="123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8.1204414367675781</v>
      </c>
      <c r="H65" s="123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1185.029658351345</v>
      </c>
      <c r="I65" s="124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3</v>
      </c>
      <c r="J65" s="124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0</v>
      </c>
      <c r="K65" s="124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9</v>
      </c>
      <c r="L65" s="125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10.148148148148149</v>
      </c>
      <c r="M65" s="125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10.148148148148149</v>
      </c>
      <c r="N65" s="126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-40.613801670166424</v>
      </c>
      <c r="O65" s="125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17.168225538971804</v>
      </c>
      <c r="P65" s="125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17.168225538971804</v>
      </c>
      <c r="Q65" s="126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47.09779293699625</v>
      </c>
      <c r="R65" s="126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5.273722627737226</v>
      </c>
      <c r="S65" s="126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-10.074937552039966</v>
      </c>
      <c r="V65" s="43"/>
      <c r="W65" s="43">
        <f t="shared" si="14"/>
        <v>22</v>
      </c>
      <c r="X65" s="43"/>
      <c r="Y65" s="134">
        <f t="shared" ca="1" si="17"/>
        <v>14.285713285714262</v>
      </c>
      <c r="Z65" s="92" t="s">
        <v>149</v>
      </c>
      <c r="AB65" s="42">
        <f t="shared" si="13"/>
        <v>2</v>
      </c>
      <c r="AC65" s="42">
        <f t="shared" si="15"/>
        <v>21</v>
      </c>
      <c r="AD65" s="111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12" t="str">
        <f t="shared" ca="1" si="11"/>
        <v xml:space="preserve"> </v>
      </c>
      <c r="AF65" s="113" t="str">
        <f>IF(ISERROR(((VLOOKUP(AD65,'X1'!$B:$AO,6,FALSE))/(VLOOKUP(AD65,'X1'!$B:$AO,7,FALSE))-1))=TRUE," ",(((VLOOKUP(AD65,'X1'!$B:$AO,6,FALSE))/(VLOOKUP(AD65,'X1'!$B:$AO,7,FALSE))-1)))</f>
        <v xml:space="preserve"> </v>
      </c>
      <c r="AG65" s="113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13" t="str">
        <f>IF(ISERROR(((VLOOKUP(AD65,'X1'!$B:$AZ,42,FALSE))))=TRUE," ",(((VLOOKUP(AD65,'X1'!$B:$AZ,42,FALSE)))))</f>
        <v xml:space="preserve"> </v>
      </c>
      <c r="AI65" s="113" t="str">
        <f>IF(ISERROR(((VLOOKUP(AD65,'X1'!$B:$AZ,43,FALSE))))=TRUE," ",(((VLOOKUP(AD65,'X1'!$B:$AZ,43,FALSE)))))</f>
        <v xml:space="preserve"> </v>
      </c>
      <c r="AJ65" s="113" t="str">
        <f>IF(ISERROR(((VLOOKUP(AD65,'X1'!$B:$AZ,15,FALSE))))=TRUE," ",(((VLOOKUP(AD65,'X1'!$B:$AZ,15,FALSE)))))</f>
        <v xml:space="preserve"> </v>
      </c>
      <c r="AK65" s="113" t="str">
        <f>IF(ISERROR(((VLOOKUP(AD65,'X1'!$B:$AZ,14,FALSE))))=TRUE," ",(((VLOOKUP(AD65,'X1'!$B:$AZ,14,FALSE)))))</f>
        <v xml:space="preserve"> </v>
      </c>
      <c r="AL65" s="113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13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13" t="str">
        <f ca="1">IF(ISERROR(((VLOOKUP(AD65,'X2'!$B:$AZ,42,FALSE))))=TRUE," ",(((VLOOKUP(AD65,'X2'!$B:$AZ,42,FALSE)))))</f>
        <v xml:space="preserve"> </v>
      </c>
      <c r="AO65" s="113" t="str">
        <f ca="1">IF(ISERROR(((VLOOKUP(AD65,'X2'!$B:$AZ,43,FALSE))))=TRUE," ",(((VLOOKUP(AD65,'X2'!$B:$AZ,43,FALSE)))))</f>
        <v xml:space="preserve"> </v>
      </c>
      <c r="AP65" s="113" t="str">
        <f ca="1">IF(ISERROR(((VLOOKUP(AD65,'X2'!$B:$AZ,15,FALSE))))=TRUE," ",(((VLOOKUP(AD65,'X2'!$B:$AZ,15,FALSE)))))</f>
        <v xml:space="preserve"> </v>
      </c>
      <c r="AQ65" s="113" t="str">
        <f ca="1">IF(ISERROR(((VLOOKUP(AD65,'X2'!$B:$AZ,14,FALSE))))=TRUE," ",(((VLOOKUP(AD65,'X2'!$B:$AZ,14,FALSE)))))</f>
        <v xml:space="preserve"> </v>
      </c>
      <c r="AR65" s="113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13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13" t="str">
        <f ca="1">IF(ISERROR(((VLOOKUP(AD65,'X3'!$B:$AZ,42,FALSE))))=TRUE," ",(((VLOOKUP(AD65,'X3'!$B:$AZ,42,FALSE)))))</f>
        <v xml:space="preserve"> </v>
      </c>
      <c r="AU65" s="113" t="str">
        <f ca="1">IF(ISERROR(((VLOOKUP(AD65,'X3'!$B:$AZ,43,FALSE))))=TRUE," ",(((VLOOKUP(AD65,'X3'!$B:$AZ,43,FALSE)))))</f>
        <v xml:space="preserve"> </v>
      </c>
      <c r="AV65" s="113" t="str">
        <f ca="1">IF(ISERROR(((VLOOKUP(AD65,'X3'!$B:$AZ,15,FALSE))))=TRUE," ",(((VLOOKUP(AD65,'X3'!$B:$AZ,15,FALSE)))))</f>
        <v xml:space="preserve"> </v>
      </c>
      <c r="AW65" s="113" t="str">
        <f ca="1">IF(ISERROR(((VLOOKUP(AD65,'X3'!$B:$AZ,14,FALSE))))=TRUE," ",(((VLOOKUP(AD65,'X3'!$B:$AZ,14,FALSE)))))</f>
        <v xml:space="preserve"> </v>
      </c>
      <c r="AX65" s="113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13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13" t="str">
        <f ca="1">IF(ISERROR(((VLOOKUP(AD65,'X4'!$B:$AZ,42,FALSE))))=TRUE," ",(((VLOOKUP(AD65,'X4'!$B:$AZ,42,FALSE)))))</f>
        <v xml:space="preserve"> </v>
      </c>
      <c r="BA65" s="113" t="str">
        <f ca="1">IF(ISERROR(((VLOOKUP(AD65,'X4'!$B:$AZ,43,FALSE))))=TRUE," ",(((VLOOKUP(AD65,'X4'!$B:$AZ,43,FALSE)))))</f>
        <v xml:space="preserve"> </v>
      </c>
      <c r="BB65" s="113" t="str">
        <f ca="1">IF(ISERROR(((VLOOKUP(AD65,'X4'!$B:$AZ,15,FALSE))))=TRUE," ",(((VLOOKUP(AD65,'X4'!$B:$AZ,15,FALSE)))))</f>
        <v xml:space="preserve"> </v>
      </c>
      <c r="BC65" s="113" t="str">
        <f ca="1">IF(ISERROR(((VLOOKUP(AD65,'X4'!$B:$AZ,14,FALSE))))=TRUE," ",(((VLOOKUP(AD65,'X4'!$B:$AZ,14,FALSE)))))</f>
        <v xml:space="preserve"> </v>
      </c>
      <c r="BD65" s="113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13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13" t="str">
        <f ca="1">IF(ISERROR(((VLOOKUP(AD65,'X5'!$B:$AZ,42,FALSE))))=TRUE," ",(((VLOOKUP(AD65,'X5'!$B:$AZ,42,FALSE)))))</f>
        <v xml:space="preserve"> </v>
      </c>
      <c r="BG65" s="113" t="str">
        <f ca="1">IF(ISERROR(((VLOOKUP(AD65,'X5'!$B:$AZ,43,FALSE))))=TRUE," ",(((VLOOKUP(AD65,'X5'!$B:$AZ,43,FALSE)))))</f>
        <v xml:space="preserve"> </v>
      </c>
      <c r="BH65" s="113" t="str">
        <f ca="1">IF(ISERROR(((VLOOKUP(AD65,'X5'!$B:$AZ,15,FALSE))))=TRUE," ",(((VLOOKUP(AD65,'X5'!$B:$AZ,15,FALSE)))))</f>
        <v xml:space="preserve"> </v>
      </c>
      <c r="BI65" s="113" t="str">
        <f ca="1">IF(ISERROR(((VLOOKUP(AD65,'X5'!$B:$AZ,14,FALSE))))=TRUE," ",(((VLOOKUP(AD65,'X5'!$B:$AZ,14,FALSE)))))</f>
        <v xml:space="preserve"> </v>
      </c>
      <c r="BJ65" s="113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13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13" t="str">
        <f ca="1">IF(ISERROR(((VLOOKUP(AD65,'X6'!$B:$AZ,42,FALSE))))=TRUE," ",(((VLOOKUP(AD65,'X6'!$B:$AZ,42,FALSE)))))</f>
        <v xml:space="preserve"> </v>
      </c>
      <c r="BM65" s="113" t="str">
        <f ca="1">IF(ISERROR(((VLOOKUP(AD65,'X6'!$B:$AZ,43,FALSE))))=TRUE," ",(((VLOOKUP(AD65,'X6'!$B:$AZ,43,FALSE)))))</f>
        <v xml:space="preserve"> </v>
      </c>
      <c r="BN65" s="113" t="str">
        <f ca="1">IF(ISERROR(((VLOOKUP(AD65,'X6'!$B:$AZ,15,FALSE))))=TRUE," ",(((VLOOKUP(AD65,'X6'!$B:$AZ,15,FALSE)))))</f>
        <v xml:space="preserve"> </v>
      </c>
      <c r="BO65" s="113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65">
        <f t="shared" si="16"/>
        <v>19</v>
      </c>
      <c r="B66" s="122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>BAD CT Equity</v>
      </c>
      <c r="C66" s="122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Badger Daylighting Ltd</v>
      </c>
      <c r="D66" s="122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Infrastructure Construction</v>
      </c>
      <c r="E66" s="123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41.75</v>
      </c>
      <c r="F66" s="123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44.5</v>
      </c>
      <c r="G66" s="123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6.5868263473053856</v>
      </c>
      <c r="H66" s="123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1159.6651103893248</v>
      </c>
      <c r="I66" s="124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4</v>
      </c>
      <c r="J66" s="124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0</v>
      </c>
      <c r="K66" s="124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8</v>
      </c>
      <c r="L66" s="125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28.576317590691307</v>
      </c>
      <c r="M66" s="125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28.576317590691307</v>
      </c>
      <c r="N66" s="126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67.226457399203852</v>
      </c>
      <c r="O66" s="125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10.717085376162299</v>
      </c>
      <c r="P66" s="125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10.717085376162299</v>
      </c>
      <c r="Q66" s="126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>-8.1757400045639255</v>
      </c>
      <c r="R66" s="126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1.5017964071856289</v>
      </c>
      <c r="S66" s="126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105.77464788732397</v>
      </c>
      <c r="V66" s="43"/>
      <c r="W66" s="43">
        <f t="shared" si="14"/>
        <v>23</v>
      </c>
      <c r="X66" s="43"/>
      <c r="Y66" s="134">
        <f t="shared" ca="1" si="17"/>
        <v>19.999998999999978</v>
      </c>
      <c r="Z66" s="92" t="s">
        <v>149</v>
      </c>
      <c r="AB66" s="42">
        <f t="shared" si="13"/>
        <v>2</v>
      </c>
      <c r="AC66" s="42">
        <f t="shared" si="15"/>
        <v>22</v>
      </c>
      <c r="AD66" s="111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12" t="str">
        <f t="shared" ca="1" si="11"/>
        <v xml:space="preserve"> </v>
      </c>
      <c r="AF66" s="135" t="str">
        <f>IF(ISERROR(((VLOOKUP(AD66,'X1'!$B:$AO,6,FALSE))/(VLOOKUP(AD66,'X1'!$B:$AO,7,FALSE))-1))=TRUE," ",(((VLOOKUP(AD66,'X1'!$B:$AO,6,FALSE))/(VLOOKUP(AD66,'X1'!$B:$AO,7,FALSE))-1)))</f>
        <v xml:space="preserve"> </v>
      </c>
      <c r="AG66" s="113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35" t="str">
        <f>IF(ISERROR(((VLOOKUP(AD66,'X1'!$B:$AZ,42,FALSE))))=TRUE," ",(((VLOOKUP(AD66,'X1'!$B:$AZ,42,FALSE)))))</f>
        <v xml:space="preserve"> </v>
      </c>
      <c r="AI66" s="135" t="str">
        <f>IF(ISERROR(((VLOOKUP(AD66,'X1'!$B:$AZ,43,FALSE))))=TRUE," ",(((VLOOKUP(AD66,'X1'!$B:$AZ,43,FALSE)))))</f>
        <v xml:space="preserve"> </v>
      </c>
      <c r="AJ66" s="135" t="str">
        <f>IF(ISERROR(((VLOOKUP(AD66,'X1'!$B:$AZ,15,FALSE))))=TRUE," ",(((VLOOKUP(AD66,'X1'!$B:$AZ,15,FALSE)))))</f>
        <v xml:space="preserve"> </v>
      </c>
      <c r="AK66" s="113" t="str">
        <f>IF(ISERROR(((VLOOKUP(AD66,'X1'!$B:$AZ,14,FALSE))))=TRUE," ",(((VLOOKUP(AD66,'X1'!$B:$AZ,14,FALSE)))))</f>
        <v xml:space="preserve"> </v>
      </c>
      <c r="AL66" s="113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13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13" t="str">
        <f ca="1">IF(ISERROR(((VLOOKUP(AD66,'X2'!$B:$AZ,42,FALSE))))=TRUE," ",(((VLOOKUP(AD66,'X2'!$B:$AZ,42,FALSE)))))</f>
        <v xml:space="preserve"> </v>
      </c>
      <c r="AO66" s="113" t="str">
        <f ca="1">IF(ISERROR(((VLOOKUP(AD66,'X2'!$B:$AZ,43,FALSE))))=TRUE," ",(((VLOOKUP(AD66,'X2'!$B:$AZ,43,FALSE)))))</f>
        <v xml:space="preserve"> </v>
      </c>
      <c r="AP66" s="113" t="str">
        <f ca="1">IF(ISERROR(((VLOOKUP(AD66,'X2'!$B:$AZ,15,FALSE))))=TRUE," ",(((VLOOKUP(AD66,'X2'!$B:$AZ,15,FALSE)))))</f>
        <v xml:space="preserve"> </v>
      </c>
      <c r="AQ66" s="113" t="str">
        <f ca="1">IF(ISERROR(((VLOOKUP(AD66,'X2'!$B:$AZ,14,FALSE))))=TRUE," ",(((VLOOKUP(AD66,'X2'!$B:$AZ,14,FALSE)))))</f>
        <v xml:space="preserve"> </v>
      </c>
      <c r="AR66" s="113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13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13" t="str">
        <f ca="1">IF(ISERROR(((VLOOKUP(AD66,'X3'!$B:$AZ,42,FALSE))))=TRUE," ",(((VLOOKUP(AD66,'X3'!$B:$AZ,42,FALSE)))))</f>
        <v xml:space="preserve"> </v>
      </c>
      <c r="AU66" s="113" t="str">
        <f ca="1">IF(ISERROR(((VLOOKUP(AD66,'X3'!$B:$AZ,43,FALSE))))=TRUE," ",(((VLOOKUP(AD66,'X3'!$B:$AZ,43,FALSE)))))</f>
        <v xml:space="preserve"> </v>
      </c>
      <c r="AV66" s="113" t="str">
        <f ca="1">IF(ISERROR(((VLOOKUP(AD66,'X3'!$B:$AZ,15,FALSE))))=TRUE," ",(((VLOOKUP(AD66,'X3'!$B:$AZ,15,FALSE)))))</f>
        <v xml:space="preserve"> </v>
      </c>
      <c r="AW66" s="113" t="str">
        <f ca="1">IF(ISERROR(((VLOOKUP(AD66,'X3'!$B:$AZ,14,FALSE))))=TRUE," ",(((VLOOKUP(AD66,'X3'!$B:$AZ,14,FALSE)))))</f>
        <v xml:space="preserve"> </v>
      </c>
      <c r="AX66" s="113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13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13" t="str">
        <f ca="1">IF(ISERROR(((VLOOKUP(AD66,'X4'!$B:$AZ,42,FALSE))))=TRUE," ",(((VLOOKUP(AD66,'X4'!$B:$AZ,42,FALSE)))))</f>
        <v xml:space="preserve"> </v>
      </c>
      <c r="BA66" s="113" t="str">
        <f ca="1">IF(ISERROR(((VLOOKUP(AD66,'X4'!$B:$AZ,43,FALSE))))=TRUE," ",(((VLOOKUP(AD66,'X4'!$B:$AZ,43,FALSE)))))</f>
        <v xml:space="preserve"> </v>
      </c>
      <c r="BB66" s="113" t="str">
        <f ca="1">IF(ISERROR(((VLOOKUP(AD66,'X4'!$B:$AZ,15,FALSE))))=TRUE," ",(((VLOOKUP(AD66,'X4'!$B:$AZ,15,FALSE)))))</f>
        <v xml:space="preserve"> </v>
      </c>
      <c r="BC66" s="113" t="str">
        <f ca="1">IF(ISERROR(((VLOOKUP(AD66,'X4'!$B:$AZ,14,FALSE))))=TRUE," ",(((VLOOKUP(AD66,'X4'!$B:$AZ,14,FALSE)))))</f>
        <v xml:space="preserve"> </v>
      </c>
      <c r="BD66" s="113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13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13" t="str">
        <f ca="1">IF(ISERROR(((VLOOKUP(AD66,'X5'!$B:$AZ,42,FALSE))))=TRUE," ",(((VLOOKUP(AD66,'X5'!$B:$AZ,42,FALSE)))))</f>
        <v xml:space="preserve"> </v>
      </c>
      <c r="BG66" s="113" t="str">
        <f ca="1">IF(ISERROR(((VLOOKUP(AD66,'X5'!$B:$AZ,43,FALSE))))=TRUE," ",(((VLOOKUP(AD66,'X5'!$B:$AZ,43,FALSE)))))</f>
        <v xml:space="preserve"> </v>
      </c>
      <c r="BH66" s="113" t="str">
        <f ca="1">IF(ISERROR(((VLOOKUP(AD66,'X5'!$B:$AZ,15,FALSE))))=TRUE," ",(((VLOOKUP(AD66,'X5'!$B:$AZ,15,FALSE)))))</f>
        <v xml:space="preserve"> </v>
      </c>
      <c r="BI66" s="113" t="str">
        <f ca="1">IF(ISERROR(((VLOOKUP(AD66,'X5'!$B:$AZ,14,FALSE))))=TRUE," ",(((VLOOKUP(AD66,'X5'!$B:$AZ,14,FALSE)))))</f>
        <v xml:space="preserve"> </v>
      </c>
      <c r="BJ66" s="113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13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13" t="str">
        <f ca="1">IF(ISERROR(((VLOOKUP(AD66,'X6'!$B:$AZ,42,FALSE))))=TRUE," ",(((VLOOKUP(AD66,'X6'!$B:$AZ,42,FALSE)))))</f>
        <v xml:space="preserve"> </v>
      </c>
      <c r="BM66" s="113" t="str">
        <f ca="1">IF(ISERROR(((VLOOKUP(AD66,'X6'!$B:$AZ,43,FALSE))))=TRUE," ",(((VLOOKUP(AD66,'X6'!$B:$AZ,43,FALSE)))))</f>
        <v xml:space="preserve"> </v>
      </c>
      <c r="BN66" s="113" t="str">
        <f ca="1">IF(ISERROR(((VLOOKUP(AD66,'X6'!$B:$AZ,15,FALSE))))=TRUE," ",(((VLOOKUP(AD66,'X6'!$B:$AZ,15,FALSE)))))</f>
        <v xml:space="preserve"> </v>
      </c>
      <c r="BO66" s="113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65">
        <f t="shared" si="16"/>
        <v>20</v>
      </c>
      <c r="B67" s="122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>BAM/A CT Equity</v>
      </c>
      <c r="C67" s="122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Brookfield Asset Management In</v>
      </c>
      <c r="D67" s="122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Private Equity</v>
      </c>
      <c r="E67" s="123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57.73</v>
      </c>
      <c r="F67" s="123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67.856399536132813</v>
      </c>
      <c r="G67" s="123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17.540965764997086</v>
      </c>
      <c r="H67" s="123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69492.628314174028</v>
      </c>
      <c r="I67" s="124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10</v>
      </c>
      <c r="J67" s="124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0</v>
      </c>
      <c r="K67" s="124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13</v>
      </c>
      <c r="L67" s="125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30.468432607536872</v>
      </c>
      <c r="M67" s="125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30.468432607536872</v>
      </c>
      <c r="N67" s="126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78.298971912480027</v>
      </c>
      <c r="O67" s="125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25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26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26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1.0759154360153513</v>
      </c>
      <c r="S67" s="126" t="str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/>
      </c>
      <c r="V67" s="43"/>
      <c r="W67" s="43">
        <f t="shared" si="14"/>
        <v>24</v>
      </c>
      <c r="X67" s="43"/>
      <c r="Y67" s="134">
        <f t="shared" ca="1" si="17"/>
        <v>25.714284714285693</v>
      </c>
      <c r="Z67" s="93" t="s">
        <v>149</v>
      </c>
      <c r="AB67" s="42">
        <f t="shared" si="13"/>
        <v>2</v>
      </c>
      <c r="AC67" s="42">
        <f t="shared" si="15"/>
        <v>23</v>
      </c>
      <c r="AD67" s="111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12" t="str">
        <f t="shared" ca="1" si="11"/>
        <v xml:space="preserve"> </v>
      </c>
      <c r="AF67" s="113" t="str">
        <f>IF(ISERROR(((VLOOKUP(AD67,'X1'!$B:$AO,6,FALSE))/(VLOOKUP(AD67,'X1'!$B:$AO,7,FALSE))-1))=TRUE," ",(((VLOOKUP(AD67,'X1'!$B:$AO,6,FALSE))/(VLOOKUP(AD67,'X1'!$B:$AO,7,FALSE))-1)))</f>
        <v xml:space="preserve"> </v>
      </c>
      <c r="AG67" s="113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13" t="str">
        <f>IF(ISERROR(((VLOOKUP(AD67,'X1'!$B:$AZ,42,FALSE))))=TRUE," ",(((VLOOKUP(AD67,'X1'!$B:$AZ,42,FALSE)))))</f>
        <v xml:space="preserve"> </v>
      </c>
      <c r="AI67" s="113" t="str">
        <f>IF(ISERROR(((VLOOKUP(AD67,'X1'!$B:$AZ,43,FALSE))))=TRUE," ",(((VLOOKUP(AD67,'X1'!$B:$AZ,43,FALSE)))))</f>
        <v xml:space="preserve"> </v>
      </c>
      <c r="AJ67" s="113" t="str">
        <f>IF(ISERROR(((VLOOKUP(AD67,'X1'!$B:$AZ,15,FALSE))))=TRUE," ",(((VLOOKUP(AD67,'X1'!$B:$AZ,15,FALSE)))))</f>
        <v xml:space="preserve"> </v>
      </c>
      <c r="AK67" s="113" t="str">
        <f>IF(ISERROR(((VLOOKUP(AD67,'X1'!$B:$AZ,14,FALSE))))=TRUE," ",(((VLOOKUP(AD67,'X1'!$B:$AZ,14,FALSE)))))</f>
        <v xml:space="preserve"> </v>
      </c>
      <c r="AL67" s="113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13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13" t="str">
        <f ca="1">IF(ISERROR(((VLOOKUP(AD67,'X2'!$B:$AZ,42,FALSE))))=TRUE," ",(((VLOOKUP(AD67,'X2'!$B:$AZ,42,FALSE)))))</f>
        <v xml:space="preserve"> </v>
      </c>
      <c r="AO67" s="113" t="str">
        <f ca="1">IF(ISERROR(((VLOOKUP(AD67,'X2'!$B:$AZ,43,FALSE))))=TRUE," ",(((VLOOKUP(AD67,'X2'!$B:$AZ,43,FALSE)))))</f>
        <v xml:space="preserve"> </v>
      </c>
      <c r="AP67" s="113" t="str">
        <f ca="1">IF(ISERROR(((VLOOKUP(AD67,'X2'!$B:$AZ,15,FALSE))))=TRUE," ",(((VLOOKUP(AD67,'X2'!$B:$AZ,15,FALSE)))))</f>
        <v xml:space="preserve"> </v>
      </c>
      <c r="AQ67" s="113" t="str">
        <f ca="1">IF(ISERROR(((VLOOKUP(AD67,'X2'!$B:$AZ,14,FALSE))))=TRUE," ",(((VLOOKUP(AD67,'X2'!$B:$AZ,14,FALSE)))))</f>
        <v xml:space="preserve"> </v>
      </c>
      <c r="AR67" s="113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13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13" t="str">
        <f ca="1">IF(ISERROR(((VLOOKUP(AD67,'X3'!$B:$AZ,42,FALSE))))=TRUE," ",(((VLOOKUP(AD67,'X3'!$B:$AZ,42,FALSE)))))</f>
        <v xml:space="preserve"> </v>
      </c>
      <c r="AU67" s="113" t="str">
        <f ca="1">IF(ISERROR(((VLOOKUP(AD67,'X3'!$B:$AZ,43,FALSE))))=TRUE," ",(((VLOOKUP(AD67,'X3'!$B:$AZ,43,FALSE)))))</f>
        <v xml:space="preserve"> </v>
      </c>
      <c r="AV67" s="113" t="str">
        <f ca="1">IF(ISERROR(((VLOOKUP(AD67,'X3'!$B:$AZ,15,FALSE))))=TRUE," ",(((VLOOKUP(AD67,'X3'!$B:$AZ,15,FALSE)))))</f>
        <v xml:space="preserve"> </v>
      </c>
      <c r="AW67" s="113" t="str">
        <f ca="1">IF(ISERROR(((VLOOKUP(AD67,'X3'!$B:$AZ,14,FALSE))))=TRUE," ",(((VLOOKUP(AD67,'X3'!$B:$AZ,14,FALSE)))))</f>
        <v xml:space="preserve"> </v>
      </c>
      <c r="AX67" s="113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13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13" t="str">
        <f ca="1">IF(ISERROR(((VLOOKUP(AD67,'X4'!$B:$AZ,42,FALSE))))=TRUE," ",(((VLOOKUP(AD67,'X4'!$B:$AZ,42,FALSE)))))</f>
        <v xml:space="preserve"> </v>
      </c>
      <c r="BA67" s="113" t="str">
        <f ca="1">IF(ISERROR(((VLOOKUP(AD67,'X4'!$B:$AZ,43,FALSE))))=TRUE," ",(((VLOOKUP(AD67,'X4'!$B:$AZ,43,FALSE)))))</f>
        <v xml:space="preserve"> </v>
      </c>
      <c r="BB67" s="113" t="str">
        <f ca="1">IF(ISERROR(((VLOOKUP(AD67,'X4'!$B:$AZ,15,FALSE))))=TRUE," ",(((VLOOKUP(AD67,'X4'!$B:$AZ,15,FALSE)))))</f>
        <v xml:space="preserve"> </v>
      </c>
      <c r="BC67" s="113" t="str">
        <f ca="1">IF(ISERROR(((VLOOKUP(AD67,'X4'!$B:$AZ,14,FALSE))))=TRUE," ",(((VLOOKUP(AD67,'X4'!$B:$AZ,14,FALSE)))))</f>
        <v xml:space="preserve"> </v>
      </c>
      <c r="BD67" s="113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13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13" t="str">
        <f ca="1">IF(ISERROR(((VLOOKUP(AD67,'X5'!$B:$AZ,42,FALSE))))=TRUE," ",(((VLOOKUP(AD67,'X5'!$B:$AZ,42,FALSE)))))</f>
        <v xml:space="preserve"> </v>
      </c>
      <c r="BG67" s="113" t="str">
        <f ca="1">IF(ISERROR(((VLOOKUP(AD67,'X5'!$B:$AZ,43,FALSE))))=TRUE," ",(((VLOOKUP(AD67,'X5'!$B:$AZ,43,FALSE)))))</f>
        <v xml:space="preserve"> </v>
      </c>
      <c r="BH67" s="113" t="str">
        <f ca="1">IF(ISERROR(((VLOOKUP(AD67,'X5'!$B:$AZ,15,FALSE))))=TRUE," ",(((VLOOKUP(AD67,'X5'!$B:$AZ,15,FALSE)))))</f>
        <v xml:space="preserve"> </v>
      </c>
      <c r="BI67" s="113" t="str">
        <f ca="1">IF(ISERROR(((VLOOKUP(AD67,'X5'!$B:$AZ,14,FALSE))))=TRUE," ",(((VLOOKUP(AD67,'X5'!$B:$AZ,14,FALSE)))))</f>
        <v xml:space="preserve"> </v>
      </c>
      <c r="BJ67" s="113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13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13" t="str">
        <f ca="1">IF(ISERROR(((VLOOKUP(AD67,'X6'!$B:$AZ,42,FALSE))))=TRUE," ",(((VLOOKUP(AD67,'X6'!$B:$AZ,42,FALSE)))))</f>
        <v xml:space="preserve"> </v>
      </c>
      <c r="BM67" s="113" t="str">
        <f ca="1">IF(ISERROR(((VLOOKUP(AD67,'X6'!$B:$AZ,43,FALSE))))=TRUE," ",(((VLOOKUP(AD67,'X6'!$B:$AZ,43,FALSE)))))</f>
        <v xml:space="preserve"> </v>
      </c>
      <c r="BN67" s="113" t="str">
        <f ca="1">IF(ISERROR(((VLOOKUP(AD67,'X6'!$B:$AZ,15,FALSE))))=TRUE," ",(((VLOOKUP(AD67,'X6'!$B:$AZ,15,FALSE)))))</f>
        <v xml:space="preserve"> </v>
      </c>
      <c r="BO67" s="113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65">
        <f t="shared" si="16"/>
        <v>21</v>
      </c>
      <c r="B68" s="122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>BB CT Equity</v>
      </c>
      <c r="C68" s="122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BlackBerry Ltd</v>
      </c>
      <c r="D68" s="122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Application Software</v>
      </c>
      <c r="E68" s="123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11.35</v>
      </c>
      <c r="F68" s="123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10.05840015411377</v>
      </c>
      <c r="G68" s="123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-11.37973432498881</v>
      </c>
      <c r="H68" s="123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5115.1463714948286</v>
      </c>
      <c r="I68" s="124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0</v>
      </c>
      <c r="J68" s="124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5</v>
      </c>
      <c r="K68" s="124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9</v>
      </c>
      <c r="L68" s="125" t="str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NA</v>
      </c>
      <c r="M68" s="125" t="str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NA</v>
      </c>
      <c r="N68" s="126" t="str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25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31.228478527607365</v>
      </c>
      <c r="P68" s="125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31.228478527607365</v>
      </c>
      <c r="Q68" s="126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167.56639803944074</v>
      </c>
      <c r="R68" s="126" t="str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26" t="str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/>
      </c>
      <c r="V68" s="43"/>
      <c r="W68" s="43">
        <f t="shared" si="14"/>
        <v>25</v>
      </c>
      <c r="X68" s="43"/>
      <c r="Y68" s="134">
        <f t="shared" ca="1" si="17"/>
        <v>31.428570428571408</v>
      </c>
      <c r="Z68" s="93" t="s">
        <v>149</v>
      </c>
      <c r="AB68" s="42">
        <f t="shared" si="13"/>
        <v>2</v>
      </c>
      <c r="AC68" s="42">
        <f t="shared" si="15"/>
        <v>24</v>
      </c>
      <c r="AD68" s="111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12" t="str">
        <f t="shared" ca="1" si="11"/>
        <v xml:space="preserve"> </v>
      </c>
      <c r="AF68" s="113" t="str">
        <f>IF(ISERROR(((VLOOKUP(AD68,'X1'!$B:$AO,6,FALSE))/(VLOOKUP(AD68,'X1'!$B:$AO,7,FALSE))-1))=TRUE," ",(((VLOOKUP(AD68,'X1'!$B:$AO,6,FALSE))/(VLOOKUP(AD68,'X1'!$B:$AO,7,FALSE))-1)))</f>
        <v xml:space="preserve"> </v>
      </c>
      <c r="AG68" s="113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13" t="str">
        <f>IF(ISERROR(((VLOOKUP(AD68,'X1'!$B:$AZ,42,FALSE))))=TRUE," ",(((VLOOKUP(AD68,'X1'!$B:$AZ,42,FALSE)))))</f>
        <v xml:space="preserve"> </v>
      </c>
      <c r="AI68" s="113" t="str">
        <f>IF(ISERROR(((VLOOKUP(AD68,'X1'!$B:$AZ,43,FALSE))))=TRUE," ",(((VLOOKUP(AD68,'X1'!$B:$AZ,43,FALSE)))))</f>
        <v xml:space="preserve"> </v>
      </c>
      <c r="AJ68" s="113" t="str">
        <f>IF(ISERROR(((VLOOKUP(AD68,'X1'!$B:$AZ,15,FALSE))))=TRUE," ",(((VLOOKUP(AD68,'X1'!$B:$AZ,15,FALSE)))))</f>
        <v xml:space="preserve"> </v>
      </c>
      <c r="AK68" s="113" t="str">
        <f>IF(ISERROR(((VLOOKUP(AD68,'X1'!$B:$AZ,14,FALSE))))=TRUE," ",(((VLOOKUP(AD68,'X1'!$B:$AZ,14,FALSE)))))</f>
        <v xml:space="preserve"> </v>
      </c>
      <c r="AL68" s="113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13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13" t="str">
        <f ca="1">IF(ISERROR(((VLOOKUP(AD68,'X2'!$B:$AZ,42,FALSE))))=TRUE," ",(((VLOOKUP(AD68,'X2'!$B:$AZ,42,FALSE)))))</f>
        <v xml:space="preserve"> </v>
      </c>
      <c r="AO68" s="113" t="str">
        <f ca="1">IF(ISERROR(((VLOOKUP(AD68,'X2'!$B:$AZ,43,FALSE))))=TRUE," ",(((VLOOKUP(AD68,'X2'!$B:$AZ,43,FALSE)))))</f>
        <v xml:space="preserve"> </v>
      </c>
      <c r="AP68" s="113" t="str">
        <f ca="1">IF(ISERROR(((VLOOKUP(AD68,'X2'!$B:$AZ,15,FALSE))))=TRUE," ",(((VLOOKUP(AD68,'X2'!$B:$AZ,15,FALSE)))))</f>
        <v xml:space="preserve"> </v>
      </c>
      <c r="AQ68" s="113" t="str">
        <f ca="1">IF(ISERROR(((VLOOKUP(AD68,'X2'!$B:$AZ,14,FALSE))))=TRUE," ",(((VLOOKUP(AD68,'X2'!$B:$AZ,14,FALSE)))))</f>
        <v xml:space="preserve"> </v>
      </c>
      <c r="AR68" s="113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13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13" t="str">
        <f ca="1">IF(ISERROR(((VLOOKUP(AD68,'X3'!$B:$AZ,42,FALSE))))=TRUE," ",(((VLOOKUP(AD68,'X3'!$B:$AZ,42,FALSE)))))</f>
        <v xml:space="preserve"> </v>
      </c>
      <c r="AU68" s="113" t="str">
        <f ca="1">IF(ISERROR(((VLOOKUP(AD68,'X3'!$B:$AZ,43,FALSE))))=TRUE," ",(((VLOOKUP(AD68,'X3'!$B:$AZ,43,FALSE)))))</f>
        <v xml:space="preserve"> </v>
      </c>
      <c r="AV68" s="113" t="str">
        <f ca="1">IF(ISERROR(((VLOOKUP(AD68,'X3'!$B:$AZ,15,FALSE))))=TRUE," ",(((VLOOKUP(AD68,'X3'!$B:$AZ,15,FALSE)))))</f>
        <v xml:space="preserve"> </v>
      </c>
      <c r="AW68" s="113" t="str">
        <f ca="1">IF(ISERROR(((VLOOKUP(AD68,'X3'!$B:$AZ,14,FALSE))))=TRUE," ",(((VLOOKUP(AD68,'X3'!$B:$AZ,14,FALSE)))))</f>
        <v xml:space="preserve"> </v>
      </c>
      <c r="AX68" s="113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13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13" t="str">
        <f ca="1">IF(ISERROR(((VLOOKUP(AD68,'X4'!$B:$AZ,42,FALSE))))=TRUE," ",(((VLOOKUP(AD68,'X4'!$B:$AZ,42,FALSE)))))</f>
        <v xml:space="preserve"> </v>
      </c>
      <c r="BA68" s="113" t="str">
        <f ca="1">IF(ISERROR(((VLOOKUP(AD68,'X4'!$B:$AZ,43,FALSE))))=TRUE," ",(((VLOOKUP(AD68,'X4'!$B:$AZ,43,FALSE)))))</f>
        <v xml:space="preserve"> </v>
      </c>
      <c r="BB68" s="113" t="str">
        <f ca="1">IF(ISERROR(((VLOOKUP(AD68,'X4'!$B:$AZ,15,FALSE))))=TRUE," ",(((VLOOKUP(AD68,'X4'!$B:$AZ,15,FALSE)))))</f>
        <v xml:space="preserve"> </v>
      </c>
      <c r="BC68" s="113" t="str">
        <f ca="1">IF(ISERROR(((VLOOKUP(AD68,'X4'!$B:$AZ,14,FALSE))))=TRUE," ",(((VLOOKUP(AD68,'X4'!$B:$AZ,14,FALSE)))))</f>
        <v xml:space="preserve"> </v>
      </c>
      <c r="BD68" s="113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13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13" t="str">
        <f ca="1">IF(ISERROR(((VLOOKUP(AD68,'X5'!$B:$AZ,42,FALSE))))=TRUE," ",(((VLOOKUP(AD68,'X5'!$B:$AZ,42,FALSE)))))</f>
        <v xml:space="preserve"> </v>
      </c>
      <c r="BG68" s="113" t="str">
        <f ca="1">IF(ISERROR(((VLOOKUP(AD68,'X5'!$B:$AZ,43,FALSE))))=TRUE," ",(((VLOOKUP(AD68,'X5'!$B:$AZ,43,FALSE)))))</f>
        <v xml:space="preserve"> </v>
      </c>
      <c r="BH68" s="113" t="str">
        <f ca="1">IF(ISERROR(((VLOOKUP(AD68,'X5'!$B:$AZ,15,FALSE))))=TRUE," ",(((VLOOKUP(AD68,'X5'!$B:$AZ,15,FALSE)))))</f>
        <v xml:space="preserve"> </v>
      </c>
      <c r="BI68" s="113" t="str">
        <f ca="1">IF(ISERROR(((VLOOKUP(AD68,'X5'!$B:$AZ,14,FALSE))))=TRUE," ",(((VLOOKUP(AD68,'X5'!$B:$AZ,14,FALSE)))))</f>
        <v xml:space="preserve"> </v>
      </c>
      <c r="BJ68" s="113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13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13" t="str">
        <f ca="1">IF(ISERROR(((VLOOKUP(AD68,'X6'!$B:$AZ,42,FALSE))))=TRUE," ",(((VLOOKUP(AD68,'X6'!$B:$AZ,42,FALSE)))))</f>
        <v xml:space="preserve"> </v>
      </c>
      <c r="BM68" s="113" t="str">
        <f ca="1">IF(ISERROR(((VLOOKUP(AD68,'X6'!$B:$AZ,43,FALSE))))=TRUE," ",(((VLOOKUP(AD68,'X6'!$B:$AZ,43,FALSE)))))</f>
        <v xml:space="preserve"> </v>
      </c>
      <c r="BN68" s="113" t="str">
        <f ca="1">IF(ISERROR(((VLOOKUP(AD68,'X6'!$B:$AZ,15,FALSE))))=TRUE," ",(((VLOOKUP(AD68,'X6'!$B:$AZ,15,FALSE)))))</f>
        <v xml:space="preserve"> </v>
      </c>
      <c r="BO68" s="113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65">
        <f t="shared" si="16"/>
        <v>22</v>
      </c>
      <c r="B69" s="122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>BBU-U CT Equity</v>
      </c>
      <c r="C69" s="122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Brookfield Business Partners L</v>
      </c>
      <c r="D69" s="122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Investment Companies</v>
      </c>
      <c r="E69" s="123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51.79</v>
      </c>
      <c r="F69" s="123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62.912498474121094</v>
      </c>
      <c r="G69" s="123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21.476150751344079</v>
      </c>
      <c r="H69" s="123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6123.9412174942372</v>
      </c>
      <c r="I69" s="124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8</v>
      </c>
      <c r="J69" s="124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24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8</v>
      </c>
      <c r="L69" s="125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NA</v>
      </c>
      <c r="M69" s="125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NA</v>
      </c>
      <c r="N69" s="126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25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17.867870948379352</v>
      </c>
      <c r="P69" s="125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17.867870948379352</v>
      </c>
      <c r="Q69" s="126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53.092372593975476</v>
      </c>
      <c r="R69" s="126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0.60571537074906467</v>
      </c>
      <c r="S69" s="126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64.268699380657452</v>
      </c>
      <c r="V69" s="43"/>
      <c r="W69" s="43">
        <f t="shared" si="14"/>
        <v>26</v>
      </c>
      <c r="X69" s="43"/>
      <c r="Y69" s="134">
        <f t="shared" ca="1" si="17"/>
        <v>37.14285614285712</v>
      </c>
      <c r="Z69" s="93" t="s">
        <v>149</v>
      </c>
      <c r="AB69" s="42">
        <f t="shared" si="13"/>
        <v>2</v>
      </c>
      <c r="AC69" s="42">
        <f t="shared" si="15"/>
        <v>25</v>
      </c>
      <c r="AD69" s="111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12" t="str">
        <f t="shared" ca="1" si="11"/>
        <v xml:space="preserve"> </v>
      </c>
      <c r="AF69" s="113" t="str">
        <f>IF(ISERROR(((VLOOKUP(AD69,'X1'!$B:$AO,6,FALSE))/(VLOOKUP(AD69,'X1'!$B:$AO,7,FALSE))-1))=TRUE," ",(((VLOOKUP(AD69,'X1'!$B:$AO,6,FALSE))/(VLOOKUP(AD69,'X1'!$B:$AO,7,FALSE))-1)))</f>
        <v xml:space="preserve"> </v>
      </c>
      <c r="AG69" s="113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13" t="str">
        <f>IF(ISERROR(((VLOOKUP(AD69,'X1'!$B:$AZ,42,FALSE))))=TRUE," ",(((VLOOKUP(AD69,'X1'!$B:$AZ,42,FALSE)))))</f>
        <v xml:space="preserve"> </v>
      </c>
      <c r="AI69" s="113" t="str">
        <f>IF(ISERROR(((VLOOKUP(AD69,'X1'!$B:$AZ,43,FALSE))))=TRUE," ",(((VLOOKUP(AD69,'X1'!$B:$AZ,43,FALSE)))))</f>
        <v xml:space="preserve"> </v>
      </c>
      <c r="AJ69" s="113" t="str">
        <f>IF(ISERROR(((VLOOKUP(AD69,'X1'!$B:$AZ,15,FALSE))))=TRUE," ",(((VLOOKUP(AD69,'X1'!$B:$AZ,15,FALSE)))))</f>
        <v xml:space="preserve"> </v>
      </c>
      <c r="AK69" s="113" t="str">
        <f>IF(ISERROR(((VLOOKUP(AD69,'X1'!$B:$AZ,14,FALSE))))=TRUE," ",(((VLOOKUP(AD69,'X1'!$B:$AZ,14,FALSE)))))</f>
        <v xml:space="preserve"> </v>
      </c>
      <c r="AL69" s="113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13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13" t="str">
        <f ca="1">IF(ISERROR(((VLOOKUP(AD69,'X2'!$B:$AZ,42,FALSE))))=TRUE," ",(((VLOOKUP(AD69,'X2'!$B:$AZ,42,FALSE)))))</f>
        <v xml:space="preserve"> </v>
      </c>
      <c r="AO69" s="113" t="str">
        <f ca="1">IF(ISERROR(((VLOOKUP(AD69,'X2'!$B:$AZ,43,FALSE))))=TRUE," ",(((VLOOKUP(AD69,'X2'!$B:$AZ,43,FALSE)))))</f>
        <v xml:space="preserve"> </v>
      </c>
      <c r="AP69" s="113" t="str">
        <f ca="1">IF(ISERROR(((VLOOKUP(AD69,'X2'!$B:$AZ,15,FALSE))))=TRUE," ",(((VLOOKUP(AD69,'X2'!$B:$AZ,15,FALSE)))))</f>
        <v xml:space="preserve"> </v>
      </c>
      <c r="AQ69" s="113" t="str">
        <f ca="1">IF(ISERROR(((VLOOKUP(AD69,'X2'!$B:$AZ,14,FALSE))))=TRUE," ",(((VLOOKUP(AD69,'X2'!$B:$AZ,14,FALSE)))))</f>
        <v xml:space="preserve"> </v>
      </c>
      <c r="AR69" s="113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13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13" t="str">
        <f ca="1">IF(ISERROR(((VLOOKUP(AD69,'X3'!$B:$AZ,42,FALSE))))=TRUE," ",(((VLOOKUP(AD69,'X3'!$B:$AZ,42,FALSE)))))</f>
        <v xml:space="preserve"> </v>
      </c>
      <c r="AU69" s="113" t="str">
        <f ca="1">IF(ISERROR(((VLOOKUP(AD69,'X3'!$B:$AZ,43,FALSE))))=TRUE," ",(((VLOOKUP(AD69,'X3'!$B:$AZ,43,FALSE)))))</f>
        <v xml:space="preserve"> </v>
      </c>
      <c r="AV69" s="113" t="str">
        <f ca="1">IF(ISERROR(((VLOOKUP(AD69,'X3'!$B:$AZ,15,FALSE))))=TRUE," ",(((VLOOKUP(AD69,'X3'!$B:$AZ,15,FALSE)))))</f>
        <v xml:space="preserve"> </v>
      </c>
      <c r="AW69" s="113" t="str">
        <f ca="1">IF(ISERROR(((VLOOKUP(AD69,'X3'!$B:$AZ,14,FALSE))))=TRUE," ",(((VLOOKUP(AD69,'X3'!$B:$AZ,14,FALSE)))))</f>
        <v xml:space="preserve"> </v>
      </c>
      <c r="AX69" s="113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13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13" t="str">
        <f ca="1">IF(ISERROR(((VLOOKUP(AD69,'X4'!$B:$AZ,42,FALSE))))=TRUE," ",(((VLOOKUP(AD69,'X4'!$B:$AZ,42,FALSE)))))</f>
        <v xml:space="preserve"> </v>
      </c>
      <c r="BA69" s="113" t="str">
        <f ca="1">IF(ISERROR(((VLOOKUP(AD69,'X4'!$B:$AZ,43,FALSE))))=TRUE," ",(((VLOOKUP(AD69,'X4'!$B:$AZ,43,FALSE)))))</f>
        <v xml:space="preserve"> </v>
      </c>
      <c r="BB69" s="113" t="str">
        <f ca="1">IF(ISERROR(((VLOOKUP(AD69,'X4'!$B:$AZ,15,FALSE))))=TRUE," ",(((VLOOKUP(AD69,'X4'!$B:$AZ,15,FALSE)))))</f>
        <v xml:space="preserve"> </v>
      </c>
      <c r="BC69" s="113" t="str">
        <f ca="1">IF(ISERROR(((VLOOKUP(AD69,'X4'!$B:$AZ,14,FALSE))))=TRUE," ",(((VLOOKUP(AD69,'X4'!$B:$AZ,14,FALSE)))))</f>
        <v xml:space="preserve"> </v>
      </c>
      <c r="BD69" s="113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13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13" t="str">
        <f ca="1">IF(ISERROR(((VLOOKUP(AD69,'X5'!$B:$AZ,42,FALSE))))=TRUE," ",(((VLOOKUP(AD69,'X5'!$B:$AZ,42,FALSE)))))</f>
        <v xml:space="preserve"> </v>
      </c>
      <c r="BG69" s="113" t="str">
        <f ca="1">IF(ISERROR(((VLOOKUP(AD69,'X5'!$B:$AZ,43,FALSE))))=TRUE," ",(((VLOOKUP(AD69,'X5'!$B:$AZ,43,FALSE)))))</f>
        <v xml:space="preserve"> </v>
      </c>
      <c r="BH69" s="113" t="str">
        <f ca="1">IF(ISERROR(((VLOOKUP(AD69,'X5'!$B:$AZ,15,FALSE))))=TRUE," ",(((VLOOKUP(AD69,'X5'!$B:$AZ,15,FALSE)))))</f>
        <v xml:space="preserve"> </v>
      </c>
      <c r="BI69" s="113" t="str">
        <f ca="1">IF(ISERROR(((VLOOKUP(AD69,'X5'!$B:$AZ,14,FALSE))))=TRUE," ",(((VLOOKUP(AD69,'X5'!$B:$AZ,14,FALSE)))))</f>
        <v xml:space="preserve"> </v>
      </c>
      <c r="BJ69" s="113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13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13" t="str">
        <f ca="1">IF(ISERROR(((VLOOKUP(AD69,'X6'!$B:$AZ,42,FALSE))))=TRUE," ",(((VLOOKUP(AD69,'X6'!$B:$AZ,42,FALSE)))))</f>
        <v xml:space="preserve"> </v>
      </c>
      <c r="BM69" s="113" t="str">
        <f ca="1">IF(ISERROR(((VLOOKUP(AD69,'X6'!$B:$AZ,43,FALSE))))=TRUE," ",(((VLOOKUP(AD69,'X6'!$B:$AZ,43,FALSE)))))</f>
        <v xml:space="preserve"> </v>
      </c>
      <c r="BN69" s="113" t="str">
        <f ca="1">IF(ISERROR(((VLOOKUP(AD69,'X6'!$B:$AZ,15,FALSE))))=TRUE," ",(((VLOOKUP(AD69,'X6'!$B:$AZ,15,FALSE)))))</f>
        <v xml:space="preserve"> </v>
      </c>
      <c r="BO69" s="113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65">
        <f t="shared" si="16"/>
        <v>23</v>
      </c>
      <c r="B70" s="122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>BCE CT Equity</v>
      </c>
      <c r="C70" s="122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BCE Inc</v>
      </c>
      <c r="D70" s="122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Wireline Telecommunications</v>
      </c>
      <c r="E70" s="123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57.93</v>
      </c>
      <c r="F70" s="123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60</v>
      </c>
      <c r="G70" s="123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3.5732780942516751</v>
      </c>
      <c r="H70" s="123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41760.52887981556</v>
      </c>
      <c r="I70" s="124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7</v>
      </c>
      <c r="J70" s="124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24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25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18.47846889952153</v>
      </c>
      <c r="M70" s="125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18.47846889952153</v>
      </c>
      <c r="N70" s="126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8.1346077016914986</v>
      </c>
      <c r="O70" s="125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8.3564901839639898</v>
      </c>
      <c r="P70" s="125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8.3564901839639898</v>
      </c>
      <c r="Q70" s="126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-28.401379631782596</v>
      </c>
      <c r="R70" s="126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6.0400483341964444</v>
      </c>
      <c r="S70" s="126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3.8079470198675565</v>
      </c>
      <c r="V70" s="43"/>
      <c r="W70" s="43">
        <f t="shared" si="14"/>
        <v>27</v>
      </c>
      <c r="X70" s="43"/>
      <c r="Y70" s="134">
        <f t="shared" ca="1" si="17"/>
        <v>42.857141857142835</v>
      </c>
      <c r="Z70" s="94" t="s">
        <v>149</v>
      </c>
      <c r="AB70" s="42">
        <f t="shared" si="13"/>
        <v>2</v>
      </c>
      <c r="AC70" s="42">
        <f t="shared" si="15"/>
        <v>26</v>
      </c>
      <c r="AD70" s="111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12" t="str">
        <f t="shared" ca="1" si="11"/>
        <v xml:space="preserve"> </v>
      </c>
      <c r="AF70" s="113" t="str">
        <f>IF(ISERROR(((VLOOKUP(AD70,'X1'!$B:$AO,6,FALSE))/(VLOOKUP(AD70,'X1'!$B:$AO,7,FALSE))-1))=TRUE," ",(((VLOOKUP(AD70,'X1'!$B:$AO,6,FALSE))/(VLOOKUP(AD70,'X1'!$B:$AO,7,FALSE))-1)))</f>
        <v xml:space="preserve"> </v>
      </c>
      <c r="AG70" s="113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13" t="str">
        <f>IF(ISERROR(((VLOOKUP(AD70,'X1'!$B:$AZ,42,FALSE))))=TRUE," ",(((VLOOKUP(AD70,'X1'!$B:$AZ,42,FALSE)))))</f>
        <v xml:space="preserve"> </v>
      </c>
      <c r="AI70" s="113" t="str">
        <f>IF(ISERROR(((VLOOKUP(AD70,'X1'!$B:$AZ,43,FALSE))))=TRUE," ",(((VLOOKUP(AD70,'X1'!$B:$AZ,43,FALSE)))))</f>
        <v xml:space="preserve"> </v>
      </c>
      <c r="AJ70" s="113" t="str">
        <f>IF(ISERROR(((VLOOKUP(AD70,'X1'!$B:$AZ,15,FALSE))))=TRUE," ",(((VLOOKUP(AD70,'X1'!$B:$AZ,15,FALSE)))))</f>
        <v xml:space="preserve"> </v>
      </c>
      <c r="AK70" s="113" t="str">
        <f>IF(ISERROR(((VLOOKUP(AD70,'X1'!$B:$AZ,14,FALSE))))=TRUE," ",(((VLOOKUP(AD70,'X1'!$B:$AZ,14,FALSE)))))</f>
        <v xml:space="preserve"> </v>
      </c>
      <c r="AL70" s="113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13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13" t="str">
        <f ca="1">IF(ISERROR(((VLOOKUP(AD70,'X2'!$B:$AZ,42,FALSE))))=TRUE," ",(((VLOOKUP(AD70,'X2'!$B:$AZ,42,FALSE)))))</f>
        <v xml:space="preserve"> </v>
      </c>
      <c r="AO70" s="113" t="str">
        <f ca="1">IF(ISERROR(((VLOOKUP(AD70,'X2'!$B:$AZ,43,FALSE))))=TRUE," ",(((VLOOKUP(AD70,'X2'!$B:$AZ,43,FALSE)))))</f>
        <v xml:space="preserve"> </v>
      </c>
      <c r="AP70" s="113" t="str">
        <f ca="1">IF(ISERROR(((VLOOKUP(AD70,'X2'!$B:$AZ,15,FALSE))))=TRUE," ",(((VLOOKUP(AD70,'X2'!$B:$AZ,15,FALSE)))))</f>
        <v xml:space="preserve"> </v>
      </c>
      <c r="AQ70" s="113" t="str">
        <f ca="1">IF(ISERROR(((VLOOKUP(AD70,'X2'!$B:$AZ,14,FALSE))))=TRUE," ",(((VLOOKUP(AD70,'X2'!$B:$AZ,14,FALSE)))))</f>
        <v xml:space="preserve"> </v>
      </c>
      <c r="AR70" s="113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13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13" t="str">
        <f ca="1">IF(ISERROR(((VLOOKUP(AD70,'X3'!$B:$AZ,42,FALSE))))=TRUE," ",(((VLOOKUP(AD70,'X3'!$B:$AZ,42,FALSE)))))</f>
        <v xml:space="preserve"> </v>
      </c>
      <c r="AU70" s="113" t="str">
        <f ca="1">IF(ISERROR(((VLOOKUP(AD70,'X3'!$B:$AZ,43,FALSE))))=TRUE," ",(((VLOOKUP(AD70,'X3'!$B:$AZ,43,FALSE)))))</f>
        <v xml:space="preserve"> </v>
      </c>
      <c r="AV70" s="113" t="str">
        <f ca="1">IF(ISERROR(((VLOOKUP(AD70,'X3'!$B:$AZ,15,FALSE))))=TRUE," ",(((VLOOKUP(AD70,'X3'!$B:$AZ,15,FALSE)))))</f>
        <v xml:space="preserve"> </v>
      </c>
      <c r="AW70" s="113" t="str">
        <f ca="1">IF(ISERROR(((VLOOKUP(AD70,'X3'!$B:$AZ,14,FALSE))))=TRUE," ",(((VLOOKUP(AD70,'X3'!$B:$AZ,14,FALSE)))))</f>
        <v xml:space="preserve"> </v>
      </c>
      <c r="AX70" s="113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13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13" t="str">
        <f ca="1">IF(ISERROR(((VLOOKUP(AD70,'X4'!$B:$AZ,42,FALSE))))=TRUE," ",(((VLOOKUP(AD70,'X4'!$B:$AZ,42,FALSE)))))</f>
        <v xml:space="preserve"> </v>
      </c>
      <c r="BA70" s="113" t="str">
        <f ca="1">IF(ISERROR(((VLOOKUP(AD70,'X4'!$B:$AZ,43,FALSE))))=TRUE," ",(((VLOOKUP(AD70,'X4'!$B:$AZ,43,FALSE)))))</f>
        <v xml:space="preserve"> </v>
      </c>
      <c r="BB70" s="113" t="str">
        <f ca="1">IF(ISERROR(((VLOOKUP(AD70,'X4'!$B:$AZ,15,FALSE))))=TRUE," ",(((VLOOKUP(AD70,'X4'!$B:$AZ,15,FALSE)))))</f>
        <v xml:space="preserve"> </v>
      </c>
      <c r="BC70" s="113" t="str">
        <f ca="1">IF(ISERROR(((VLOOKUP(AD70,'X4'!$B:$AZ,14,FALSE))))=TRUE," ",(((VLOOKUP(AD70,'X4'!$B:$AZ,14,FALSE)))))</f>
        <v xml:space="preserve"> </v>
      </c>
      <c r="BD70" s="113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13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13" t="str">
        <f ca="1">IF(ISERROR(((VLOOKUP(AD70,'X5'!$B:$AZ,42,FALSE))))=TRUE," ",(((VLOOKUP(AD70,'X5'!$B:$AZ,42,FALSE)))))</f>
        <v xml:space="preserve"> </v>
      </c>
      <c r="BG70" s="113" t="str">
        <f ca="1">IF(ISERROR(((VLOOKUP(AD70,'X5'!$B:$AZ,43,FALSE))))=TRUE," ",(((VLOOKUP(AD70,'X5'!$B:$AZ,43,FALSE)))))</f>
        <v xml:space="preserve"> </v>
      </c>
      <c r="BH70" s="113" t="str">
        <f ca="1">IF(ISERROR(((VLOOKUP(AD70,'X5'!$B:$AZ,15,FALSE))))=TRUE," ",(((VLOOKUP(AD70,'X5'!$B:$AZ,15,FALSE)))))</f>
        <v xml:space="preserve"> </v>
      </c>
      <c r="BI70" s="113" t="str">
        <f ca="1">IF(ISERROR(((VLOOKUP(AD70,'X5'!$B:$AZ,14,FALSE))))=TRUE," ",(((VLOOKUP(AD70,'X5'!$B:$AZ,14,FALSE)))))</f>
        <v xml:space="preserve"> </v>
      </c>
      <c r="BJ70" s="113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13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13" t="str">
        <f ca="1">IF(ISERROR(((VLOOKUP(AD70,'X6'!$B:$AZ,42,FALSE))))=TRUE," ",(((VLOOKUP(AD70,'X6'!$B:$AZ,42,FALSE)))))</f>
        <v xml:space="preserve"> </v>
      </c>
      <c r="BM70" s="113" t="str">
        <f ca="1">IF(ISERROR(((VLOOKUP(AD70,'X6'!$B:$AZ,43,FALSE))))=TRUE," ",(((VLOOKUP(AD70,'X6'!$B:$AZ,43,FALSE)))))</f>
        <v xml:space="preserve"> </v>
      </c>
      <c r="BN70" s="113" t="str">
        <f ca="1">IF(ISERROR(((VLOOKUP(AD70,'X6'!$B:$AZ,15,FALSE))))=TRUE," ",(((VLOOKUP(AD70,'X6'!$B:$AZ,15,FALSE)))))</f>
        <v xml:space="preserve"> </v>
      </c>
      <c r="BO70" s="113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65">
        <f t="shared" si="16"/>
        <v>24</v>
      </c>
      <c r="B71" s="122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>BEI-U CT Equity</v>
      </c>
      <c r="C71" s="122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Boardwalk Real Estate Investme</v>
      </c>
      <c r="D71" s="122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Residential REIT</v>
      </c>
      <c r="E71" s="123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36.79</v>
      </c>
      <c r="F71" s="123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42</v>
      </c>
      <c r="G71" s="123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14.161456917640658</v>
      </c>
      <c r="H71" s="123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1493.4222793709685</v>
      </c>
      <c r="I71" s="124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8</v>
      </c>
      <c r="J71" s="124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24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11</v>
      </c>
      <c r="L71" s="125" t="str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NA</v>
      </c>
      <c r="M71" s="125" t="str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NA</v>
      </c>
      <c r="N71" s="126" t="str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25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20.713708967371463</v>
      </c>
      <c r="P71" s="125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20.713708967371463</v>
      </c>
      <c r="Q71" s="126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77.475585098941437</v>
      </c>
      <c r="R71" s="126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2.7181299266104921</v>
      </c>
      <c r="S71" s="126" t="str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/>
      </c>
      <c r="V71" s="43"/>
      <c r="W71" s="43">
        <f t="shared" si="14"/>
        <v>28</v>
      </c>
      <c r="X71" s="43"/>
      <c r="Y71" s="134">
        <f t="shared" ca="1" si="17"/>
        <v>48.571427571428551</v>
      </c>
      <c r="Z71" s="136" t="s">
        <v>149</v>
      </c>
      <c r="AB71" s="42">
        <f t="shared" si="13"/>
        <v>2</v>
      </c>
      <c r="AC71" s="42">
        <f t="shared" si="15"/>
        <v>27</v>
      </c>
      <c r="AD71" s="111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12" t="str">
        <f t="shared" ca="1" si="11"/>
        <v xml:space="preserve"> </v>
      </c>
      <c r="AF71" s="113" t="str">
        <f>IF(ISERROR(((VLOOKUP(AD71,'X1'!$B:$AO,6,FALSE))/(VLOOKUP(AD71,'X1'!$B:$AO,7,FALSE))-1))=TRUE," ",(((VLOOKUP(AD71,'X1'!$B:$AO,6,FALSE))/(VLOOKUP(AD71,'X1'!$B:$AO,7,FALSE))-1)))</f>
        <v xml:space="preserve"> </v>
      </c>
      <c r="AG71" s="113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13" t="str">
        <f>IF(ISERROR(((VLOOKUP(AD71,'X1'!$B:$AZ,42,FALSE))))=TRUE," ",(((VLOOKUP(AD71,'X1'!$B:$AZ,42,FALSE)))))</f>
        <v xml:space="preserve"> </v>
      </c>
      <c r="AI71" s="113" t="str">
        <f>IF(ISERROR(((VLOOKUP(AD71,'X1'!$B:$AZ,43,FALSE))))=TRUE," ",(((VLOOKUP(AD71,'X1'!$B:$AZ,43,FALSE)))))</f>
        <v xml:space="preserve"> </v>
      </c>
      <c r="AJ71" s="113" t="str">
        <f>IF(ISERROR(((VLOOKUP(AD71,'X1'!$B:$AZ,15,FALSE))))=TRUE," ",(((VLOOKUP(AD71,'X1'!$B:$AZ,15,FALSE)))))</f>
        <v xml:space="preserve"> </v>
      </c>
      <c r="AK71" s="113" t="str">
        <f>IF(ISERROR(((VLOOKUP(AD71,'X1'!$B:$AZ,14,FALSE))))=TRUE," ",(((VLOOKUP(AD71,'X1'!$B:$AZ,14,FALSE)))))</f>
        <v xml:space="preserve"> </v>
      </c>
      <c r="AL71" s="113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13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13" t="str">
        <f ca="1">IF(ISERROR(((VLOOKUP(AD71,'X2'!$B:$AZ,42,FALSE))))=TRUE," ",(((VLOOKUP(AD71,'X2'!$B:$AZ,42,FALSE)))))</f>
        <v xml:space="preserve"> </v>
      </c>
      <c r="AO71" s="113" t="str">
        <f ca="1">IF(ISERROR(((VLOOKUP(AD71,'X2'!$B:$AZ,43,FALSE))))=TRUE," ",(((VLOOKUP(AD71,'X2'!$B:$AZ,43,FALSE)))))</f>
        <v xml:space="preserve"> </v>
      </c>
      <c r="AP71" s="113" t="str">
        <f ca="1">IF(ISERROR(((VLOOKUP(AD71,'X2'!$B:$AZ,15,FALSE))))=TRUE," ",(((VLOOKUP(AD71,'X2'!$B:$AZ,15,FALSE)))))</f>
        <v xml:space="preserve"> </v>
      </c>
      <c r="AQ71" s="113" t="str">
        <f ca="1">IF(ISERROR(((VLOOKUP(AD71,'X2'!$B:$AZ,14,FALSE))))=TRUE," ",(((VLOOKUP(AD71,'X2'!$B:$AZ,14,FALSE)))))</f>
        <v xml:space="preserve"> </v>
      </c>
      <c r="AR71" s="113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13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13" t="str">
        <f ca="1">IF(ISERROR(((VLOOKUP(AD71,'X3'!$B:$AZ,42,FALSE))))=TRUE," ",(((VLOOKUP(AD71,'X3'!$B:$AZ,42,FALSE)))))</f>
        <v xml:space="preserve"> </v>
      </c>
      <c r="AU71" s="113" t="str">
        <f ca="1">IF(ISERROR(((VLOOKUP(AD71,'X3'!$B:$AZ,43,FALSE))))=TRUE," ",(((VLOOKUP(AD71,'X3'!$B:$AZ,43,FALSE)))))</f>
        <v xml:space="preserve"> </v>
      </c>
      <c r="AV71" s="113" t="str">
        <f ca="1">IF(ISERROR(((VLOOKUP(AD71,'X3'!$B:$AZ,15,FALSE))))=TRUE," ",(((VLOOKUP(AD71,'X3'!$B:$AZ,15,FALSE)))))</f>
        <v xml:space="preserve"> </v>
      </c>
      <c r="AW71" s="113" t="str">
        <f ca="1">IF(ISERROR(((VLOOKUP(AD71,'X3'!$B:$AZ,14,FALSE))))=TRUE," ",(((VLOOKUP(AD71,'X3'!$B:$AZ,14,FALSE)))))</f>
        <v xml:space="preserve"> </v>
      </c>
      <c r="AX71" s="113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13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13" t="str">
        <f ca="1">IF(ISERROR(((VLOOKUP(AD71,'X4'!$B:$AZ,42,FALSE))))=TRUE," ",(((VLOOKUP(AD71,'X4'!$B:$AZ,42,FALSE)))))</f>
        <v xml:space="preserve"> </v>
      </c>
      <c r="BA71" s="113" t="str">
        <f ca="1">IF(ISERROR(((VLOOKUP(AD71,'X4'!$B:$AZ,43,FALSE))))=TRUE," ",(((VLOOKUP(AD71,'X4'!$B:$AZ,43,FALSE)))))</f>
        <v xml:space="preserve"> </v>
      </c>
      <c r="BB71" s="113" t="str">
        <f ca="1">IF(ISERROR(((VLOOKUP(AD71,'X4'!$B:$AZ,15,FALSE))))=TRUE," ",(((VLOOKUP(AD71,'X4'!$B:$AZ,15,FALSE)))))</f>
        <v xml:space="preserve"> </v>
      </c>
      <c r="BC71" s="113" t="str">
        <f ca="1">IF(ISERROR(((VLOOKUP(AD71,'X4'!$B:$AZ,14,FALSE))))=TRUE," ",(((VLOOKUP(AD71,'X4'!$B:$AZ,14,FALSE)))))</f>
        <v xml:space="preserve"> </v>
      </c>
      <c r="BD71" s="113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13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13" t="str">
        <f ca="1">IF(ISERROR(((VLOOKUP(AD71,'X5'!$B:$AZ,42,FALSE))))=TRUE," ",(((VLOOKUP(AD71,'X5'!$B:$AZ,42,FALSE)))))</f>
        <v xml:space="preserve"> </v>
      </c>
      <c r="BG71" s="113" t="str">
        <f ca="1">IF(ISERROR(((VLOOKUP(AD71,'X5'!$B:$AZ,43,FALSE))))=TRUE," ",(((VLOOKUP(AD71,'X5'!$B:$AZ,43,FALSE)))))</f>
        <v xml:space="preserve"> </v>
      </c>
      <c r="BH71" s="113" t="str">
        <f ca="1">IF(ISERROR(((VLOOKUP(AD71,'X5'!$B:$AZ,15,FALSE))))=TRUE," ",(((VLOOKUP(AD71,'X5'!$B:$AZ,15,FALSE)))))</f>
        <v xml:space="preserve"> </v>
      </c>
      <c r="BI71" s="113" t="str">
        <f ca="1">IF(ISERROR(((VLOOKUP(AD71,'X5'!$B:$AZ,14,FALSE))))=TRUE," ",(((VLOOKUP(AD71,'X5'!$B:$AZ,14,FALSE)))))</f>
        <v xml:space="preserve"> </v>
      </c>
      <c r="BJ71" s="113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13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13" t="str">
        <f ca="1">IF(ISERROR(((VLOOKUP(AD71,'X6'!$B:$AZ,42,FALSE))))=TRUE," ",(((VLOOKUP(AD71,'X6'!$B:$AZ,42,FALSE)))))</f>
        <v xml:space="preserve"> </v>
      </c>
      <c r="BM71" s="113" t="str">
        <f ca="1">IF(ISERROR(((VLOOKUP(AD71,'X6'!$B:$AZ,43,FALSE))))=TRUE," ",(((VLOOKUP(AD71,'X6'!$B:$AZ,43,FALSE)))))</f>
        <v xml:space="preserve"> </v>
      </c>
      <c r="BN71" s="113" t="str">
        <f ca="1">IF(ISERROR(((VLOOKUP(AD71,'X6'!$B:$AZ,15,FALSE))))=TRUE," ",(((VLOOKUP(AD71,'X6'!$B:$AZ,15,FALSE)))))</f>
        <v xml:space="preserve"> </v>
      </c>
      <c r="BO71" s="113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65">
        <f t="shared" si="16"/>
        <v>25</v>
      </c>
      <c r="B72" s="122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>BEP-U CT Equity</v>
      </c>
      <c r="C72" s="122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Brookfield Renewable Partners</v>
      </c>
      <c r="D72" s="122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Power Generation</v>
      </c>
      <c r="E72" s="123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54.35</v>
      </c>
      <c r="F72" s="123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59.666500091552734</v>
      </c>
      <c r="G72" s="123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9.7819688897014423</v>
      </c>
      <c r="H72" s="123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17520.373790704831</v>
      </c>
      <c r="I72" s="124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4</v>
      </c>
      <c r="J72" s="124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2</v>
      </c>
      <c r="K72" s="124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19</v>
      </c>
      <c r="L72" s="125" t="str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NA</v>
      </c>
      <c r="M72" s="125" t="str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NA</v>
      </c>
      <c r="N72" s="126" t="str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25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24.135495700588962</v>
      </c>
      <c r="P72" s="125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24.135495700588962</v>
      </c>
      <c r="Q72" s="126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106.79354083145527</v>
      </c>
      <c r="R72" s="126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2.8143535487237279</v>
      </c>
      <c r="S72" s="126" t="str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/>
      </c>
      <c r="V72" s="43"/>
      <c r="W72" s="43">
        <f t="shared" si="14"/>
        <v>29</v>
      </c>
      <c r="X72" s="43"/>
      <c r="Y72" s="134">
        <f t="shared" ca="1" si="17"/>
        <v>54.285713285714266</v>
      </c>
      <c r="Z72" s="95" t="s">
        <v>149</v>
      </c>
      <c r="AB72" s="42">
        <f t="shared" si="13"/>
        <v>2</v>
      </c>
      <c r="AC72" s="42">
        <f t="shared" si="15"/>
        <v>28</v>
      </c>
      <c r="AD72" s="111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12" t="str">
        <f t="shared" ca="1" si="11"/>
        <v xml:space="preserve"> </v>
      </c>
      <c r="AF72" s="113" t="str">
        <f>IF(ISERROR(((VLOOKUP(AD72,'X1'!$B:$AO,6,FALSE))/(VLOOKUP(AD72,'X1'!$B:$AO,7,FALSE))-1))=TRUE," ",(((VLOOKUP(AD72,'X1'!$B:$AO,6,FALSE))/(VLOOKUP(AD72,'X1'!$B:$AO,7,FALSE))-1)))</f>
        <v xml:space="preserve"> </v>
      </c>
      <c r="AG72" s="113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13" t="str">
        <f>IF(ISERROR(((VLOOKUP(AD72,'X1'!$B:$AZ,42,FALSE))))=TRUE," ",(((VLOOKUP(AD72,'X1'!$B:$AZ,42,FALSE)))))</f>
        <v xml:space="preserve"> </v>
      </c>
      <c r="AI72" s="113" t="str">
        <f>IF(ISERROR(((VLOOKUP(AD72,'X1'!$B:$AZ,43,FALSE))))=TRUE," ",(((VLOOKUP(AD72,'X1'!$B:$AZ,43,FALSE)))))</f>
        <v xml:space="preserve"> </v>
      </c>
      <c r="AJ72" s="113" t="str">
        <f>IF(ISERROR(((VLOOKUP(AD72,'X1'!$B:$AZ,15,FALSE))))=TRUE," ",(((VLOOKUP(AD72,'X1'!$B:$AZ,15,FALSE)))))</f>
        <v xml:space="preserve"> </v>
      </c>
      <c r="AK72" s="113" t="str">
        <f>IF(ISERROR(((VLOOKUP(AD72,'X1'!$B:$AZ,14,FALSE))))=TRUE," ",(((VLOOKUP(AD72,'X1'!$B:$AZ,14,FALSE)))))</f>
        <v xml:space="preserve"> </v>
      </c>
      <c r="AL72" s="113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13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13" t="str">
        <f ca="1">IF(ISERROR(((VLOOKUP(AD72,'X2'!$B:$AZ,42,FALSE))))=TRUE," ",(((VLOOKUP(AD72,'X2'!$B:$AZ,42,FALSE)))))</f>
        <v xml:space="preserve"> </v>
      </c>
      <c r="AO72" s="113" t="str">
        <f ca="1">IF(ISERROR(((VLOOKUP(AD72,'X2'!$B:$AZ,43,FALSE))))=TRUE," ",(((VLOOKUP(AD72,'X2'!$B:$AZ,43,FALSE)))))</f>
        <v xml:space="preserve"> </v>
      </c>
      <c r="AP72" s="113" t="str">
        <f ca="1">IF(ISERROR(((VLOOKUP(AD72,'X2'!$B:$AZ,15,FALSE))))=TRUE," ",(((VLOOKUP(AD72,'X2'!$B:$AZ,15,FALSE)))))</f>
        <v xml:space="preserve"> </v>
      </c>
      <c r="AQ72" s="113" t="str">
        <f ca="1">IF(ISERROR(((VLOOKUP(AD72,'X2'!$B:$AZ,14,FALSE))))=TRUE," ",(((VLOOKUP(AD72,'X2'!$B:$AZ,14,FALSE)))))</f>
        <v xml:space="preserve"> </v>
      </c>
      <c r="AR72" s="113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13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13" t="str">
        <f ca="1">IF(ISERROR(((VLOOKUP(AD72,'X3'!$B:$AZ,42,FALSE))))=TRUE," ",(((VLOOKUP(AD72,'X3'!$B:$AZ,42,FALSE)))))</f>
        <v xml:space="preserve"> </v>
      </c>
      <c r="AU72" s="113" t="str">
        <f ca="1">IF(ISERROR(((VLOOKUP(AD72,'X3'!$B:$AZ,43,FALSE))))=TRUE," ",(((VLOOKUP(AD72,'X3'!$B:$AZ,43,FALSE)))))</f>
        <v xml:space="preserve"> </v>
      </c>
      <c r="AV72" s="113" t="str">
        <f ca="1">IF(ISERROR(((VLOOKUP(AD72,'X3'!$B:$AZ,15,FALSE))))=TRUE," ",(((VLOOKUP(AD72,'X3'!$B:$AZ,15,FALSE)))))</f>
        <v xml:space="preserve"> </v>
      </c>
      <c r="AW72" s="113" t="str">
        <f ca="1">IF(ISERROR(((VLOOKUP(AD72,'X3'!$B:$AZ,14,FALSE))))=TRUE," ",(((VLOOKUP(AD72,'X3'!$B:$AZ,14,FALSE)))))</f>
        <v xml:space="preserve"> </v>
      </c>
      <c r="AX72" s="113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13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13" t="str">
        <f ca="1">IF(ISERROR(((VLOOKUP(AD72,'X4'!$B:$AZ,42,FALSE))))=TRUE," ",(((VLOOKUP(AD72,'X4'!$B:$AZ,42,FALSE)))))</f>
        <v xml:space="preserve"> </v>
      </c>
      <c r="BA72" s="113" t="str">
        <f ca="1">IF(ISERROR(((VLOOKUP(AD72,'X4'!$B:$AZ,43,FALSE))))=TRUE," ",(((VLOOKUP(AD72,'X4'!$B:$AZ,43,FALSE)))))</f>
        <v xml:space="preserve"> </v>
      </c>
      <c r="BB72" s="113" t="str">
        <f ca="1">IF(ISERROR(((VLOOKUP(AD72,'X4'!$B:$AZ,15,FALSE))))=TRUE," ",(((VLOOKUP(AD72,'X4'!$B:$AZ,15,FALSE)))))</f>
        <v xml:space="preserve"> </v>
      </c>
      <c r="BC72" s="113" t="str">
        <f ca="1">IF(ISERROR(((VLOOKUP(AD72,'X4'!$B:$AZ,14,FALSE))))=TRUE," ",(((VLOOKUP(AD72,'X4'!$B:$AZ,14,FALSE)))))</f>
        <v xml:space="preserve"> </v>
      </c>
      <c r="BD72" s="113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13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13" t="str">
        <f ca="1">IF(ISERROR(((VLOOKUP(AD72,'X5'!$B:$AZ,42,FALSE))))=TRUE," ",(((VLOOKUP(AD72,'X5'!$B:$AZ,42,FALSE)))))</f>
        <v xml:space="preserve"> </v>
      </c>
      <c r="BG72" s="113" t="str">
        <f ca="1">IF(ISERROR(((VLOOKUP(AD72,'X5'!$B:$AZ,43,FALSE))))=TRUE," ",(((VLOOKUP(AD72,'X5'!$B:$AZ,43,FALSE)))))</f>
        <v xml:space="preserve"> </v>
      </c>
      <c r="BH72" s="113" t="str">
        <f ca="1">IF(ISERROR(((VLOOKUP(AD72,'X5'!$B:$AZ,15,FALSE))))=TRUE," ",(((VLOOKUP(AD72,'X5'!$B:$AZ,15,FALSE)))))</f>
        <v xml:space="preserve"> </v>
      </c>
      <c r="BI72" s="113" t="str">
        <f ca="1">IF(ISERROR(((VLOOKUP(AD72,'X5'!$B:$AZ,14,FALSE))))=TRUE," ",(((VLOOKUP(AD72,'X5'!$B:$AZ,14,FALSE)))))</f>
        <v xml:space="preserve"> </v>
      </c>
      <c r="BJ72" s="113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13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13" t="str">
        <f ca="1">IF(ISERROR(((VLOOKUP(AD72,'X6'!$B:$AZ,42,FALSE))))=TRUE," ",(((VLOOKUP(AD72,'X6'!$B:$AZ,42,FALSE)))))</f>
        <v xml:space="preserve"> </v>
      </c>
      <c r="BM72" s="113" t="str">
        <f ca="1">IF(ISERROR(((VLOOKUP(AD72,'X6'!$B:$AZ,43,FALSE))))=TRUE," ",(((VLOOKUP(AD72,'X6'!$B:$AZ,43,FALSE)))))</f>
        <v xml:space="preserve"> </v>
      </c>
      <c r="BN72" s="113" t="str">
        <f ca="1">IF(ISERROR(((VLOOKUP(AD72,'X6'!$B:$AZ,15,FALSE))))=TRUE," ",(((VLOOKUP(AD72,'X6'!$B:$AZ,15,FALSE)))))</f>
        <v xml:space="preserve"> </v>
      </c>
      <c r="BO72" s="113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65">
        <f t="shared" si="16"/>
        <v>26</v>
      </c>
      <c r="B73" s="122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>BHC CT Equity</v>
      </c>
      <c r="C73" s="122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Bausch Health Cos Inc</v>
      </c>
      <c r="D73" s="122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Specialty &amp; Generic Pharma</v>
      </c>
      <c r="E73" s="123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37.61</v>
      </c>
      <c r="F73" s="123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45.821151733398437</v>
      </c>
      <c r="G73" s="123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21.832363024191537</v>
      </c>
      <c r="H73" s="123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10660.206537313783</v>
      </c>
      <c r="I73" s="124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11</v>
      </c>
      <c r="J73" s="124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1</v>
      </c>
      <c r="K73" s="124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19</v>
      </c>
      <c r="L73" s="125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6.7491341938976328</v>
      </c>
      <c r="M73" s="125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6.7491341938976328</v>
      </c>
      <c r="N73" s="126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-60.504575224731425</v>
      </c>
      <c r="O73" s="125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9.8259487431450108</v>
      </c>
      <c r="P73" s="125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9.8259487431450108</v>
      </c>
      <c r="Q73" s="126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-15.811021334284836</v>
      </c>
      <c r="R73" s="126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0</v>
      </c>
      <c r="S73" s="126" t="str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/>
      </c>
      <c r="V73" s="43"/>
      <c r="W73" s="43">
        <f t="shared" si="14"/>
        <v>30</v>
      </c>
      <c r="X73" s="43"/>
      <c r="Y73" s="134">
        <f t="shared" ca="1" si="17"/>
        <v>59.999998999999981</v>
      </c>
      <c r="Z73" s="96" t="s">
        <v>149</v>
      </c>
      <c r="AB73" s="42">
        <f t="shared" si="13"/>
        <v>2</v>
      </c>
      <c r="AC73" s="42">
        <f t="shared" si="15"/>
        <v>29</v>
      </c>
      <c r="AD73" s="111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12" t="str">
        <f t="shared" ca="1" si="11"/>
        <v xml:space="preserve"> </v>
      </c>
      <c r="AF73" s="113" t="str">
        <f>IF(ISERROR(((VLOOKUP(AD73,'X1'!$B:$AO,6,FALSE))/(VLOOKUP(AD73,'X1'!$B:$AO,7,FALSE))-1))=TRUE," ",(((VLOOKUP(AD73,'X1'!$B:$AO,6,FALSE))/(VLOOKUP(AD73,'X1'!$B:$AO,7,FALSE))-1)))</f>
        <v xml:space="preserve"> </v>
      </c>
      <c r="AG73" s="113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13" t="str">
        <f>IF(ISERROR(((VLOOKUP(AD73,'X1'!$B:$AZ,42,FALSE))))=TRUE," ",(((VLOOKUP(AD73,'X1'!$B:$AZ,42,FALSE)))))</f>
        <v xml:space="preserve"> </v>
      </c>
      <c r="AI73" s="113" t="str">
        <f>IF(ISERROR(((VLOOKUP(AD73,'X1'!$B:$AZ,43,FALSE))))=TRUE," ",(((VLOOKUP(AD73,'X1'!$B:$AZ,43,FALSE)))))</f>
        <v xml:space="preserve"> </v>
      </c>
      <c r="AJ73" s="113" t="str">
        <f>IF(ISERROR(((VLOOKUP(AD73,'X1'!$B:$AZ,15,FALSE))))=TRUE," ",(((VLOOKUP(AD73,'X1'!$B:$AZ,15,FALSE)))))</f>
        <v xml:space="preserve"> </v>
      </c>
      <c r="AK73" s="113" t="str">
        <f>IF(ISERROR(((VLOOKUP(AD73,'X1'!$B:$AZ,14,FALSE))))=TRUE," ",(((VLOOKUP(AD73,'X1'!$B:$AZ,14,FALSE)))))</f>
        <v xml:space="preserve"> </v>
      </c>
      <c r="AL73" s="113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13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13" t="str">
        <f ca="1">IF(ISERROR(((VLOOKUP(AD73,'X2'!$B:$AZ,42,FALSE))))=TRUE," ",(((VLOOKUP(AD73,'X2'!$B:$AZ,42,FALSE)))))</f>
        <v xml:space="preserve"> </v>
      </c>
      <c r="AO73" s="113" t="str">
        <f ca="1">IF(ISERROR(((VLOOKUP(AD73,'X2'!$B:$AZ,43,FALSE))))=TRUE," ",(((VLOOKUP(AD73,'X2'!$B:$AZ,43,FALSE)))))</f>
        <v xml:space="preserve"> </v>
      </c>
      <c r="AP73" s="113" t="str">
        <f ca="1">IF(ISERROR(((VLOOKUP(AD73,'X2'!$B:$AZ,15,FALSE))))=TRUE," ",(((VLOOKUP(AD73,'X2'!$B:$AZ,15,FALSE)))))</f>
        <v xml:space="preserve"> </v>
      </c>
      <c r="AQ73" s="113" t="str">
        <f ca="1">IF(ISERROR(((VLOOKUP(AD73,'X2'!$B:$AZ,14,FALSE))))=TRUE," ",(((VLOOKUP(AD73,'X2'!$B:$AZ,14,FALSE)))))</f>
        <v xml:space="preserve"> </v>
      </c>
      <c r="AR73" s="113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13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13" t="str">
        <f ca="1">IF(ISERROR(((VLOOKUP(AD73,'X3'!$B:$AZ,42,FALSE))))=TRUE," ",(((VLOOKUP(AD73,'X3'!$B:$AZ,42,FALSE)))))</f>
        <v xml:space="preserve"> </v>
      </c>
      <c r="AU73" s="113" t="str">
        <f ca="1">IF(ISERROR(((VLOOKUP(AD73,'X3'!$B:$AZ,43,FALSE))))=TRUE," ",(((VLOOKUP(AD73,'X3'!$B:$AZ,43,FALSE)))))</f>
        <v xml:space="preserve"> </v>
      </c>
      <c r="AV73" s="113" t="str">
        <f ca="1">IF(ISERROR(((VLOOKUP(AD73,'X3'!$B:$AZ,15,FALSE))))=TRUE," ",(((VLOOKUP(AD73,'X3'!$B:$AZ,15,FALSE)))))</f>
        <v xml:space="preserve"> </v>
      </c>
      <c r="AW73" s="113" t="str">
        <f ca="1">IF(ISERROR(((VLOOKUP(AD73,'X3'!$B:$AZ,14,FALSE))))=TRUE," ",(((VLOOKUP(AD73,'X3'!$B:$AZ,14,FALSE)))))</f>
        <v xml:space="preserve"> </v>
      </c>
      <c r="AX73" s="113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13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13" t="str">
        <f ca="1">IF(ISERROR(((VLOOKUP(AD73,'X4'!$B:$AZ,42,FALSE))))=TRUE," ",(((VLOOKUP(AD73,'X4'!$B:$AZ,42,FALSE)))))</f>
        <v xml:space="preserve"> </v>
      </c>
      <c r="BA73" s="113" t="str">
        <f ca="1">IF(ISERROR(((VLOOKUP(AD73,'X4'!$B:$AZ,43,FALSE))))=TRUE," ",(((VLOOKUP(AD73,'X4'!$B:$AZ,43,FALSE)))))</f>
        <v xml:space="preserve"> </v>
      </c>
      <c r="BB73" s="113" t="str">
        <f ca="1">IF(ISERROR(((VLOOKUP(AD73,'X4'!$B:$AZ,15,FALSE))))=TRUE," ",(((VLOOKUP(AD73,'X4'!$B:$AZ,15,FALSE)))))</f>
        <v xml:space="preserve"> </v>
      </c>
      <c r="BC73" s="113" t="str">
        <f ca="1">IF(ISERROR(((VLOOKUP(AD73,'X4'!$B:$AZ,14,FALSE))))=TRUE," ",(((VLOOKUP(AD73,'X4'!$B:$AZ,14,FALSE)))))</f>
        <v xml:space="preserve"> </v>
      </c>
      <c r="BD73" s="113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13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13" t="str">
        <f ca="1">IF(ISERROR(((VLOOKUP(AD73,'X5'!$B:$AZ,42,FALSE))))=TRUE," ",(((VLOOKUP(AD73,'X5'!$B:$AZ,42,FALSE)))))</f>
        <v xml:space="preserve"> </v>
      </c>
      <c r="BG73" s="113" t="str">
        <f ca="1">IF(ISERROR(((VLOOKUP(AD73,'X5'!$B:$AZ,43,FALSE))))=TRUE," ",(((VLOOKUP(AD73,'X5'!$B:$AZ,43,FALSE)))))</f>
        <v xml:space="preserve"> </v>
      </c>
      <c r="BH73" s="113" t="str">
        <f ca="1">IF(ISERROR(((VLOOKUP(AD73,'X5'!$B:$AZ,15,FALSE))))=TRUE," ",(((VLOOKUP(AD73,'X5'!$B:$AZ,15,FALSE)))))</f>
        <v xml:space="preserve"> </v>
      </c>
      <c r="BI73" s="113" t="str">
        <f ca="1">IF(ISERROR(((VLOOKUP(AD73,'X5'!$B:$AZ,14,FALSE))))=TRUE," ",(((VLOOKUP(AD73,'X5'!$B:$AZ,14,FALSE)))))</f>
        <v xml:space="preserve"> </v>
      </c>
      <c r="BJ73" s="113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13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13" t="str">
        <f ca="1">IF(ISERROR(((VLOOKUP(AD73,'X6'!$B:$AZ,42,FALSE))))=TRUE," ",(((VLOOKUP(AD73,'X6'!$B:$AZ,42,FALSE)))))</f>
        <v xml:space="preserve"> </v>
      </c>
      <c r="BM73" s="113" t="str">
        <f ca="1">IF(ISERROR(((VLOOKUP(AD73,'X6'!$B:$AZ,43,FALSE))))=TRUE," ",(((VLOOKUP(AD73,'X6'!$B:$AZ,43,FALSE)))))</f>
        <v xml:space="preserve"> </v>
      </c>
      <c r="BN73" s="113" t="str">
        <f ca="1">IF(ISERROR(((VLOOKUP(AD73,'X6'!$B:$AZ,15,FALSE))))=TRUE," ",(((VLOOKUP(AD73,'X6'!$B:$AZ,15,FALSE)))))</f>
        <v xml:space="preserve"> </v>
      </c>
      <c r="BO73" s="113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65">
        <f t="shared" si="16"/>
        <v>27</v>
      </c>
      <c r="B74" s="122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>BIP-U CT Equity</v>
      </c>
      <c r="C74" s="122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Brookfield Infrastructure Part</v>
      </c>
      <c r="D74" s="122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Electric Transmission &amp; Dist</v>
      </c>
      <c r="E74" s="123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68.3</v>
      </c>
      <c r="F74" s="123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75.027000427246094</v>
      </c>
      <c r="G74" s="123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9.8491953546794964</v>
      </c>
      <c r="H74" s="123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22731.872527634969</v>
      </c>
      <c r="I74" s="124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8</v>
      </c>
      <c r="J74" s="124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1</v>
      </c>
      <c r="K74" s="124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12</v>
      </c>
      <c r="L74" s="125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NA</v>
      </c>
      <c r="M74" s="125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NA</v>
      </c>
      <c r="N74" s="126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25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27.88464893383161</v>
      </c>
      <c r="P74" s="125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27.88464893383161</v>
      </c>
      <c r="Q74" s="126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138.91638105980104</v>
      </c>
      <c r="R74" s="126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3.7019354663516562</v>
      </c>
      <c r="S74" s="126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-53.623188405797109</v>
      </c>
      <c r="V74" s="43"/>
      <c r="W74" s="43">
        <f t="shared" si="14"/>
        <v>31</v>
      </c>
      <c r="X74" s="43"/>
      <c r="Y74" s="134">
        <f t="shared" ca="1" si="17"/>
        <v>65.714284714285697</v>
      </c>
      <c r="Z74" s="137" t="s">
        <v>149</v>
      </c>
      <c r="AB74" s="42">
        <f t="shared" si="13"/>
        <v>2</v>
      </c>
      <c r="AC74" s="42">
        <f t="shared" si="15"/>
        <v>30</v>
      </c>
      <c r="AD74" s="111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12" t="str">
        <f t="shared" ca="1" si="11"/>
        <v xml:space="preserve"> </v>
      </c>
      <c r="AF74" s="113" t="str">
        <f>IF(ISERROR(((VLOOKUP(AD74,'X1'!$B:$AO,6,FALSE))/(VLOOKUP(AD74,'X1'!$B:$AO,7,FALSE))-1))=TRUE," ",(((VLOOKUP(AD74,'X1'!$B:$AO,6,FALSE))/(VLOOKUP(AD74,'X1'!$B:$AO,7,FALSE))-1)))</f>
        <v xml:space="preserve"> </v>
      </c>
      <c r="AG74" s="113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13" t="str">
        <f>IF(ISERROR(((VLOOKUP(AD74,'X1'!$B:$AZ,42,FALSE))))=TRUE," ",(((VLOOKUP(AD74,'X1'!$B:$AZ,42,FALSE)))))</f>
        <v xml:space="preserve"> </v>
      </c>
      <c r="AI74" s="113" t="str">
        <f>IF(ISERROR(((VLOOKUP(AD74,'X1'!$B:$AZ,43,FALSE))))=TRUE," ",(((VLOOKUP(AD74,'X1'!$B:$AZ,43,FALSE)))))</f>
        <v xml:space="preserve"> </v>
      </c>
      <c r="AJ74" s="113" t="str">
        <f>IF(ISERROR(((VLOOKUP(AD74,'X1'!$B:$AZ,15,FALSE))))=TRUE," ",(((VLOOKUP(AD74,'X1'!$B:$AZ,15,FALSE)))))</f>
        <v xml:space="preserve"> </v>
      </c>
      <c r="AK74" s="113" t="str">
        <f>IF(ISERROR(((VLOOKUP(AD74,'X1'!$B:$AZ,14,FALSE))))=TRUE," ",(((VLOOKUP(AD74,'X1'!$B:$AZ,14,FALSE)))))</f>
        <v xml:space="preserve"> </v>
      </c>
      <c r="AL74" s="113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13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13" t="str">
        <f ca="1">IF(ISERROR(((VLOOKUP(AD74,'X2'!$B:$AZ,42,FALSE))))=TRUE," ",(((VLOOKUP(AD74,'X2'!$B:$AZ,42,FALSE)))))</f>
        <v xml:space="preserve"> </v>
      </c>
      <c r="AO74" s="113" t="str">
        <f ca="1">IF(ISERROR(((VLOOKUP(AD74,'X2'!$B:$AZ,43,FALSE))))=TRUE," ",(((VLOOKUP(AD74,'X2'!$B:$AZ,43,FALSE)))))</f>
        <v xml:space="preserve"> </v>
      </c>
      <c r="AP74" s="113" t="str">
        <f ca="1">IF(ISERROR(((VLOOKUP(AD74,'X2'!$B:$AZ,15,FALSE))))=TRUE," ",(((VLOOKUP(AD74,'X2'!$B:$AZ,15,FALSE)))))</f>
        <v xml:space="preserve"> </v>
      </c>
      <c r="AQ74" s="113" t="str">
        <f ca="1">IF(ISERROR(((VLOOKUP(AD74,'X2'!$B:$AZ,14,FALSE))))=TRUE," ",(((VLOOKUP(AD74,'X2'!$B:$AZ,14,FALSE)))))</f>
        <v xml:space="preserve"> </v>
      </c>
      <c r="AR74" s="113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13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13" t="str">
        <f ca="1">IF(ISERROR(((VLOOKUP(AD74,'X3'!$B:$AZ,42,FALSE))))=TRUE," ",(((VLOOKUP(AD74,'X3'!$B:$AZ,42,FALSE)))))</f>
        <v xml:space="preserve"> </v>
      </c>
      <c r="AU74" s="113" t="str">
        <f ca="1">IF(ISERROR(((VLOOKUP(AD74,'X3'!$B:$AZ,43,FALSE))))=TRUE," ",(((VLOOKUP(AD74,'X3'!$B:$AZ,43,FALSE)))))</f>
        <v xml:space="preserve"> </v>
      </c>
      <c r="AV74" s="113" t="str">
        <f ca="1">IF(ISERROR(((VLOOKUP(AD74,'X3'!$B:$AZ,15,FALSE))))=TRUE," ",(((VLOOKUP(AD74,'X3'!$B:$AZ,15,FALSE)))))</f>
        <v xml:space="preserve"> </v>
      </c>
      <c r="AW74" s="113" t="str">
        <f ca="1">IF(ISERROR(((VLOOKUP(AD74,'X3'!$B:$AZ,14,FALSE))))=TRUE," ",(((VLOOKUP(AD74,'X3'!$B:$AZ,14,FALSE)))))</f>
        <v xml:space="preserve"> </v>
      </c>
      <c r="AX74" s="113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13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13" t="str">
        <f ca="1">IF(ISERROR(((VLOOKUP(AD74,'X4'!$B:$AZ,42,FALSE))))=TRUE," ",(((VLOOKUP(AD74,'X4'!$B:$AZ,42,FALSE)))))</f>
        <v xml:space="preserve"> </v>
      </c>
      <c r="BA74" s="113" t="str">
        <f ca="1">IF(ISERROR(((VLOOKUP(AD74,'X4'!$B:$AZ,43,FALSE))))=TRUE," ",(((VLOOKUP(AD74,'X4'!$B:$AZ,43,FALSE)))))</f>
        <v xml:space="preserve"> </v>
      </c>
      <c r="BB74" s="113" t="str">
        <f ca="1">IF(ISERROR(((VLOOKUP(AD74,'X4'!$B:$AZ,15,FALSE))))=TRUE," ",(((VLOOKUP(AD74,'X4'!$B:$AZ,15,FALSE)))))</f>
        <v xml:space="preserve"> </v>
      </c>
      <c r="BC74" s="113" t="str">
        <f ca="1">IF(ISERROR(((VLOOKUP(AD74,'X4'!$B:$AZ,14,FALSE))))=TRUE," ",(((VLOOKUP(AD74,'X4'!$B:$AZ,14,FALSE)))))</f>
        <v xml:space="preserve"> </v>
      </c>
      <c r="BD74" s="113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13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13" t="str">
        <f ca="1">IF(ISERROR(((VLOOKUP(AD74,'X5'!$B:$AZ,42,FALSE))))=TRUE," ",(((VLOOKUP(AD74,'X5'!$B:$AZ,42,FALSE)))))</f>
        <v xml:space="preserve"> </v>
      </c>
      <c r="BG74" s="113" t="str">
        <f ca="1">IF(ISERROR(((VLOOKUP(AD74,'X5'!$B:$AZ,43,FALSE))))=TRUE," ",(((VLOOKUP(AD74,'X5'!$B:$AZ,43,FALSE)))))</f>
        <v xml:space="preserve"> </v>
      </c>
      <c r="BH74" s="113" t="str">
        <f ca="1">IF(ISERROR(((VLOOKUP(AD74,'X5'!$B:$AZ,15,FALSE))))=TRUE," ",(((VLOOKUP(AD74,'X5'!$B:$AZ,15,FALSE)))))</f>
        <v xml:space="preserve"> </v>
      </c>
      <c r="BI74" s="113" t="str">
        <f ca="1">IF(ISERROR(((VLOOKUP(AD74,'X5'!$B:$AZ,14,FALSE))))=TRUE," ",(((VLOOKUP(AD74,'X5'!$B:$AZ,14,FALSE)))))</f>
        <v xml:space="preserve"> </v>
      </c>
      <c r="BJ74" s="113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13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13" t="str">
        <f ca="1">IF(ISERROR(((VLOOKUP(AD74,'X6'!$B:$AZ,42,FALSE))))=TRUE," ",(((VLOOKUP(AD74,'X6'!$B:$AZ,42,FALSE)))))</f>
        <v xml:space="preserve"> </v>
      </c>
      <c r="BM74" s="113" t="str">
        <f ca="1">IF(ISERROR(((VLOOKUP(AD74,'X6'!$B:$AZ,43,FALSE))))=TRUE," ",(((VLOOKUP(AD74,'X6'!$B:$AZ,43,FALSE)))))</f>
        <v xml:space="preserve"> </v>
      </c>
      <c r="BN74" s="113" t="str">
        <f ca="1">IF(ISERROR(((VLOOKUP(AD74,'X6'!$B:$AZ,15,FALSE))))=TRUE," ",(((VLOOKUP(AD74,'X6'!$B:$AZ,15,FALSE)))))</f>
        <v xml:space="preserve"> </v>
      </c>
      <c r="BO74" s="113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65">
        <f t="shared" si="16"/>
        <v>28</v>
      </c>
      <c r="B75" s="122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>BLDP CT Equity</v>
      </c>
      <c r="C75" s="122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Ballard Power Systems Inc</v>
      </c>
      <c r="D75" s="122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Renewable Energy Equipment</v>
      </c>
      <c r="E75" s="123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28.02</v>
      </c>
      <c r="F75" s="123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41.537101745605469</v>
      </c>
      <c r="G75" s="123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48.240905587457064</v>
      </c>
      <c r="H75" s="123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6633.9238912964556</v>
      </c>
      <c r="I75" s="124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11</v>
      </c>
      <c r="J75" s="124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24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25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25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NA</v>
      </c>
      <c r="N75" s="126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25" t="str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NA</v>
      </c>
      <c r="P75" s="125" t="str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NA</v>
      </c>
      <c r="Q75" s="126" t="str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26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0</v>
      </c>
      <c r="S75" s="126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12.000000000000011</v>
      </c>
      <c r="V75" s="43"/>
      <c r="W75" s="43">
        <f t="shared" si="14"/>
        <v>32</v>
      </c>
      <c r="X75" s="43"/>
      <c r="Y75" s="134">
        <f t="shared" ca="1" si="17"/>
        <v>71.428570428571405</v>
      </c>
      <c r="Z75" s="97" t="s">
        <v>149</v>
      </c>
      <c r="AB75" s="42">
        <f t="shared" si="13"/>
        <v>2</v>
      </c>
      <c r="AC75" s="42">
        <f t="shared" si="15"/>
        <v>31</v>
      </c>
      <c r="AD75" s="111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12" t="str">
        <f t="shared" ca="1" si="11"/>
        <v xml:space="preserve"> </v>
      </c>
      <c r="AF75" s="113" t="str">
        <f>IF(ISERROR(((VLOOKUP(AD75,'X1'!$B:$AO,6,FALSE))/(VLOOKUP(AD75,'X1'!$B:$AO,7,FALSE))-1))=TRUE," ",(((VLOOKUP(AD75,'X1'!$B:$AO,6,FALSE))/(VLOOKUP(AD75,'X1'!$B:$AO,7,FALSE))-1)))</f>
        <v xml:space="preserve"> </v>
      </c>
      <c r="AG75" s="113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13" t="str">
        <f>IF(ISERROR(((VLOOKUP(AD75,'X1'!$B:$AZ,42,FALSE))))=TRUE," ",(((VLOOKUP(AD75,'X1'!$B:$AZ,42,FALSE)))))</f>
        <v xml:space="preserve"> </v>
      </c>
      <c r="AI75" s="113" t="str">
        <f>IF(ISERROR(((VLOOKUP(AD75,'X1'!$B:$AZ,43,FALSE))))=TRUE," ",(((VLOOKUP(AD75,'X1'!$B:$AZ,43,FALSE)))))</f>
        <v xml:space="preserve"> </v>
      </c>
      <c r="AJ75" s="113" t="str">
        <f>IF(ISERROR(((VLOOKUP(AD75,'X1'!$B:$AZ,15,FALSE))))=TRUE," ",(((VLOOKUP(AD75,'X1'!$B:$AZ,15,FALSE)))))</f>
        <v xml:space="preserve"> </v>
      </c>
      <c r="AK75" s="113" t="str">
        <f>IF(ISERROR(((VLOOKUP(AD75,'X1'!$B:$AZ,14,FALSE))))=TRUE," ",(((VLOOKUP(AD75,'X1'!$B:$AZ,14,FALSE)))))</f>
        <v xml:space="preserve"> </v>
      </c>
      <c r="AL75" s="113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13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13" t="str">
        <f ca="1">IF(ISERROR(((VLOOKUP(AD75,'X2'!$B:$AZ,42,FALSE))))=TRUE," ",(((VLOOKUP(AD75,'X2'!$B:$AZ,42,FALSE)))))</f>
        <v xml:space="preserve"> </v>
      </c>
      <c r="AO75" s="113" t="str">
        <f ca="1">IF(ISERROR(((VLOOKUP(AD75,'X2'!$B:$AZ,43,FALSE))))=TRUE," ",(((VLOOKUP(AD75,'X2'!$B:$AZ,43,FALSE)))))</f>
        <v xml:space="preserve"> </v>
      </c>
      <c r="AP75" s="113" t="str">
        <f ca="1">IF(ISERROR(((VLOOKUP(AD75,'X2'!$B:$AZ,15,FALSE))))=TRUE," ",(((VLOOKUP(AD75,'X2'!$B:$AZ,15,FALSE)))))</f>
        <v xml:space="preserve"> </v>
      </c>
      <c r="AQ75" s="113" t="str">
        <f ca="1">IF(ISERROR(((VLOOKUP(AD75,'X2'!$B:$AZ,14,FALSE))))=TRUE," ",(((VLOOKUP(AD75,'X2'!$B:$AZ,14,FALSE)))))</f>
        <v xml:space="preserve"> </v>
      </c>
      <c r="AR75" s="113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13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13" t="str">
        <f ca="1">IF(ISERROR(((VLOOKUP(AD75,'X3'!$B:$AZ,42,FALSE))))=TRUE," ",(((VLOOKUP(AD75,'X3'!$B:$AZ,42,FALSE)))))</f>
        <v xml:space="preserve"> </v>
      </c>
      <c r="AU75" s="113" t="str">
        <f ca="1">IF(ISERROR(((VLOOKUP(AD75,'X3'!$B:$AZ,43,FALSE))))=TRUE," ",(((VLOOKUP(AD75,'X3'!$B:$AZ,43,FALSE)))))</f>
        <v xml:space="preserve"> </v>
      </c>
      <c r="AV75" s="113" t="str">
        <f ca="1">IF(ISERROR(((VLOOKUP(AD75,'X3'!$B:$AZ,15,FALSE))))=TRUE," ",(((VLOOKUP(AD75,'X3'!$B:$AZ,15,FALSE)))))</f>
        <v xml:space="preserve"> </v>
      </c>
      <c r="AW75" s="113" t="str">
        <f ca="1">IF(ISERROR(((VLOOKUP(AD75,'X3'!$B:$AZ,14,FALSE))))=TRUE," ",(((VLOOKUP(AD75,'X3'!$B:$AZ,14,FALSE)))))</f>
        <v xml:space="preserve"> </v>
      </c>
      <c r="AX75" s="113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13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13" t="str">
        <f ca="1">IF(ISERROR(((VLOOKUP(AD75,'X4'!$B:$AZ,42,FALSE))))=TRUE," ",(((VLOOKUP(AD75,'X4'!$B:$AZ,42,FALSE)))))</f>
        <v xml:space="preserve"> </v>
      </c>
      <c r="BA75" s="113" t="str">
        <f ca="1">IF(ISERROR(((VLOOKUP(AD75,'X4'!$B:$AZ,43,FALSE))))=TRUE," ",(((VLOOKUP(AD75,'X4'!$B:$AZ,43,FALSE)))))</f>
        <v xml:space="preserve"> </v>
      </c>
      <c r="BB75" s="113" t="str">
        <f ca="1">IF(ISERROR(((VLOOKUP(AD75,'X4'!$B:$AZ,15,FALSE))))=TRUE," ",(((VLOOKUP(AD75,'X4'!$B:$AZ,15,FALSE)))))</f>
        <v xml:space="preserve"> </v>
      </c>
      <c r="BC75" s="113" t="str">
        <f ca="1">IF(ISERROR(((VLOOKUP(AD75,'X4'!$B:$AZ,14,FALSE))))=TRUE," ",(((VLOOKUP(AD75,'X4'!$B:$AZ,14,FALSE)))))</f>
        <v xml:space="preserve"> </v>
      </c>
      <c r="BD75" s="113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13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13" t="str">
        <f ca="1">IF(ISERROR(((VLOOKUP(AD75,'X5'!$B:$AZ,42,FALSE))))=TRUE," ",(((VLOOKUP(AD75,'X5'!$B:$AZ,42,FALSE)))))</f>
        <v xml:space="preserve"> </v>
      </c>
      <c r="BG75" s="113" t="str">
        <f ca="1">IF(ISERROR(((VLOOKUP(AD75,'X5'!$B:$AZ,43,FALSE))))=TRUE," ",(((VLOOKUP(AD75,'X5'!$B:$AZ,43,FALSE)))))</f>
        <v xml:space="preserve"> </v>
      </c>
      <c r="BH75" s="113" t="str">
        <f ca="1">IF(ISERROR(((VLOOKUP(AD75,'X5'!$B:$AZ,15,FALSE))))=TRUE," ",(((VLOOKUP(AD75,'X5'!$B:$AZ,15,FALSE)))))</f>
        <v xml:space="preserve"> </v>
      </c>
      <c r="BI75" s="113" t="str">
        <f ca="1">IF(ISERROR(((VLOOKUP(AD75,'X5'!$B:$AZ,14,FALSE))))=TRUE," ",(((VLOOKUP(AD75,'X5'!$B:$AZ,14,FALSE)))))</f>
        <v xml:space="preserve"> </v>
      </c>
      <c r="BJ75" s="113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13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13" t="str">
        <f ca="1">IF(ISERROR(((VLOOKUP(AD75,'X6'!$B:$AZ,42,FALSE))))=TRUE," ",(((VLOOKUP(AD75,'X6'!$B:$AZ,42,FALSE)))))</f>
        <v xml:space="preserve"> </v>
      </c>
      <c r="BM75" s="113" t="str">
        <f ca="1">IF(ISERROR(((VLOOKUP(AD75,'X6'!$B:$AZ,43,FALSE))))=TRUE," ",(((VLOOKUP(AD75,'X6'!$B:$AZ,43,FALSE)))))</f>
        <v xml:space="preserve"> </v>
      </c>
      <c r="BN75" s="113" t="str">
        <f ca="1">IF(ISERROR(((VLOOKUP(AD75,'X6'!$B:$AZ,15,FALSE))))=TRUE," ",(((VLOOKUP(AD75,'X6'!$B:$AZ,15,FALSE)))))</f>
        <v xml:space="preserve"> </v>
      </c>
      <c r="BO75" s="113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65">
        <f t="shared" si="16"/>
        <v>29</v>
      </c>
      <c r="B76" s="122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>BLX CT Equity</v>
      </c>
      <c r="C76" s="122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Boralex Inc</v>
      </c>
      <c r="D76" s="122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Power Generation</v>
      </c>
      <c r="E76" s="123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42.69</v>
      </c>
      <c r="F76" s="123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53</v>
      </c>
      <c r="G76" s="123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24.150855001171244</v>
      </c>
      <c r="H76" s="123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3491.2277023381162</v>
      </c>
      <c r="I76" s="124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9</v>
      </c>
      <c r="J76" s="124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24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11</v>
      </c>
      <c r="L76" s="125" t="str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NA</v>
      </c>
      <c r="M76" s="125" t="str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NA</v>
      </c>
      <c r="N76" s="126" t="str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25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14.317419017232231</v>
      </c>
      <c r="P76" s="125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14.317419017232231</v>
      </c>
      <c r="Q76" s="126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22.67201017416096</v>
      </c>
      <c r="R76" s="126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1.5647692668072148</v>
      </c>
      <c r="S76" s="126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47.454545454545453</v>
      </c>
      <c r="V76" s="43"/>
      <c r="W76" s="43">
        <f t="shared" si="14"/>
        <v>33</v>
      </c>
      <c r="X76" s="43"/>
      <c r="Y76" s="134">
        <f t="shared" ca="1" si="17"/>
        <v>77.142856142857113</v>
      </c>
      <c r="Z76" s="138" t="s">
        <v>149</v>
      </c>
      <c r="AB76" s="42">
        <f t="shared" si="13"/>
        <v>2</v>
      </c>
      <c r="AC76" s="42">
        <f t="shared" si="15"/>
        <v>32</v>
      </c>
      <c r="AD76" s="111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12" t="str">
        <f t="shared" ca="1" si="11"/>
        <v xml:space="preserve"> </v>
      </c>
      <c r="AF76" s="113" t="str">
        <f>IF(ISERROR(((VLOOKUP(AD76,'X1'!$B:$AO,6,FALSE))/(VLOOKUP(AD76,'X1'!$B:$AO,7,FALSE))-1))=TRUE," ",(((VLOOKUP(AD76,'X1'!$B:$AO,6,FALSE))/(VLOOKUP(AD76,'X1'!$B:$AO,7,FALSE))-1)))</f>
        <v xml:space="preserve"> </v>
      </c>
      <c r="AG76" s="113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13" t="str">
        <f>IF(ISERROR(((VLOOKUP(AD76,'X1'!$B:$AZ,42,FALSE))))=TRUE," ",(((VLOOKUP(AD76,'X1'!$B:$AZ,42,FALSE)))))</f>
        <v xml:space="preserve"> </v>
      </c>
      <c r="AI76" s="113" t="str">
        <f>IF(ISERROR(((VLOOKUP(AD76,'X1'!$B:$AZ,43,FALSE))))=TRUE," ",(((VLOOKUP(AD76,'X1'!$B:$AZ,43,FALSE)))))</f>
        <v xml:space="preserve"> </v>
      </c>
      <c r="AJ76" s="113" t="str">
        <f>IF(ISERROR(((VLOOKUP(AD76,'X1'!$B:$AZ,15,FALSE))))=TRUE," ",(((VLOOKUP(AD76,'X1'!$B:$AZ,15,FALSE)))))</f>
        <v xml:space="preserve"> </v>
      </c>
      <c r="AK76" s="113" t="str">
        <f>IF(ISERROR(((VLOOKUP(AD76,'X1'!$B:$AZ,14,FALSE))))=TRUE," ",(((VLOOKUP(AD76,'X1'!$B:$AZ,14,FALSE)))))</f>
        <v xml:space="preserve"> </v>
      </c>
      <c r="AL76" s="113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13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13" t="str">
        <f ca="1">IF(ISERROR(((VLOOKUP(AD76,'X2'!$B:$AZ,42,FALSE))))=TRUE," ",(((VLOOKUP(AD76,'X2'!$B:$AZ,42,FALSE)))))</f>
        <v xml:space="preserve"> </v>
      </c>
      <c r="AO76" s="113" t="str">
        <f ca="1">IF(ISERROR(((VLOOKUP(AD76,'X2'!$B:$AZ,43,FALSE))))=TRUE," ",(((VLOOKUP(AD76,'X2'!$B:$AZ,43,FALSE)))))</f>
        <v xml:space="preserve"> </v>
      </c>
      <c r="AP76" s="113" t="str">
        <f ca="1">IF(ISERROR(((VLOOKUP(AD76,'X2'!$B:$AZ,15,FALSE))))=TRUE," ",(((VLOOKUP(AD76,'X2'!$B:$AZ,15,FALSE)))))</f>
        <v xml:space="preserve"> </v>
      </c>
      <c r="AQ76" s="113" t="str">
        <f ca="1">IF(ISERROR(((VLOOKUP(AD76,'X2'!$B:$AZ,14,FALSE))))=TRUE," ",(((VLOOKUP(AD76,'X2'!$B:$AZ,14,FALSE)))))</f>
        <v xml:space="preserve"> </v>
      </c>
      <c r="AR76" s="113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13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13" t="str">
        <f ca="1">IF(ISERROR(((VLOOKUP(AD76,'X3'!$B:$AZ,42,FALSE))))=TRUE," ",(((VLOOKUP(AD76,'X3'!$B:$AZ,42,FALSE)))))</f>
        <v xml:space="preserve"> </v>
      </c>
      <c r="AU76" s="113" t="str">
        <f ca="1">IF(ISERROR(((VLOOKUP(AD76,'X3'!$B:$AZ,43,FALSE))))=TRUE," ",(((VLOOKUP(AD76,'X3'!$B:$AZ,43,FALSE)))))</f>
        <v xml:space="preserve"> </v>
      </c>
      <c r="AV76" s="113" t="str">
        <f ca="1">IF(ISERROR(((VLOOKUP(AD76,'X3'!$B:$AZ,15,FALSE))))=TRUE," ",(((VLOOKUP(AD76,'X3'!$B:$AZ,15,FALSE)))))</f>
        <v xml:space="preserve"> </v>
      </c>
      <c r="AW76" s="113" t="str">
        <f ca="1">IF(ISERROR(((VLOOKUP(AD76,'X3'!$B:$AZ,14,FALSE))))=TRUE," ",(((VLOOKUP(AD76,'X3'!$B:$AZ,14,FALSE)))))</f>
        <v xml:space="preserve"> </v>
      </c>
      <c r="AX76" s="113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13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13" t="str">
        <f ca="1">IF(ISERROR(((VLOOKUP(AD76,'X4'!$B:$AZ,42,FALSE))))=TRUE," ",(((VLOOKUP(AD76,'X4'!$B:$AZ,42,FALSE)))))</f>
        <v xml:space="preserve"> </v>
      </c>
      <c r="BA76" s="113" t="str">
        <f ca="1">IF(ISERROR(((VLOOKUP(AD76,'X4'!$B:$AZ,43,FALSE))))=TRUE," ",(((VLOOKUP(AD76,'X4'!$B:$AZ,43,FALSE)))))</f>
        <v xml:space="preserve"> </v>
      </c>
      <c r="BB76" s="113" t="str">
        <f ca="1">IF(ISERROR(((VLOOKUP(AD76,'X4'!$B:$AZ,15,FALSE))))=TRUE," ",(((VLOOKUP(AD76,'X4'!$B:$AZ,15,FALSE)))))</f>
        <v xml:space="preserve"> </v>
      </c>
      <c r="BC76" s="113" t="str">
        <f ca="1">IF(ISERROR(((VLOOKUP(AD76,'X4'!$B:$AZ,14,FALSE))))=TRUE," ",(((VLOOKUP(AD76,'X4'!$B:$AZ,14,FALSE)))))</f>
        <v xml:space="preserve"> </v>
      </c>
      <c r="BD76" s="113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13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13" t="str">
        <f ca="1">IF(ISERROR(((VLOOKUP(AD76,'X5'!$B:$AZ,42,FALSE))))=TRUE," ",(((VLOOKUP(AD76,'X5'!$B:$AZ,42,FALSE)))))</f>
        <v xml:space="preserve"> </v>
      </c>
      <c r="BG76" s="113" t="str">
        <f ca="1">IF(ISERROR(((VLOOKUP(AD76,'X5'!$B:$AZ,43,FALSE))))=TRUE," ",(((VLOOKUP(AD76,'X5'!$B:$AZ,43,FALSE)))))</f>
        <v xml:space="preserve"> </v>
      </c>
      <c r="BH76" s="113" t="str">
        <f ca="1">IF(ISERROR(((VLOOKUP(AD76,'X5'!$B:$AZ,15,FALSE))))=TRUE," ",(((VLOOKUP(AD76,'X5'!$B:$AZ,15,FALSE)))))</f>
        <v xml:space="preserve"> </v>
      </c>
      <c r="BI76" s="113" t="str">
        <f ca="1">IF(ISERROR(((VLOOKUP(AD76,'X5'!$B:$AZ,14,FALSE))))=TRUE," ",(((VLOOKUP(AD76,'X5'!$B:$AZ,14,FALSE)))))</f>
        <v xml:space="preserve"> </v>
      </c>
      <c r="BJ76" s="113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13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13" t="str">
        <f ca="1">IF(ISERROR(((VLOOKUP(AD76,'X6'!$B:$AZ,42,FALSE))))=TRUE," ",(((VLOOKUP(AD76,'X6'!$B:$AZ,42,FALSE)))))</f>
        <v xml:space="preserve"> </v>
      </c>
      <c r="BM76" s="113" t="str">
        <f ca="1">IF(ISERROR(((VLOOKUP(AD76,'X6'!$B:$AZ,43,FALSE))))=TRUE," ",(((VLOOKUP(AD76,'X6'!$B:$AZ,43,FALSE)))))</f>
        <v xml:space="preserve"> </v>
      </c>
      <c r="BN76" s="113" t="str">
        <f ca="1">IF(ISERROR(((VLOOKUP(AD76,'X6'!$B:$AZ,15,FALSE))))=TRUE," ",(((VLOOKUP(AD76,'X6'!$B:$AZ,15,FALSE)))))</f>
        <v xml:space="preserve"> </v>
      </c>
      <c r="BO76" s="113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65">
        <f t="shared" si="16"/>
        <v>30</v>
      </c>
      <c r="B77" s="122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>BMO CT Equity</v>
      </c>
      <c r="C77" s="122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Bank of Montreal</v>
      </c>
      <c r="D77" s="122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Diversified Banks</v>
      </c>
      <c r="E77" s="123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115.72</v>
      </c>
      <c r="F77" s="123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120.5</v>
      </c>
      <c r="G77" s="123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4.130660214310411</v>
      </c>
      <c r="H77" s="123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59673.0691593921</v>
      </c>
      <c r="I77" s="124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9</v>
      </c>
      <c r="J77" s="124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24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14</v>
      </c>
      <c r="L77" s="125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11.250243048804201</v>
      </c>
      <c r="M77" s="125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11.250243048804201</v>
      </c>
      <c r="N77" s="126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-34.164425351138028</v>
      </c>
      <c r="O77" s="125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25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26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26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3.478223297614933</v>
      </c>
      <c r="S77" s="126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33.41115434500648</v>
      </c>
      <c r="V77" s="43"/>
      <c r="W77" s="43">
        <f t="shared" si="14"/>
        <v>34</v>
      </c>
      <c r="X77" s="43"/>
      <c r="Y77" s="134">
        <f t="shared" ca="1" si="17"/>
        <v>82.857141857142821</v>
      </c>
      <c r="Z77" s="98" t="s">
        <v>149</v>
      </c>
      <c r="AB77" s="42">
        <f t="shared" si="13"/>
        <v>2</v>
      </c>
      <c r="AC77" s="42">
        <f t="shared" si="15"/>
        <v>33</v>
      </c>
      <c r="AD77" s="111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12" t="str">
        <f t="shared" ca="1" si="11"/>
        <v xml:space="preserve"> </v>
      </c>
      <c r="AF77" s="113" t="str">
        <f>IF(ISERROR(((VLOOKUP(AD77,'X1'!$B:$AO,6,FALSE))/(VLOOKUP(AD77,'X1'!$B:$AO,7,FALSE))-1))=TRUE," ",(((VLOOKUP(AD77,'X1'!$B:$AO,6,FALSE))/(VLOOKUP(AD77,'X1'!$B:$AO,7,FALSE))-1)))</f>
        <v xml:space="preserve"> </v>
      </c>
      <c r="AG77" s="113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13" t="str">
        <f>IF(ISERROR(((VLOOKUP(AD77,'X1'!$B:$AZ,42,FALSE))))=TRUE," ",(((VLOOKUP(AD77,'X1'!$B:$AZ,42,FALSE)))))</f>
        <v xml:space="preserve"> </v>
      </c>
      <c r="AI77" s="113" t="str">
        <f>IF(ISERROR(((VLOOKUP(AD77,'X1'!$B:$AZ,43,FALSE))))=TRUE," ",(((VLOOKUP(AD77,'X1'!$B:$AZ,43,FALSE)))))</f>
        <v xml:space="preserve"> </v>
      </c>
      <c r="AJ77" s="113" t="str">
        <f>IF(ISERROR(((VLOOKUP(AD77,'X1'!$B:$AZ,15,FALSE))))=TRUE," ",(((VLOOKUP(AD77,'X1'!$B:$AZ,15,FALSE)))))</f>
        <v xml:space="preserve"> </v>
      </c>
      <c r="AK77" s="113" t="str">
        <f>IF(ISERROR(((VLOOKUP(AD77,'X1'!$B:$AZ,14,FALSE))))=TRUE," ",(((VLOOKUP(AD77,'X1'!$B:$AZ,14,FALSE)))))</f>
        <v xml:space="preserve"> </v>
      </c>
      <c r="AL77" s="113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13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13" t="str">
        <f ca="1">IF(ISERROR(((VLOOKUP(AD77,'X2'!$B:$AZ,42,FALSE))))=TRUE," ",(((VLOOKUP(AD77,'X2'!$B:$AZ,42,FALSE)))))</f>
        <v xml:space="preserve"> </v>
      </c>
      <c r="AO77" s="113" t="str">
        <f ca="1">IF(ISERROR(((VLOOKUP(AD77,'X2'!$B:$AZ,43,FALSE))))=TRUE," ",(((VLOOKUP(AD77,'X2'!$B:$AZ,43,FALSE)))))</f>
        <v xml:space="preserve"> </v>
      </c>
      <c r="AP77" s="113" t="str">
        <f ca="1">IF(ISERROR(((VLOOKUP(AD77,'X2'!$B:$AZ,15,FALSE))))=TRUE," ",(((VLOOKUP(AD77,'X2'!$B:$AZ,15,FALSE)))))</f>
        <v xml:space="preserve"> </v>
      </c>
      <c r="AQ77" s="113" t="str">
        <f ca="1">IF(ISERROR(((VLOOKUP(AD77,'X2'!$B:$AZ,14,FALSE))))=TRUE," ",(((VLOOKUP(AD77,'X2'!$B:$AZ,14,FALSE)))))</f>
        <v xml:space="preserve"> </v>
      </c>
      <c r="AR77" s="113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13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13" t="str">
        <f ca="1">IF(ISERROR(((VLOOKUP(AD77,'X3'!$B:$AZ,42,FALSE))))=TRUE," ",(((VLOOKUP(AD77,'X3'!$B:$AZ,42,FALSE)))))</f>
        <v xml:space="preserve"> </v>
      </c>
      <c r="AU77" s="113" t="str">
        <f ca="1">IF(ISERROR(((VLOOKUP(AD77,'X3'!$B:$AZ,43,FALSE))))=TRUE," ",(((VLOOKUP(AD77,'X3'!$B:$AZ,43,FALSE)))))</f>
        <v xml:space="preserve"> </v>
      </c>
      <c r="AV77" s="113" t="str">
        <f ca="1">IF(ISERROR(((VLOOKUP(AD77,'X3'!$B:$AZ,15,FALSE))))=TRUE," ",(((VLOOKUP(AD77,'X3'!$B:$AZ,15,FALSE)))))</f>
        <v xml:space="preserve"> </v>
      </c>
      <c r="AW77" s="113" t="str">
        <f ca="1">IF(ISERROR(((VLOOKUP(AD77,'X3'!$B:$AZ,14,FALSE))))=TRUE," ",(((VLOOKUP(AD77,'X3'!$B:$AZ,14,FALSE)))))</f>
        <v xml:space="preserve"> </v>
      </c>
      <c r="AX77" s="113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13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13" t="str">
        <f ca="1">IF(ISERROR(((VLOOKUP(AD77,'X4'!$B:$AZ,42,FALSE))))=TRUE," ",(((VLOOKUP(AD77,'X4'!$B:$AZ,42,FALSE)))))</f>
        <v xml:space="preserve"> </v>
      </c>
      <c r="BA77" s="113" t="str">
        <f ca="1">IF(ISERROR(((VLOOKUP(AD77,'X4'!$B:$AZ,43,FALSE))))=TRUE," ",(((VLOOKUP(AD77,'X4'!$B:$AZ,43,FALSE)))))</f>
        <v xml:space="preserve"> </v>
      </c>
      <c r="BB77" s="113" t="str">
        <f ca="1">IF(ISERROR(((VLOOKUP(AD77,'X4'!$B:$AZ,15,FALSE))))=TRUE," ",(((VLOOKUP(AD77,'X4'!$B:$AZ,15,FALSE)))))</f>
        <v xml:space="preserve"> </v>
      </c>
      <c r="BC77" s="113" t="str">
        <f ca="1">IF(ISERROR(((VLOOKUP(AD77,'X4'!$B:$AZ,14,FALSE))))=TRUE," ",(((VLOOKUP(AD77,'X4'!$B:$AZ,14,FALSE)))))</f>
        <v xml:space="preserve"> </v>
      </c>
      <c r="BD77" s="113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13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13" t="str">
        <f ca="1">IF(ISERROR(((VLOOKUP(AD77,'X5'!$B:$AZ,42,FALSE))))=TRUE," ",(((VLOOKUP(AD77,'X5'!$B:$AZ,42,FALSE)))))</f>
        <v xml:space="preserve"> </v>
      </c>
      <c r="BG77" s="113" t="str">
        <f ca="1">IF(ISERROR(((VLOOKUP(AD77,'X5'!$B:$AZ,43,FALSE))))=TRUE," ",(((VLOOKUP(AD77,'X5'!$B:$AZ,43,FALSE)))))</f>
        <v xml:space="preserve"> </v>
      </c>
      <c r="BH77" s="113" t="str">
        <f ca="1">IF(ISERROR(((VLOOKUP(AD77,'X5'!$B:$AZ,15,FALSE))))=TRUE," ",(((VLOOKUP(AD77,'X5'!$B:$AZ,15,FALSE)))))</f>
        <v xml:space="preserve"> </v>
      </c>
      <c r="BI77" s="113" t="str">
        <f ca="1">IF(ISERROR(((VLOOKUP(AD77,'X5'!$B:$AZ,14,FALSE))))=TRUE," ",(((VLOOKUP(AD77,'X5'!$B:$AZ,14,FALSE)))))</f>
        <v xml:space="preserve"> </v>
      </c>
      <c r="BJ77" s="113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13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13" t="str">
        <f ca="1">IF(ISERROR(((VLOOKUP(AD77,'X6'!$B:$AZ,42,FALSE))))=TRUE," ",(((VLOOKUP(AD77,'X6'!$B:$AZ,42,FALSE)))))</f>
        <v xml:space="preserve"> </v>
      </c>
      <c r="BM77" s="113" t="str">
        <f ca="1">IF(ISERROR(((VLOOKUP(AD77,'X6'!$B:$AZ,43,FALSE))))=TRUE," ",(((VLOOKUP(AD77,'X6'!$B:$AZ,43,FALSE)))))</f>
        <v xml:space="preserve"> </v>
      </c>
      <c r="BN77" s="113" t="str">
        <f ca="1">IF(ISERROR(((VLOOKUP(AD77,'X6'!$B:$AZ,15,FALSE))))=TRUE," ",(((VLOOKUP(AD77,'X6'!$B:$AZ,15,FALSE)))))</f>
        <v xml:space="preserve"> </v>
      </c>
      <c r="BO77" s="113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65">
        <f t="shared" si="16"/>
        <v>31</v>
      </c>
      <c r="B78" s="122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>BNS CT Equity</v>
      </c>
      <c r="C78" s="122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Bank of Nova Scotia/The</v>
      </c>
      <c r="D78" s="122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Diversified Banks</v>
      </c>
      <c r="E78" s="123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78.489999999999995</v>
      </c>
      <c r="F78" s="123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79.650001525878906</v>
      </c>
      <c r="G78" s="123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1.4778972173256522</v>
      </c>
      <c r="H78" s="123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75856.278601401777</v>
      </c>
      <c r="I78" s="124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8</v>
      </c>
      <c r="J78" s="124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3</v>
      </c>
      <c r="K78" s="124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14</v>
      </c>
      <c r="L78" s="125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11.101838755304101</v>
      </c>
      <c r="M78" s="125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11.101838755304101</v>
      </c>
      <c r="N78" s="126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-35.03287609487338</v>
      </c>
      <c r="O78" s="125" t="str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NA</v>
      </c>
      <c r="P78" s="125" t="str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NA</v>
      </c>
      <c r="Q78" s="126" t="str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26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4.5852974901261314</v>
      </c>
      <c r="S78" s="126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31.902985074626862</v>
      </c>
      <c r="V78" s="43"/>
      <c r="W78" s="43">
        <f t="shared" si="14"/>
        <v>35</v>
      </c>
      <c r="X78" s="43"/>
      <c r="Y78" s="134">
        <f t="shared" ca="1" si="17"/>
        <v>88.571427571428529</v>
      </c>
      <c r="Z78" s="99" t="s">
        <v>149</v>
      </c>
      <c r="AB78" s="42">
        <f t="shared" si="13"/>
        <v>2</v>
      </c>
      <c r="AC78" s="42">
        <f t="shared" si="15"/>
        <v>34</v>
      </c>
      <c r="AD78" s="111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12" t="str">
        <f t="shared" ca="1" si="11"/>
        <v xml:space="preserve"> </v>
      </c>
      <c r="AF78" s="113" t="str">
        <f>IF(ISERROR(((VLOOKUP(AD78,'X1'!$B:$AO,6,FALSE))/(VLOOKUP(AD78,'X1'!$B:$AO,7,FALSE))-1))=TRUE," ",(((VLOOKUP(AD78,'X1'!$B:$AO,6,FALSE))/(VLOOKUP(AD78,'X1'!$B:$AO,7,FALSE))-1)))</f>
        <v xml:space="preserve"> </v>
      </c>
      <c r="AG78" s="113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13" t="str">
        <f>IF(ISERROR(((VLOOKUP(AD78,'X1'!$B:$AZ,42,FALSE))))=TRUE," ",(((VLOOKUP(AD78,'X1'!$B:$AZ,42,FALSE)))))</f>
        <v xml:space="preserve"> </v>
      </c>
      <c r="AI78" s="113" t="str">
        <f>IF(ISERROR(((VLOOKUP(AD78,'X1'!$B:$AZ,43,FALSE))))=TRUE," ",(((VLOOKUP(AD78,'X1'!$B:$AZ,43,FALSE)))))</f>
        <v xml:space="preserve"> </v>
      </c>
      <c r="AJ78" s="113" t="str">
        <f>IF(ISERROR(((VLOOKUP(AD78,'X1'!$B:$AZ,15,FALSE))))=TRUE," ",(((VLOOKUP(AD78,'X1'!$B:$AZ,15,FALSE)))))</f>
        <v xml:space="preserve"> </v>
      </c>
      <c r="AK78" s="113" t="str">
        <f>IF(ISERROR(((VLOOKUP(AD78,'X1'!$B:$AZ,14,FALSE))))=TRUE," ",(((VLOOKUP(AD78,'X1'!$B:$AZ,14,FALSE)))))</f>
        <v xml:space="preserve"> </v>
      </c>
      <c r="AL78" s="113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13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13" t="str">
        <f ca="1">IF(ISERROR(((VLOOKUP(AD78,'X2'!$B:$AZ,42,FALSE))))=TRUE," ",(((VLOOKUP(AD78,'X2'!$B:$AZ,42,FALSE)))))</f>
        <v xml:space="preserve"> </v>
      </c>
      <c r="AO78" s="113" t="str">
        <f ca="1">IF(ISERROR(((VLOOKUP(AD78,'X2'!$B:$AZ,43,FALSE))))=TRUE," ",(((VLOOKUP(AD78,'X2'!$B:$AZ,43,FALSE)))))</f>
        <v xml:space="preserve"> </v>
      </c>
      <c r="AP78" s="113" t="str">
        <f ca="1">IF(ISERROR(((VLOOKUP(AD78,'X2'!$B:$AZ,15,FALSE))))=TRUE," ",(((VLOOKUP(AD78,'X2'!$B:$AZ,15,FALSE)))))</f>
        <v xml:space="preserve"> </v>
      </c>
      <c r="AQ78" s="113" t="str">
        <f ca="1">IF(ISERROR(((VLOOKUP(AD78,'X2'!$B:$AZ,14,FALSE))))=TRUE," ",(((VLOOKUP(AD78,'X2'!$B:$AZ,14,FALSE)))))</f>
        <v xml:space="preserve"> </v>
      </c>
      <c r="AR78" s="113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13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13" t="str">
        <f ca="1">IF(ISERROR(((VLOOKUP(AD78,'X3'!$B:$AZ,42,FALSE))))=TRUE," ",(((VLOOKUP(AD78,'X3'!$B:$AZ,42,FALSE)))))</f>
        <v xml:space="preserve"> </v>
      </c>
      <c r="AU78" s="113" t="str">
        <f ca="1">IF(ISERROR(((VLOOKUP(AD78,'X3'!$B:$AZ,43,FALSE))))=TRUE," ",(((VLOOKUP(AD78,'X3'!$B:$AZ,43,FALSE)))))</f>
        <v xml:space="preserve"> </v>
      </c>
      <c r="AV78" s="113" t="str">
        <f ca="1">IF(ISERROR(((VLOOKUP(AD78,'X3'!$B:$AZ,15,FALSE))))=TRUE," ",(((VLOOKUP(AD78,'X3'!$B:$AZ,15,FALSE)))))</f>
        <v xml:space="preserve"> </v>
      </c>
      <c r="AW78" s="113" t="str">
        <f ca="1">IF(ISERROR(((VLOOKUP(AD78,'X3'!$B:$AZ,14,FALSE))))=TRUE," ",(((VLOOKUP(AD78,'X3'!$B:$AZ,14,FALSE)))))</f>
        <v xml:space="preserve"> </v>
      </c>
      <c r="AX78" s="113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13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13" t="str">
        <f ca="1">IF(ISERROR(((VLOOKUP(AD78,'X4'!$B:$AZ,42,FALSE))))=TRUE," ",(((VLOOKUP(AD78,'X4'!$B:$AZ,42,FALSE)))))</f>
        <v xml:space="preserve"> </v>
      </c>
      <c r="BA78" s="113" t="str">
        <f ca="1">IF(ISERROR(((VLOOKUP(AD78,'X4'!$B:$AZ,43,FALSE))))=TRUE," ",(((VLOOKUP(AD78,'X4'!$B:$AZ,43,FALSE)))))</f>
        <v xml:space="preserve"> </v>
      </c>
      <c r="BB78" s="113" t="str">
        <f ca="1">IF(ISERROR(((VLOOKUP(AD78,'X4'!$B:$AZ,15,FALSE))))=TRUE," ",(((VLOOKUP(AD78,'X4'!$B:$AZ,15,FALSE)))))</f>
        <v xml:space="preserve"> </v>
      </c>
      <c r="BC78" s="113" t="str">
        <f ca="1">IF(ISERROR(((VLOOKUP(AD78,'X4'!$B:$AZ,14,FALSE))))=TRUE," ",(((VLOOKUP(AD78,'X4'!$B:$AZ,14,FALSE)))))</f>
        <v xml:space="preserve"> </v>
      </c>
      <c r="BD78" s="113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13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13" t="str">
        <f ca="1">IF(ISERROR(((VLOOKUP(AD78,'X5'!$B:$AZ,42,FALSE))))=TRUE," ",(((VLOOKUP(AD78,'X5'!$B:$AZ,42,FALSE)))))</f>
        <v xml:space="preserve"> </v>
      </c>
      <c r="BG78" s="113" t="str">
        <f ca="1">IF(ISERROR(((VLOOKUP(AD78,'X5'!$B:$AZ,43,FALSE))))=TRUE," ",(((VLOOKUP(AD78,'X5'!$B:$AZ,43,FALSE)))))</f>
        <v xml:space="preserve"> </v>
      </c>
      <c r="BH78" s="113" t="str">
        <f ca="1">IF(ISERROR(((VLOOKUP(AD78,'X5'!$B:$AZ,15,FALSE))))=TRUE," ",(((VLOOKUP(AD78,'X5'!$B:$AZ,15,FALSE)))))</f>
        <v xml:space="preserve"> </v>
      </c>
      <c r="BI78" s="113" t="str">
        <f ca="1">IF(ISERROR(((VLOOKUP(AD78,'X5'!$B:$AZ,14,FALSE))))=TRUE," ",(((VLOOKUP(AD78,'X5'!$B:$AZ,14,FALSE)))))</f>
        <v xml:space="preserve"> </v>
      </c>
      <c r="BJ78" s="113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13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13" t="str">
        <f ca="1">IF(ISERROR(((VLOOKUP(AD78,'X6'!$B:$AZ,42,FALSE))))=TRUE," ",(((VLOOKUP(AD78,'X6'!$B:$AZ,42,FALSE)))))</f>
        <v xml:space="preserve"> </v>
      </c>
      <c r="BM78" s="113" t="str">
        <f ca="1">IF(ISERROR(((VLOOKUP(AD78,'X6'!$B:$AZ,43,FALSE))))=TRUE," ",(((VLOOKUP(AD78,'X6'!$B:$AZ,43,FALSE)))))</f>
        <v xml:space="preserve"> </v>
      </c>
      <c r="BN78" s="113" t="str">
        <f ca="1">IF(ISERROR(((VLOOKUP(AD78,'X6'!$B:$AZ,15,FALSE))))=TRUE," ",(((VLOOKUP(AD78,'X6'!$B:$AZ,15,FALSE)))))</f>
        <v xml:space="preserve"> </v>
      </c>
      <c r="BO78" s="113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65">
        <f t="shared" si="16"/>
        <v>32</v>
      </c>
      <c r="B79" s="122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>BPY-U CT Equity</v>
      </c>
      <c r="C79" s="122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Brookfield Property Partners L</v>
      </c>
      <c r="D79" s="122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Multi Asset Class Own &amp; Develop</v>
      </c>
      <c r="E79" s="123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22.51</v>
      </c>
      <c r="F79" s="123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22.618799209594727</v>
      </c>
      <c r="G79" s="123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0.48333722609827934</v>
      </c>
      <c r="H79" s="123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17152.816826575072</v>
      </c>
      <c r="I79" s="124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0</v>
      </c>
      <c r="J79" s="124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1</v>
      </c>
      <c r="K79" s="124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6</v>
      </c>
      <c r="L79" s="125" t="str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NA</v>
      </c>
      <c r="M79" s="125" t="str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NA</v>
      </c>
      <c r="N79" s="126" t="str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25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26.851274879302288</v>
      </c>
      <c r="P79" s="125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26.851274879302288</v>
      </c>
      <c r="Q79" s="126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130.06240588603814</v>
      </c>
      <c r="R79" s="126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7.4139669014580338</v>
      </c>
      <c r="S79" s="126" t="str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/>
      </c>
      <c r="V79" s="43"/>
      <c r="W79" s="43">
        <f t="shared" si="14"/>
        <v>36</v>
      </c>
      <c r="X79" s="43"/>
      <c r="Y79" s="134">
        <f t="shared" ca="1" si="17"/>
        <v>94.285713285714237</v>
      </c>
      <c r="Z79" s="100" t="s">
        <v>149</v>
      </c>
      <c r="AB79" s="42">
        <f t="shared" si="13"/>
        <v>2</v>
      </c>
      <c r="AC79" s="42">
        <f t="shared" si="15"/>
        <v>35</v>
      </c>
      <c r="AD79" s="111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12" t="str">
        <f t="shared" ca="1" si="11"/>
        <v xml:space="preserve"> </v>
      </c>
      <c r="AF79" s="113" t="str">
        <f>IF(ISERROR(((VLOOKUP(AD79,'X1'!$B:$AO,6,FALSE))/(VLOOKUP(AD79,'X1'!$B:$AO,7,FALSE))-1))=TRUE," ",(((VLOOKUP(AD79,'X1'!$B:$AO,6,FALSE))/(VLOOKUP(AD79,'X1'!$B:$AO,7,FALSE))-1)))</f>
        <v xml:space="preserve"> </v>
      </c>
      <c r="AG79" s="113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13" t="str">
        <f>IF(ISERROR(((VLOOKUP(AD79,'X1'!$B:$AZ,42,FALSE))))=TRUE," ",(((VLOOKUP(AD79,'X1'!$B:$AZ,42,FALSE)))))</f>
        <v xml:space="preserve"> </v>
      </c>
      <c r="AI79" s="113" t="str">
        <f>IF(ISERROR(((VLOOKUP(AD79,'X1'!$B:$AZ,43,FALSE))))=TRUE," ",(((VLOOKUP(AD79,'X1'!$B:$AZ,43,FALSE)))))</f>
        <v xml:space="preserve"> </v>
      </c>
      <c r="AJ79" s="113" t="str">
        <f>IF(ISERROR(((VLOOKUP(AD79,'X1'!$B:$AZ,15,FALSE))))=TRUE," ",(((VLOOKUP(AD79,'X1'!$B:$AZ,15,FALSE)))))</f>
        <v xml:space="preserve"> </v>
      </c>
      <c r="AK79" s="113" t="str">
        <f>IF(ISERROR(((VLOOKUP(AD79,'X1'!$B:$AZ,14,FALSE))))=TRUE," ",(((VLOOKUP(AD79,'X1'!$B:$AZ,14,FALSE)))))</f>
        <v xml:space="preserve"> </v>
      </c>
      <c r="AL79" s="113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13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13" t="str">
        <f ca="1">IF(ISERROR(((VLOOKUP(AD79,'X2'!$B:$AZ,42,FALSE))))=TRUE," ",(((VLOOKUP(AD79,'X2'!$B:$AZ,42,FALSE)))))</f>
        <v xml:space="preserve"> </v>
      </c>
      <c r="AO79" s="113" t="str">
        <f ca="1">IF(ISERROR(((VLOOKUP(AD79,'X2'!$B:$AZ,43,FALSE))))=TRUE," ",(((VLOOKUP(AD79,'X2'!$B:$AZ,43,FALSE)))))</f>
        <v xml:space="preserve"> </v>
      </c>
      <c r="AP79" s="113" t="str">
        <f ca="1">IF(ISERROR(((VLOOKUP(AD79,'X2'!$B:$AZ,15,FALSE))))=TRUE," ",(((VLOOKUP(AD79,'X2'!$B:$AZ,15,FALSE)))))</f>
        <v xml:space="preserve"> </v>
      </c>
      <c r="AQ79" s="113" t="str">
        <f ca="1">IF(ISERROR(((VLOOKUP(AD79,'X2'!$B:$AZ,14,FALSE))))=TRUE," ",(((VLOOKUP(AD79,'X2'!$B:$AZ,14,FALSE)))))</f>
        <v xml:space="preserve"> </v>
      </c>
      <c r="AR79" s="113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13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13" t="str">
        <f ca="1">IF(ISERROR(((VLOOKUP(AD79,'X3'!$B:$AZ,42,FALSE))))=TRUE," ",(((VLOOKUP(AD79,'X3'!$B:$AZ,42,FALSE)))))</f>
        <v xml:space="preserve"> </v>
      </c>
      <c r="AU79" s="113" t="str">
        <f ca="1">IF(ISERROR(((VLOOKUP(AD79,'X3'!$B:$AZ,43,FALSE))))=TRUE," ",(((VLOOKUP(AD79,'X3'!$B:$AZ,43,FALSE)))))</f>
        <v xml:space="preserve"> </v>
      </c>
      <c r="AV79" s="113" t="str">
        <f ca="1">IF(ISERROR(((VLOOKUP(AD79,'X3'!$B:$AZ,15,FALSE))))=TRUE," ",(((VLOOKUP(AD79,'X3'!$B:$AZ,15,FALSE)))))</f>
        <v xml:space="preserve"> </v>
      </c>
      <c r="AW79" s="113" t="str">
        <f ca="1">IF(ISERROR(((VLOOKUP(AD79,'X3'!$B:$AZ,14,FALSE))))=TRUE," ",(((VLOOKUP(AD79,'X3'!$B:$AZ,14,FALSE)))))</f>
        <v xml:space="preserve"> </v>
      </c>
      <c r="AX79" s="113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13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13" t="str">
        <f ca="1">IF(ISERROR(((VLOOKUP(AD79,'X4'!$B:$AZ,42,FALSE))))=TRUE," ",(((VLOOKUP(AD79,'X4'!$B:$AZ,42,FALSE)))))</f>
        <v xml:space="preserve"> </v>
      </c>
      <c r="BA79" s="113" t="str">
        <f ca="1">IF(ISERROR(((VLOOKUP(AD79,'X4'!$B:$AZ,43,FALSE))))=TRUE," ",(((VLOOKUP(AD79,'X4'!$B:$AZ,43,FALSE)))))</f>
        <v xml:space="preserve"> </v>
      </c>
      <c r="BB79" s="113" t="str">
        <f ca="1">IF(ISERROR(((VLOOKUP(AD79,'X4'!$B:$AZ,15,FALSE))))=TRUE," ",(((VLOOKUP(AD79,'X4'!$B:$AZ,15,FALSE)))))</f>
        <v xml:space="preserve"> </v>
      </c>
      <c r="BC79" s="113" t="str">
        <f ca="1">IF(ISERROR(((VLOOKUP(AD79,'X4'!$B:$AZ,14,FALSE))))=TRUE," ",(((VLOOKUP(AD79,'X4'!$B:$AZ,14,FALSE)))))</f>
        <v xml:space="preserve"> </v>
      </c>
      <c r="BD79" s="113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13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13" t="str">
        <f ca="1">IF(ISERROR(((VLOOKUP(AD79,'X5'!$B:$AZ,42,FALSE))))=TRUE," ",(((VLOOKUP(AD79,'X5'!$B:$AZ,42,FALSE)))))</f>
        <v xml:space="preserve"> </v>
      </c>
      <c r="BG79" s="113" t="str">
        <f ca="1">IF(ISERROR(((VLOOKUP(AD79,'X5'!$B:$AZ,43,FALSE))))=TRUE," ",(((VLOOKUP(AD79,'X5'!$B:$AZ,43,FALSE)))))</f>
        <v xml:space="preserve"> </v>
      </c>
      <c r="BH79" s="113" t="str">
        <f ca="1">IF(ISERROR(((VLOOKUP(AD79,'X5'!$B:$AZ,15,FALSE))))=TRUE," ",(((VLOOKUP(AD79,'X5'!$B:$AZ,15,FALSE)))))</f>
        <v xml:space="preserve"> </v>
      </c>
      <c r="BI79" s="113" t="str">
        <f ca="1">IF(ISERROR(((VLOOKUP(AD79,'X5'!$B:$AZ,14,FALSE))))=TRUE," ",(((VLOOKUP(AD79,'X5'!$B:$AZ,14,FALSE)))))</f>
        <v xml:space="preserve"> </v>
      </c>
      <c r="BJ79" s="113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13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13" t="str">
        <f ca="1">IF(ISERROR(((VLOOKUP(AD79,'X6'!$B:$AZ,42,FALSE))))=TRUE," ",(((VLOOKUP(AD79,'X6'!$B:$AZ,42,FALSE)))))</f>
        <v xml:space="preserve"> </v>
      </c>
      <c r="BM79" s="113" t="str">
        <f ca="1">IF(ISERROR(((VLOOKUP(AD79,'X6'!$B:$AZ,43,FALSE))))=TRUE," ",(((VLOOKUP(AD79,'X6'!$B:$AZ,43,FALSE)))))</f>
        <v xml:space="preserve"> </v>
      </c>
      <c r="BN79" s="113" t="str">
        <f ca="1">IF(ISERROR(((VLOOKUP(AD79,'X6'!$B:$AZ,15,FALSE))))=TRUE," ",(((VLOOKUP(AD79,'X6'!$B:$AZ,15,FALSE)))))</f>
        <v xml:space="preserve"> </v>
      </c>
      <c r="BO79" s="113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65">
        <f t="shared" si="16"/>
        <v>33</v>
      </c>
      <c r="B80" s="122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>BTO CT Equity</v>
      </c>
      <c r="C80" s="122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B2Gold Corp</v>
      </c>
      <c r="D80" s="122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Precious Metals</v>
      </c>
      <c r="E80" s="123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5.87</v>
      </c>
      <c r="F80" s="123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9.5</v>
      </c>
      <c r="G80" s="123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61.83986371379897</v>
      </c>
      <c r="H80" s="123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4919.8029040382598</v>
      </c>
      <c r="I80" s="124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14</v>
      </c>
      <c r="J80" s="124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24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16</v>
      </c>
      <c r="L80" s="125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9.5275692096900482</v>
      </c>
      <c r="M80" s="125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9.5275692096900482</v>
      </c>
      <c r="N80" s="126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-44.245382859224591</v>
      </c>
      <c r="O80" s="125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3.9182627013630729</v>
      </c>
      <c r="P80" s="125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3.9182627013630729</v>
      </c>
      <c r="Q80" s="126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-66.42822554902321</v>
      </c>
      <c r="R80" s="126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3.5698738272795278</v>
      </c>
      <c r="S80" s="126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0.20408163265306142</v>
      </c>
      <c r="V80" s="43"/>
      <c r="W80" s="43">
        <f t="shared" si="14"/>
        <v>37</v>
      </c>
      <c r="X80" s="43"/>
      <c r="Y80" s="133">
        <f ca="1">IF($Z$41="A",0,IF($Z$41="B",((Y79+$Z$42)+0.00001),Y79+$AE$43))</f>
        <v>99.999998999999946</v>
      </c>
      <c r="AB80" s="42">
        <f t="shared" si="13"/>
        <v>2</v>
      </c>
      <c r="AC80" s="42">
        <f t="shared" si="15"/>
        <v>36</v>
      </c>
      <c r="AD80" s="111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12" t="str">
        <f t="shared" ca="1" si="11"/>
        <v xml:space="preserve"> </v>
      </c>
      <c r="AF80" s="113" t="str">
        <f>IF(ISERROR(((VLOOKUP(AD80,'X1'!$B:$AO,6,FALSE))/(VLOOKUP(AD80,'X1'!$B:$AO,7,FALSE))-1))=TRUE," ",(((VLOOKUP(AD80,'X1'!$B:$AO,6,FALSE))/(VLOOKUP(AD80,'X1'!$B:$AO,7,FALSE))-1)))</f>
        <v xml:space="preserve"> </v>
      </c>
      <c r="AG80" s="113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13" t="str">
        <f>IF(ISERROR(((VLOOKUP(AD80,'X1'!$B:$AZ,42,FALSE))))=TRUE," ",(((VLOOKUP(AD80,'X1'!$B:$AZ,42,FALSE)))))</f>
        <v xml:space="preserve"> </v>
      </c>
      <c r="AI80" s="113" t="str">
        <f>IF(ISERROR(((VLOOKUP(AD80,'X1'!$B:$AZ,43,FALSE))))=TRUE," ",(((VLOOKUP(AD80,'X1'!$B:$AZ,43,FALSE)))))</f>
        <v xml:space="preserve"> </v>
      </c>
      <c r="AJ80" s="113" t="str">
        <f>IF(ISERROR(((VLOOKUP(AD80,'X1'!$B:$AZ,15,FALSE))))=TRUE," ",(((VLOOKUP(AD80,'X1'!$B:$AZ,15,FALSE)))))</f>
        <v xml:space="preserve"> </v>
      </c>
      <c r="AK80" s="113" t="str">
        <f>IF(ISERROR(((VLOOKUP(AD80,'X1'!$B:$AZ,14,FALSE))))=TRUE," ",(((VLOOKUP(AD80,'X1'!$B:$AZ,14,FALSE)))))</f>
        <v xml:space="preserve"> </v>
      </c>
      <c r="AL80" s="113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13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13" t="str">
        <f ca="1">IF(ISERROR(((VLOOKUP(AD80,'X2'!$B:$AZ,42,FALSE))))=TRUE," ",(((VLOOKUP(AD80,'X2'!$B:$AZ,42,FALSE)))))</f>
        <v xml:space="preserve"> </v>
      </c>
      <c r="AO80" s="113" t="str">
        <f ca="1">IF(ISERROR(((VLOOKUP(AD80,'X2'!$B:$AZ,43,FALSE))))=TRUE," ",(((VLOOKUP(AD80,'X2'!$B:$AZ,43,FALSE)))))</f>
        <v xml:space="preserve"> </v>
      </c>
      <c r="AP80" s="113" t="str">
        <f ca="1">IF(ISERROR(((VLOOKUP(AD80,'X2'!$B:$AZ,15,FALSE))))=TRUE," ",(((VLOOKUP(AD80,'X2'!$B:$AZ,15,FALSE)))))</f>
        <v xml:space="preserve"> </v>
      </c>
      <c r="AQ80" s="113" t="str">
        <f ca="1">IF(ISERROR(((VLOOKUP(AD80,'X2'!$B:$AZ,14,FALSE))))=TRUE," ",(((VLOOKUP(AD80,'X2'!$B:$AZ,14,FALSE)))))</f>
        <v xml:space="preserve"> </v>
      </c>
      <c r="AR80" s="113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13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13" t="str">
        <f ca="1">IF(ISERROR(((VLOOKUP(AD80,'X3'!$B:$AZ,42,FALSE))))=TRUE," ",(((VLOOKUP(AD80,'X3'!$B:$AZ,42,FALSE)))))</f>
        <v xml:space="preserve"> </v>
      </c>
      <c r="AU80" s="113" t="str">
        <f ca="1">IF(ISERROR(((VLOOKUP(AD80,'X3'!$B:$AZ,43,FALSE))))=TRUE," ",(((VLOOKUP(AD80,'X3'!$B:$AZ,43,FALSE)))))</f>
        <v xml:space="preserve"> </v>
      </c>
      <c r="AV80" s="113" t="str">
        <f ca="1">IF(ISERROR(((VLOOKUP(AD80,'X3'!$B:$AZ,15,FALSE))))=TRUE," ",(((VLOOKUP(AD80,'X3'!$B:$AZ,15,FALSE)))))</f>
        <v xml:space="preserve"> </v>
      </c>
      <c r="AW80" s="113" t="str">
        <f ca="1">IF(ISERROR(((VLOOKUP(AD80,'X3'!$B:$AZ,14,FALSE))))=TRUE," ",(((VLOOKUP(AD80,'X3'!$B:$AZ,14,FALSE)))))</f>
        <v xml:space="preserve"> </v>
      </c>
      <c r="AX80" s="113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13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13" t="str">
        <f ca="1">IF(ISERROR(((VLOOKUP(AD80,'X4'!$B:$AZ,42,FALSE))))=TRUE," ",(((VLOOKUP(AD80,'X4'!$B:$AZ,42,FALSE)))))</f>
        <v xml:space="preserve"> </v>
      </c>
      <c r="BA80" s="113" t="str">
        <f ca="1">IF(ISERROR(((VLOOKUP(AD80,'X4'!$B:$AZ,43,FALSE))))=TRUE," ",(((VLOOKUP(AD80,'X4'!$B:$AZ,43,FALSE)))))</f>
        <v xml:space="preserve"> </v>
      </c>
      <c r="BB80" s="113" t="str">
        <f ca="1">IF(ISERROR(((VLOOKUP(AD80,'X4'!$B:$AZ,15,FALSE))))=TRUE," ",(((VLOOKUP(AD80,'X4'!$B:$AZ,15,FALSE)))))</f>
        <v xml:space="preserve"> </v>
      </c>
      <c r="BC80" s="113" t="str">
        <f ca="1">IF(ISERROR(((VLOOKUP(AD80,'X4'!$B:$AZ,14,FALSE))))=TRUE," ",(((VLOOKUP(AD80,'X4'!$B:$AZ,14,FALSE)))))</f>
        <v xml:space="preserve"> </v>
      </c>
      <c r="BD80" s="113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13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13" t="str">
        <f ca="1">IF(ISERROR(((VLOOKUP(AD80,'X5'!$B:$AZ,42,FALSE))))=TRUE," ",(((VLOOKUP(AD80,'X5'!$B:$AZ,42,FALSE)))))</f>
        <v xml:space="preserve"> </v>
      </c>
      <c r="BG80" s="113" t="str">
        <f ca="1">IF(ISERROR(((VLOOKUP(AD80,'X5'!$B:$AZ,43,FALSE))))=TRUE," ",(((VLOOKUP(AD80,'X5'!$B:$AZ,43,FALSE)))))</f>
        <v xml:space="preserve"> </v>
      </c>
      <c r="BH80" s="113" t="str">
        <f ca="1">IF(ISERROR(((VLOOKUP(AD80,'X5'!$B:$AZ,15,FALSE))))=TRUE," ",(((VLOOKUP(AD80,'X5'!$B:$AZ,15,FALSE)))))</f>
        <v xml:space="preserve"> </v>
      </c>
      <c r="BI80" s="113" t="str">
        <f ca="1">IF(ISERROR(((VLOOKUP(AD80,'X5'!$B:$AZ,14,FALSE))))=TRUE," ",(((VLOOKUP(AD80,'X5'!$B:$AZ,14,FALSE)))))</f>
        <v xml:space="preserve"> </v>
      </c>
      <c r="BJ80" s="113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13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13" t="str">
        <f ca="1">IF(ISERROR(((VLOOKUP(AD80,'X6'!$B:$AZ,42,FALSE))))=TRUE," ",(((VLOOKUP(AD80,'X6'!$B:$AZ,42,FALSE)))))</f>
        <v xml:space="preserve"> </v>
      </c>
      <c r="BM80" s="113" t="str">
        <f ca="1">IF(ISERROR(((VLOOKUP(AD80,'X6'!$B:$AZ,43,FALSE))))=TRUE," ",(((VLOOKUP(AD80,'X6'!$B:$AZ,43,FALSE)))))</f>
        <v xml:space="preserve"> </v>
      </c>
      <c r="BN80" s="113" t="str">
        <f ca="1">IF(ISERROR(((VLOOKUP(AD80,'X6'!$B:$AZ,15,FALSE))))=TRUE," ",(((VLOOKUP(AD80,'X6'!$B:$AZ,15,FALSE)))))</f>
        <v xml:space="preserve"> </v>
      </c>
      <c r="BO80" s="113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65">
        <f t="shared" si="16"/>
        <v>34</v>
      </c>
      <c r="B81" s="122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>BYD CT Equity</v>
      </c>
      <c r="C81" s="122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Boyd Group Services Inc</v>
      </c>
      <c r="D81" s="122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Automotive Retailers</v>
      </c>
      <c r="E81" s="123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225.12</v>
      </c>
      <c r="F81" s="123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250</v>
      </c>
      <c r="G81" s="123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11.051883439943143</v>
      </c>
      <c r="H81" s="123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3852.26367508562</v>
      </c>
      <c r="I81" s="124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11</v>
      </c>
      <c r="J81" s="124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24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12</v>
      </c>
      <c r="L81" s="125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NA</v>
      </c>
      <c r="M81" s="125" t="str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NA</v>
      </c>
      <c r="N81" s="126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25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15.960525478720021</v>
      </c>
      <c r="P81" s="125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15.960525478720021</v>
      </c>
      <c r="Q81" s="126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36.75018811379249</v>
      </c>
      <c r="R81" s="126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0.23898365316275766</v>
      </c>
      <c r="S81" s="126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88.09338521400781</v>
      </c>
      <c r="V81" s="43"/>
      <c r="W81" s="43"/>
      <c r="X81" s="4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</row>
    <row r="82" spans="1:67" ht="14.1" customHeight="1" x14ac:dyDescent="0.2">
      <c r="A82" s="165">
        <f t="shared" si="16"/>
        <v>35</v>
      </c>
      <c r="B82" s="122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>CAE CT Equity</v>
      </c>
      <c r="C82" s="122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CAE Inc</v>
      </c>
      <c r="D82" s="122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Aircraft &amp; Parts</v>
      </c>
      <c r="E82" s="123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37.85</v>
      </c>
      <c r="F82" s="123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42</v>
      </c>
      <c r="G82" s="123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10.964332892998673</v>
      </c>
      <c r="H82" s="123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8846.3970434140501</v>
      </c>
      <c r="I82" s="124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5</v>
      </c>
      <c r="J82" s="124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24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9</v>
      </c>
      <c r="L82" s="125" t="str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NA</v>
      </c>
      <c r="M82" s="125" t="str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NA</v>
      </c>
      <c r="N82" s="126" t="str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25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24.21846110852352</v>
      </c>
      <c r="P82" s="125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24.21846110852352</v>
      </c>
      <c r="Q82" s="126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107.50439055611598</v>
      </c>
      <c r="R82" s="126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</v>
      </c>
      <c r="S82" s="126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-68.059701492537314</v>
      </c>
      <c r="V82" s="43"/>
      <c r="W82" s="43"/>
      <c r="X82" s="4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</row>
    <row r="83" spans="1:67" ht="14.1" customHeight="1" x14ac:dyDescent="0.2">
      <c r="A83" s="165">
        <f t="shared" si="16"/>
        <v>36</v>
      </c>
      <c r="B83" s="122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>CAR-U CT Equity</v>
      </c>
      <c r="C83" s="122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Canadian Apartment Properties</v>
      </c>
      <c r="D83" s="122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Residential REIT</v>
      </c>
      <c r="E83" s="123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55.73</v>
      </c>
      <c r="F83" s="123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59</v>
      </c>
      <c r="G83" s="123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5.8675758119504762</v>
      </c>
      <c r="H83" s="123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7564.3409646747878</v>
      </c>
      <c r="I83" s="124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10</v>
      </c>
      <c r="J83" s="124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1</v>
      </c>
      <c r="K83" s="124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13</v>
      </c>
      <c r="L83" s="125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9.777192982456139</v>
      </c>
      <c r="M83" s="125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9.777192982456139</v>
      </c>
      <c r="N83" s="126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-42.784603349414866</v>
      </c>
      <c r="O83" s="125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25.915652098508499</v>
      </c>
      <c r="P83" s="125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25.915652098508499</v>
      </c>
      <c r="Q83" s="126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122.04596611106395</v>
      </c>
      <c r="R83" s="126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2.5354387224116279</v>
      </c>
      <c r="S83" s="126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196.56607700312179</v>
      </c>
      <c r="V83" s="43"/>
      <c r="W83" s="43"/>
      <c r="X83" s="4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</row>
    <row r="84" spans="1:67" ht="14.1" customHeight="1" x14ac:dyDescent="0.2">
      <c r="A84" s="165" t="s">
        <v>1058</v>
      </c>
      <c r="B84" s="122" t="str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CAS CT Equity</v>
      </c>
      <c r="C84" s="122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Cascades Inc</v>
      </c>
      <c r="D84" s="122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Containers &amp; Packaging</v>
      </c>
      <c r="E84" s="123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14.2</v>
      </c>
      <c r="F84" s="123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19</v>
      </c>
      <c r="G84" s="123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33.802816901408448</v>
      </c>
      <c r="H84" s="123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1157.4683346614147</v>
      </c>
      <c r="I84" s="124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3</v>
      </c>
      <c r="J84" s="124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24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7</v>
      </c>
      <c r="L84" s="125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6.2943262411347511</v>
      </c>
      <c r="M84" s="125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6.2943262411347511</v>
      </c>
      <c r="N84" s="126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-63.166077095857617</v>
      </c>
      <c r="O84" s="125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4.7062580956493028</v>
      </c>
      <c r="P84" s="125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4.7062580956493028</v>
      </c>
      <c r="Q84" s="126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-59.676660975217843</v>
      </c>
      <c r="R84" s="126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2.2535211267605635</v>
      </c>
      <c r="S84" s="126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15.692307692307706</v>
      </c>
      <c r="V84" s="43"/>
      <c r="W84" s="43"/>
      <c r="X84" s="4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</row>
    <row r="85" spans="1:67" ht="14.1" customHeight="1" x14ac:dyDescent="0.2">
      <c r="A85" s="165" t="s">
        <v>1058</v>
      </c>
      <c r="B85" s="122" t="str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CCA CT Equity</v>
      </c>
      <c r="C85" s="122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Cogeco Communications Inc</v>
      </c>
      <c r="D85" s="122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Cable &amp; Satellite</v>
      </c>
      <c r="E85" s="123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118.42</v>
      </c>
      <c r="F85" s="123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125</v>
      </c>
      <c r="G85" s="123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5.5564938355007643</v>
      </c>
      <c r="H85" s="123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4521.5809410122738</v>
      </c>
      <c r="I85" s="124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7</v>
      </c>
      <c r="J85" s="124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24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10</v>
      </c>
      <c r="L85" s="125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14.116104422457981</v>
      </c>
      <c r="M85" s="125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14.116104422457981</v>
      </c>
      <c r="N85" s="126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-17.393620526745536</v>
      </c>
      <c r="O85" s="125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7.1035163760795168</v>
      </c>
      <c r="P85" s="125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7.1035163760795168</v>
      </c>
      <c r="Q85" s="126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-39.136891075832992</v>
      </c>
      <c r="R85" s="126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2.1533524742442158</v>
      </c>
      <c r="S85" s="126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7.3723281709970516</v>
      </c>
      <c r="V85" s="43"/>
      <c r="W85" s="43"/>
      <c r="X85" s="4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</row>
    <row r="86" spans="1:67" ht="14.1" customHeight="1" x14ac:dyDescent="0.2">
      <c r="A86" s="165" t="s">
        <v>1058</v>
      </c>
      <c r="B86" s="122" t="str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CCL/B CT Equity</v>
      </c>
      <c r="C86" s="122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CCL Industries Inc</v>
      </c>
      <c r="D86" s="122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Containers &amp; Packaging</v>
      </c>
      <c r="E86" s="123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70.16</v>
      </c>
      <c r="F86" s="123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77</v>
      </c>
      <c r="G86" s="123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9.7491448118586241</v>
      </c>
      <c r="H86" s="123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10021.165774725656</v>
      </c>
      <c r="I86" s="124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9</v>
      </c>
      <c r="J86" s="124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24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10</v>
      </c>
      <c r="L86" s="125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22.308426073131955</v>
      </c>
      <c r="M86" s="125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22.308426073131955</v>
      </c>
      <c r="N86" s="126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>30.547228505645997</v>
      </c>
      <c r="O86" s="125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12.00090916902982</v>
      </c>
      <c r="P86" s="125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12.00090916902982</v>
      </c>
      <c r="Q86" s="126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2.8240948952125366</v>
      </c>
      <c r="R86" s="126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1.1972633979475484</v>
      </c>
      <c r="S86" s="126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2.1103896103896087</v>
      </c>
      <c r="V86" s="43"/>
      <c r="W86" s="43"/>
      <c r="X86" s="4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</row>
    <row r="87" spans="1:67" ht="14.1" customHeight="1" x14ac:dyDescent="0.2">
      <c r="A87" s="165" t="s">
        <v>1058</v>
      </c>
      <c r="B87" s="122" t="str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CCO CT Equity</v>
      </c>
      <c r="C87" s="122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Cameco Corp</v>
      </c>
      <c r="D87" s="122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Base Metals</v>
      </c>
      <c r="E87" s="123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21.01</v>
      </c>
      <c r="F87" s="123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22</v>
      </c>
      <c r="G87" s="123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4.7120418848167533</v>
      </c>
      <c r="H87" s="123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6648.8065337373946</v>
      </c>
      <c r="I87" s="124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5</v>
      </c>
      <c r="J87" s="124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24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12</v>
      </c>
      <c r="L87" s="125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25" t="str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NA</v>
      </c>
      <c r="N87" s="126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25" t="str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NA</v>
      </c>
      <c r="P87" s="125" t="str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NA</v>
      </c>
      <c r="Q87" s="126" t="str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26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0.38077106139933364</v>
      </c>
      <c r="S87" s="126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9.4117647058823604</v>
      </c>
      <c r="V87" s="43"/>
      <c r="W87" s="43"/>
      <c r="X87" s="4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</row>
    <row r="88" spans="1:67" ht="14.1" customHeight="1" x14ac:dyDescent="0.2">
      <c r="A88" s="165" t="s">
        <v>1058</v>
      </c>
      <c r="B88" s="122" t="str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CFP CT Equity</v>
      </c>
      <c r="C88" s="122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Canfor Corp</v>
      </c>
      <c r="D88" s="122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Wood Products</v>
      </c>
      <c r="E88" s="123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30.31</v>
      </c>
      <c r="F88" s="123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36</v>
      </c>
      <c r="G88" s="123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18.772682283074893</v>
      </c>
      <c r="H88" s="123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3024.7052349429637</v>
      </c>
      <c r="I88" s="124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6</v>
      </c>
      <c r="J88" s="124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1</v>
      </c>
      <c r="K88" s="124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7</v>
      </c>
      <c r="L88" s="125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4.169762003026551</v>
      </c>
      <c r="M88" s="125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4.169762003026551</v>
      </c>
      <c r="N88" s="126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-75.598866937597265</v>
      </c>
      <c r="O88" s="125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2.8437694782455769</v>
      </c>
      <c r="P88" s="125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2.8437694782455769</v>
      </c>
      <c r="Q88" s="126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-75.634510804745034</v>
      </c>
      <c r="R88" s="126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26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58.366013071895431</v>
      </c>
      <c r="V88" s="43"/>
      <c r="W88" s="43"/>
      <c r="X88" s="4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</row>
    <row r="89" spans="1:67" ht="14.1" customHeight="1" x14ac:dyDescent="0.2">
      <c r="A89" s="165" t="s">
        <v>1058</v>
      </c>
      <c r="B89" s="122" t="str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CG CT Equity</v>
      </c>
      <c r="C89" s="122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Centerra Gold Inc</v>
      </c>
      <c r="D89" s="122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Precious Metals</v>
      </c>
      <c r="E89" s="123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11.57</v>
      </c>
      <c r="F89" s="123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17</v>
      </c>
      <c r="G89" s="123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46.931719965427817</v>
      </c>
      <c r="H89" s="123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2727.9728568406008</v>
      </c>
      <c r="I89" s="124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4</v>
      </c>
      <c r="J89" s="124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0</v>
      </c>
      <c r="K89" s="124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9</v>
      </c>
      <c r="L89" s="125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4.9626443498854726</v>
      </c>
      <c r="M89" s="125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4.9626443498854726</v>
      </c>
      <c r="N89" s="126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-70.958979185132776</v>
      </c>
      <c r="O89" s="125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2.4564905027932964</v>
      </c>
      <c r="P89" s="125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2.4564905027932964</v>
      </c>
      <c r="Q89" s="126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-78.952726913370526</v>
      </c>
      <c r="R89" s="126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1.8436991663564353</v>
      </c>
      <c r="S89" s="126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18.34394904458599</v>
      </c>
      <c r="V89" s="43"/>
      <c r="W89" s="43"/>
      <c r="X89" s="4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</row>
    <row r="90" spans="1:67" ht="14.1" customHeight="1" x14ac:dyDescent="0.2">
      <c r="A90" s="165" t="s">
        <v>1058</v>
      </c>
      <c r="B90" s="122" t="str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CHP-U CT Equity</v>
      </c>
      <c r="C90" s="122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Choice Properties Real Estate</v>
      </c>
      <c r="D90" s="122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Retail REIT</v>
      </c>
      <c r="E90" s="123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13.91</v>
      </c>
      <c r="F90" s="123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14</v>
      </c>
      <c r="G90" s="123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0.6470165348670065</v>
      </c>
      <c r="H90" s="123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7972.2574307275263</v>
      </c>
      <c r="I90" s="124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</v>
      </c>
      <c r="J90" s="124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24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8</v>
      </c>
      <c r="L90" s="125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14.642105263157895</v>
      </c>
      <c r="M90" s="125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14.642105263157895</v>
      </c>
      <c r="N90" s="126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-14.315503239586647</v>
      </c>
      <c r="O90" s="125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17.572482200647251</v>
      </c>
      <c r="P90" s="125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17.572482200647251</v>
      </c>
      <c r="Q90" s="126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50.561474292856268</v>
      </c>
      <c r="R90" s="126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5.3199137311286844</v>
      </c>
      <c r="S90" s="126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0</v>
      </c>
      <c r="V90" s="43"/>
      <c r="W90" s="43"/>
      <c r="X90" s="4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</row>
    <row r="91" spans="1:67" ht="14.1" customHeight="1" x14ac:dyDescent="0.2">
      <c r="A91" s="165" t="s">
        <v>1058</v>
      </c>
      <c r="B91" s="122" t="str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CIGI CT Equity</v>
      </c>
      <c r="C91" s="122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Colliers International Group I</v>
      </c>
      <c r="D91" s="122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Real Estate Services</v>
      </c>
      <c r="E91" s="123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128.31</v>
      </c>
      <c r="F91" s="123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158.27499389648437</v>
      </c>
      <c r="G91" s="123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23.353592001001001</v>
      </c>
      <c r="H91" s="123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4119.2093307775658</v>
      </c>
      <c r="I91" s="124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5</v>
      </c>
      <c r="J91" s="124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0</v>
      </c>
      <c r="K91" s="124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6</v>
      </c>
      <c r="L91" s="125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21.114049677769778</v>
      </c>
      <c r="M91" s="125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21.114049677769778</v>
      </c>
      <c r="N91" s="126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23.557827832736699</v>
      </c>
      <c r="O91" s="125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12.449668711656441</v>
      </c>
      <c r="P91" s="125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12.449668711656441</v>
      </c>
      <c r="Q91" s="126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6.6690780665918936</v>
      </c>
      <c r="R91" s="126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9.7794401219216134E-2</v>
      </c>
      <c r="S91" s="126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15.861244019138763</v>
      </c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</row>
    <row r="92" spans="1:67" ht="14.1" customHeight="1" x14ac:dyDescent="0.2">
      <c r="A92" s="165" t="s">
        <v>1058</v>
      </c>
      <c r="B92" s="122" t="str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CIX CT Equity</v>
      </c>
      <c r="C92" s="122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CI Financial Corp</v>
      </c>
      <c r="D92" s="122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Investment Management</v>
      </c>
      <c r="E92" s="123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19.440000000000001</v>
      </c>
      <c r="F92" s="123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22</v>
      </c>
      <c r="G92" s="123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13.168724279835375</v>
      </c>
      <c r="H92" s="123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3258.0343186346236</v>
      </c>
      <c r="I92" s="124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7</v>
      </c>
      <c r="J92" s="124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24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9</v>
      </c>
      <c r="L92" s="125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7.1156661786237185</v>
      </c>
      <c r="M92" s="125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7.1156661786237185</v>
      </c>
      <c r="N92" s="126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-58.359657667221889</v>
      </c>
      <c r="O92" s="125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6.7951015761840647</v>
      </c>
      <c r="P92" s="125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6.7951015761840647</v>
      </c>
      <c r="Q92" s="126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-41.779396923088029</v>
      </c>
      <c r="R92" s="126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3.7037037037037033</v>
      </c>
      <c r="S92" s="126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11.510204081632654</v>
      </c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</row>
    <row r="93" spans="1:67" ht="14.1" customHeight="1" x14ac:dyDescent="0.2">
      <c r="A93" s="165" t="s">
        <v>1058</v>
      </c>
      <c r="B93" s="122" t="str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CJR/B CT Equity</v>
      </c>
      <c r="C93" s="122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Corus Entertainment Inc</v>
      </c>
      <c r="D93" s="122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Film &amp; TV</v>
      </c>
      <c r="E93" s="123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6.44</v>
      </c>
      <c r="F93" s="123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7.4499998092651367</v>
      </c>
      <c r="G93" s="123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15.6832268519431</v>
      </c>
      <c r="H93" s="123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1069.5723331502566</v>
      </c>
      <c r="I93" s="124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7</v>
      </c>
      <c r="J93" s="124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0</v>
      </c>
      <c r="K93" s="124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8</v>
      </c>
      <c r="L93" s="125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7.2850678733031682</v>
      </c>
      <c r="M93" s="125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7.2850678733031682</v>
      </c>
      <c r="N93" s="126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-57.368331713877431</v>
      </c>
      <c r="O93" s="125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5.3744974044360543</v>
      </c>
      <c r="P93" s="125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5.3744974044360543</v>
      </c>
      <c r="Q93" s="126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-53.951169586888724</v>
      </c>
      <c r="R93" s="126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3.7267080745341614</v>
      </c>
      <c r="S93" s="126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17.866666666666667</v>
      </c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</row>
    <row r="94" spans="1:67" ht="14.1" customHeight="1" x14ac:dyDescent="0.2">
      <c r="A94" s="165" t="s">
        <v>1058</v>
      </c>
      <c r="B94" s="122" t="str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CJT CT Equity</v>
      </c>
      <c r="C94" s="122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Cargojet Inc</v>
      </c>
      <c r="D94" s="122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Air Freight</v>
      </c>
      <c r="E94" s="123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175.46</v>
      </c>
      <c r="F94" s="123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245</v>
      </c>
      <c r="G94" s="123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39.63296477829703</v>
      </c>
      <c r="H94" s="123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2420.554951510328</v>
      </c>
      <c r="I94" s="124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10</v>
      </c>
      <c r="J94" s="124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24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11</v>
      </c>
      <c r="L94" s="125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36.900105152471085</v>
      </c>
      <c r="M94" s="125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36.900105152471085</v>
      </c>
      <c r="N94" s="126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115.93663503781664</v>
      </c>
      <c r="O94" s="125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13.84658386285539</v>
      </c>
      <c r="P94" s="125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13.84658386285539</v>
      </c>
      <c r="Q94" s="126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18.637882600011491</v>
      </c>
      <c r="R94" s="126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0.56423116379801663</v>
      </c>
      <c r="S94" s="126" t="str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/>
      </c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</row>
    <row r="95" spans="1:67" ht="14.1" customHeight="1" x14ac:dyDescent="0.2">
      <c r="A95" s="165" t="s">
        <v>1058</v>
      </c>
      <c r="B95" s="122" t="str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CLS CT Equity</v>
      </c>
      <c r="C95" s="122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Celestica Inc</v>
      </c>
      <c r="D95" s="122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EMS/ODM</v>
      </c>
      <c r="E95" s="123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10.77</v>
      </c>
      <c r="F95" s="123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11.482199668884277</v>
      </c>
      <c r="G95" s="123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6.6128102960471447</v>
      </c>
      <c r="H95" s="123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1105.7617956650922</v>
      </c>
      <c r="I95" s="124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</v>
      </c>
      <c r="J95" s="124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24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9</v>
      </c>
      <c r="L95" s="125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8.9128155573397407</v>
      </c>
      <c r="M95" s="125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8.9128155573397407</v>
      </c>
      <c r="N95" s="126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-47.842874912898147</v>
      </c>
      <c r="O95" s="125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4.1639706556314096</v>
      </c>
      <c r="P95" s="125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4.1639706556314096</v>
      </c>
      <c r="Q95" s="126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-64.32299354948475</v>
      </c>
      <c r="R95" s="126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0</v>
      </c>
      <c r="S95" s="126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-1.7346938775510221</v>
      </c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</row>
    <row r="96" spans="1:67" ht="14.1" customHeight="1" x14ac:dyDescent="0.2">
      <c r="A96" s="165" t="s">
        <v>1058</v>
      </c>
      <c r="B96" s="122" t="str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CM CT Equity</v>
      </c>
      <c r="C96" s="122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Canadian Imperial Bank of Comm</v>
      </c>
      <c r="D96" s="122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Banks</v>
      </c>
      <c r="E96" s="123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124.46</v>
      </c>
      <c r="F96" s="123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133</v>
      </c>
      <c r="G96" s="123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6.8616422947131772</v>
      </c>
      <c r="H96" s="123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44449.377740939708</v>
      </c>
      <c r="I96" s="124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12</v>
      </c>
      <c r="J96" s="124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24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15</v>
      </c>
      <c r="L96" s="125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10.238565317538663</v>
      </c>
      <c r="M96" s="125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10.238565317538663</v>
      </c>
      <c r="N96" s="126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-40.084687207561032</v>
      </c>
      <c r="O96" s="125" t="str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NA</v>
      </c>
      <c r="P96" s="125" t="str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NA</v>
      </c>
      <c r="Q96" s="126" t="str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26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4.6946810220151054</v>
      </c>
      <c r="S96" s="126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25.448916408668744</v>
      </c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</row>
    <row r="97" spans="1:67" ht="14.1" customHeight="1" x14ac:dyDescent="0.2">
      <c r="A97" s="165" t="s">
        <v>1058</v>
      </c>
      <c r="B97" s="122" t="str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CNQ CT Equity</v>
      </c>
      <c r="C97" s="122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Canadian Natural Resources Ltd</v>
      </c>
      <c r="D97" s="122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Exploration &amp; Production</v>
      </c>
      <c r="E97" s="123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38.44</v>
      </c>
      <c r="F97" s="123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46</v>
      </c>
      <c r="G97" s="123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19.667013527575449</v>
      </c>
      <c r="H97" s="123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36319.168605625593</v>
      </c>
      <c r="I97" s="124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19</v>
      </c>
      <c r="J97" s="124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0</v>
      </c>
      <c r="K97" s="124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24</v>
      </c>
      <c r="L97" s="125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11.210265383493729</v>
      </c>
      <c r="M97" s="125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11.210265383493729</v>
      </c>
      <c r="N97" s="126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-34.398371636335355</v>
      </c>
      <c r="O97" s="125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5.3754321572332611</v>
      </c>
      <c r="P97" s="125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5.3754321572332611</v>
      </c>
      <c r="Q97" s="126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-53.943160601155249</v>
      </c>
      <c r="R97" s="126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4.8126951092611865</v>
      </c>
      <c r="S97" s="126" t="str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/>
      </c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</row>
    <row r="98" spans="1:67" ht="14.1" customHeight="1" x14ac:dyDescent="0.2">
      <c r="A98" s="165" t="s">
        <v>1058</v>
      </c>
      <c r="B98" s="122" t="str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CNR CT Equity</v>
      </c>
      <c r="C98" s="122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Canadian National Railway Co</v>
      </c>
      <c r="D98" s="122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Rail Freight</v>
      </c>
      <c r="E98" s="123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147.08000000000001</v>
      </c>
      <c r="F98" s="123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148</v>
      </c>
      <c r="G98" s="123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0.62550992657055549</v>
      </c>
      <c r="H98" s="123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83323.968893133875</v>
      </c>
      <c r="I98" s="124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9</v>
      </c>
      <c r="J98" s="124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2</v>
      </c>
      <c r="K98" s="124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30</v>
      </c>
      <c r="L98" s="125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24.836203985140159</v>
      </c>
      <c r="M98" s="125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24.836203985140159</v>
      </c>
      <c r="N98" s="126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45.339594386083526</v>
      </c>
      <c r="O98" s="125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15.547238544922525</v>
      </c>
      <c r="P98" s="125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15.547238544922525</v>
      </c>
      <c r="Q98" s="126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33.209135156787184</v>
      </c>
      <c r="R98" s="126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1.6616807179766113</v>
      </c>
      <c r="S98" s="126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11.525423728813543</v>
      </c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</row>
    <row r="99" spans="1:67" ht="14.1" customHeight="1" x14ac:dyDescent="0.2">
      <c r="A99" s="165" t="s">
        <v>1058</v>
      </c>
      <c r="B99" s="122" t="str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CP CT Equity</v>
      </c>
      <c r="C99" s="122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Canadian Pacific Railway Ltd</v>
      </c>
      <c r="D99" s="122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Rail Freight</v>
      </c>
      <c r="E99" s="123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474.54</v>
      </c>
      <c r="F99" s="123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515</v>
      </c>
      <c r="G99" s="123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8.5261516415897418</v>
      </c>
      <c r="H99" s="123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50410.965096310632</v>
      </c>
      <c r="I99" s="124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18</v>
      </c>
      <c r="J99" s="124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1</v>
      </c>
      <c r="K99" s="124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27</v>
      </c>
      <c r="L99" s="125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23.515361744301291</v>
      </c>
      <c r="M99" s="125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23.515361744301291</v>
      </c>
      <c r="N99" s="126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37.610125114274283</v>
      </c>
      <c r="O99" s="125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16.204057524659159</v>
      </c>
      <c r="P99" s="125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16.204057524659159</v>
      </c>
      <c r="Q99" s="126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38.836776875441757</v>
      </c>
      <c r="R99" s="126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0.84081426223289923</v>
      </c>
      <c r="S99" s="126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14.204867006225227</v>
      </c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</row>
    <row r="100" spans="1:67" ht="14.1" customHeight="1" x14ac:dyDescent="0.2">
      <c r="A100" s="165" t="s">
        <v>1058</v>
      </c>
      <c r="B100" s="122" t="str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CPG CT Equity</v>
      </c>
      <c r="C100" s="122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Crescent Point Energy Corp</v>
      </c>
      <c r="D100" s="122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Exploration &amp; Production</v>
      </c>
      <c r="E100" s="123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4.8600000000000003</v>
      </c>
      <c r="F100" s="123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6.5</v>
      </c>
      <c r="G100" s="123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33.744855967078195</v>
      </c>
      <c r="H100" s="123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2247.825655944378</v>
      </c>
      <c r="I100" s="124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10</v>
      </c>
      <c r="J100" s="124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1</v>
      </c>
      <c r="K100" s="124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16</v>
      </c>
      <c r="L100" s="125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7.7511961722488047</v>
      </c>
      <c r="M100" s="125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7.7511961722488047</v>
      </c>
      <c r="N100" s="126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-54.640584029844575</v>
      </c>
      <c r="O100" s="125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3.6828967946460023</v>
      </c>
      <c r="P100" s="125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3.6828967946460023</v>
      </c>
      <c r="Q100" s="126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-68.444846622185636</v>
      </c>
      <c r="R100" s="126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0.20576131687242796</v>
      </c>
      <c r="S100" s="126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89.999999999999986</v>
      </c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</row>
    <row r="101" spans="1:67" ht="14.1" customHeight="1" x14ac:dyDescent="0.2">
      <c r="A101" s="165" t="s">
        <v>1058</v>
      </c>
      <c r="B101" s="122" t="str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CPX CT Equity</v>
      </c>
      <c r="C101" s="122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Capital Power Corp</v>
      </c>
      <c r="D101" s="122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Power Generation</v>
      </c>
      <c r="E101" s="123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37.659999999999997</v>
      </c>
      <c r="F101" s="123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40</v>
      </c>
      <c r="G101" s="123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6.2134891131173653</v>
      </c>
      <c r="H101" s="123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3360.9787767533544</v>
      </c>
      <c r="I101" s="124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6</v>
      </c>
      <c r="J101" s="124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24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13</v>
      </c>
      <c r="L101" s="125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19.873350923482846</v>
      </c>
      <c r="M101" s="125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19.873350923482846</v>
      </c>
      <c r="N101" s="126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16.297352205653294</v>
      </c>
      <c r="O101" s="125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7.5036656337389456</v>
      </c>
      <c r="P101" s="125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7.5036656337389456</v>
      </c>
      <c r="Q101" s="126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-35.708402062017029</v>
      </c>
      <c r="R101" s="126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5.6080722251725978</v>
      </c>
      <c r="S101" s="126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55.327868852459019</v>
      </c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</row>
    <row r="102" spans="1:67" ht="14.1" customHeight="1" x14ac:dyDescent="0.2">
      <c r="A102" s="165" t="s">
        <v>1058</v>
      </c>
      <c r="B102" s="122" t="str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CRON CT Equity</v>
      </c>
      <c r="C102" s="122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Cronos Group Inc</v>
      </c>
      <c r="D102" s="122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Cannabis</v>
      </c>
      <c r="E102" s="123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10.26</v>
      </c>
      <c r="F102" s="123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11.328300476074219</v>
      </c>
      <c r="G102" s="123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10.412285341853988</v>
      </c>
      <c r="H102" s="123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2945.6918780741007</v>
      </c>
      <c r="I102" s="124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</v>
      </c>
      <c r="J102" s="124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4</v>
      </c>
      <c r="K102" s="124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13</v>
      </c>
      <c r="L102" s="125" t="str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NA</v>
      </c>
      <c r="M102" s="125" t="str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NA</v>
      </c>
      <c r="N102" s="126" t="str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25" t="str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NA</v>
      </c>
      <c r="P102" s="125" t="str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NA</v>
      </c>
      <c r="Q102" s="126" t="str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26" t="str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26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27.604166666666664</v>
      </c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</row>
    <row r="103" spans="1:67" ht="14.1" customHeight="1" x14ac:dyDescent="0.2">
      <c r="A103" s="165" t="s">
        <v>1058</v>
      </c>
      <c r="B103" s="122" t="str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CRR-U CT Equity</v>
      </c>
      <c r="C103" s="122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Crombie Real Estate Investment</v>
      </c>
      <c r="D103" s="122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Retail REIT</v>
      </c>
      <c r="E103" s="123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16.010000000000002</v>
      </c>
      <c r="F103" s="123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16</v>
      </c>
      <c r="G103" s="123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-6.2460961898824774E-2</v>
      </c>
      <c r="H103" s="123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2018.1243943500237</v>
      </c>
      <c r="I103" s="124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5</v>
      </c>
      <c r="J103" s="124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24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8</v>
      </c>
      <c r="L103" s="125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31.3921568627451</v>
      </c>
      <c r="M103" s="125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31.3921568627451</v>
      </c>
      <c r="N103" s="126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83.704536654051537</v>
      </c>
      <c r="O103" s="125" t="str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NA</v>
      </c>
      <c r="P103" s="125" t="str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NA</v>
      </c>
      <c r="Q103" s="126" t="str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26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5.5590256089943777</v>
      </c>
      <c r="S103" s="126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26.550868486352353</v>
      </c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</row>
    <row r="104" spans="1:67" ht="14.1" customHeight="1" x14ac:dyDescent="0.2">
      <c r="A104" s="165" t="s">
        <v>1058</v>
      </c>
      <c r="B104" s="122" t="str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CRT-U CT Equity</v>
      </c>
      <c r="C104" s="122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CT Real Estate Investment Trus</v>
      </c>
      <c r="D104" s="122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Specialty REIT</v>
      </c>
      <c r="E104" s="123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16.3</v>
      </c>
      <c r="F104" s="123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17</v>
      </c>
      <c r="G104" s="123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4.2944785276073594</v>
      </c>
      <c r="H104" s="123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2952.1471541699075</v>
      </c>
      <c r="I104" s="124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3</v>
      </c>
      <c r="J104" s="124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0</v>
      </c>
      <c r="K104" s="124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7</v>
      </c>
      <c r="L104" s="125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14.954128440366972</v>
      </c>
      <c r="M104" s="125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14.954128440366972</v>
      </c>
      <c r="N104" s="126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-12.48956711658824</v>
      </c>
      <c r="O104" s="125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21.139394787031154</v>
      </c>
      <c r="P104" s="125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21.139394787031154</v>
      </c>
      <c r="Q104" s="126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81.122872025267952</v>
      </c>
      <c r="R104" s="126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4.9202453987730062</v>
      </c>
      <c r="S104" s="126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41.19170984455959</v>
      </c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</row>
    <row r="105" spans="1:67" ht="14.1" customHeight="1" x14ac:dyDescent="0.2">
      <c r="A105" s="165" t="s">
        <v>1058</v>
      </c>
      <c r="B105" s="122" t="str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CSH-U CT Equity</v>
      </c>
      <c r="C105" s="122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Chartwell Retirement Residence</v>
      </c>
      <c r="D105" s="122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Health Care Owners &amp; Develop</v>
      </c>
      <c r="E105" s="123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12.47</v>
      </c>
      <c r="F105" s="123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12.75</v>
      </c>
      <c r="G105" s="123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2.2453889334402621</v>
      </c>
      <c r="H105" s="123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2091.6877714955358</v>
      </c>
      <c r="I105" s="124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5</v>
      </c>
      <c r="J105" s="124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0</v>
      </c>
      <c r="K105" s="124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6</v>
      </c>
      <c r="L105" s="125" t="str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NA</v>
      </c>
      <c r="M105" s="125" t="str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NA</v>
      </c>
      <c r="N105" s="126" t="str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25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18.821469387755105</v>
      </c>
      <c r="P105" s="125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18.821469387755105</v>
      </c>
      <c r="Q105" s="126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61.262828268728818</v>
      </c>
      <c r="R105" s="126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4.9077786688051317</v>
      </c>
      <c r="S105" s="126" t="str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/>
      </c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</row>
    <row r="106" spans="1:67" ht="14.1" customHeight="1" x14ac:dyDescent="0.2">
      <c r="A106" s="165" t="s">
        <v>1058</v>
      </c>
      <c r="B106" s="122" t="str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CSU CT Equity</v>
      </c>
      <c r="C106" s="122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Constellation Software Inc/Can</v>
      </c>
      <c r="D106" s="122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Application Software</v>
      </c>
      <c r="E106" s="123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1914.12</v>
      </c>
      <c r="F106" s="123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1787.5</v>
      </c>
      <c r="G106" s="123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-6.6150502580820341</v>
      </c>
      <c r="H106" s="123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32326.372832792073</v>
      </c>
      <c r="I106" s="124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6</v>
      </c>
      <c r="J106" s="124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0</v>
      </c>
      <c r="K106" s="124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8</v>
      </c>
      <c r="L106" s="125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36.24488233910656</v>
      </c>
      <c r="M106" s="125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36.24488233910656</v>
      </c>
      <c r="N106" s="126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112.10232050312024</v>
      </c>
      <c r="O106" s="125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22.745280271453584</v>
      </c>
      <c r="P106" s="125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22.745280271453584</v>
      </c>
      <c r="Q106" s="126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94.882139687023397</v>
      </c>
      <c r="R106" s="126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0.26221970661061217</v>
      </c>
      <c r="S106" s="126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81.464234898460745</v>
      </c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</row>
    <row r="107" spans="1:67" ht="14.1" customHeight="1" x14ac:dyDescent="0.2">
      <c r="A107" s="165" t="s">
        <v>1058</v>
      </c>
      <c r="B107" s="122" t="str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CTC/A CT Equity</v>
      </c>
      <c r="C107" s="122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Canadian Tire Corp Ltd</v>
      </c>
      <c r="D107" s="122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Automotive Retailers</v>
      </c>
      <c r="E107" s="123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186.77</v>
      </c>
      <c r="F107" s="123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195</v>
      </c>
      <c r="G107" s="123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4.4064892648712162</v>
      </c>
      <c r="H107" s="123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9155.5263577218175</v>
      </c>
      <c r="I107" s="124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7</v>
      </c>
      <c r="J107" s="124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1</v>
      </c>
      <c r="K107" s="124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12</v>
      </c>
      <c r="L107" s="125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13.63185168965769</v>
      </c>
      <c r="M107" s="125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13.63185168965769</v>
      </c>
      <c r="N107" s="126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-20.227431032073028</v>
      </c>
      <c r="O107" s="125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8.0292562720021401</v>
      </c>
      <c r="P107" s="125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8.0292562720021401</v>
      </c>
      <c r="Q107" s="126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-31.205128109717041</v>
      </c>
      <c r="R107" s="126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2.5228891149542214</v>
      </c>
      <c r="S107" s="126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12.663432283529321</v>
      </c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</row>
    <row r="108" spans="1:67" ht="14.1" customHeight="1" x14ac:dyDescent="0.2">
      <c r="A108" s="165" t="s">
        <v>1058</v>
      </c>
      <c r="B108" s="122" t="str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CU CT Equity</v>
      </c>
      <c r="C108" s="122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Canadian Utilities Ltd</v>
      </c>
      <c r="D108" s="122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Integrated Electric Utilities</v>
      </c>
      <c r="E108" s="123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34.43</v>
      </c>
      <c r="F108" s="123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35.75</v>
      </c>
      <c r="G108" s="123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3.833865814696491</v>
      </c>
      <c r="H108" s="123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7485.176046094296</v>
      </c>
      <c r="I108" s="124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</v>
      </c>
      <c r="J108" s="124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1</v>
      </c>
      <c r="K108" s="124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9</v>
      </c>
      <c r="L108" s="125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16.985693142575233</v>
      </c>
      <c r="M108" s="125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16.985693142575233</v>
      </c>
      <c r="N108" s="126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-0.60100355169341313</v>
      </c>
      <c r="O108" s="125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10.587569347616496</v>
      </c>
      <c r="P108" s="125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10.587569347616496</v>
      </c>
      <c r="Q108" s="126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-9.2854366302172693</v>
      </c>
      <c r="R108" s="126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5.1118210862619806</v>
      </c>
      <c r="S108" s="126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3.4183673469387847</v>
      </c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</row>
    <row r="109" spans="1:67" ht="14.1" customHeight="1" x14ac:dyDescent="0.2">
      <c r="A109" s="165" t="s">
        <v>1058</v>
      </c>
      <c r="B109" s="122" t="str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CUF-U CT Equity</v>
      </c>
      <c r="C109" s="122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Cominar Real Estate Investment</v>
      </c>
      <c r="D109" s="122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Multi Asset Class REIT</v>
      </c>
      <c r="E109" s="123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9.57</v>
      </c>
      <c r="F109" s="123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10</v>
      </c>
      <c r="G109" s="123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4.4932079414838011</v>
      </c>
      <c r="H109" s="123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1391.5017306631898</v>
      </c>
      <c r="I109" s="124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0</v>
      </c>
      <c r="J109" s="124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24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5</v>
      </c>
      <c r="L109" s="125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9.4752475247524757</v>
      </c>
      <c r="M109" s="125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9.4752475247524757</v>
      </c>
      <c r="N109" s="126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-44.551565417194126</v>
      </c>
      <c r="O109" s="125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16.146341239479725</v>
      </c>
      <c r="P109" s="125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16.146341239479725</v>
      </c>
      <c r="Q109" s="126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38.342262276530839</v>
      </c>
      <c r="R109" s="126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3.761755485893417</v>
      </c>
      <c r="S109" s="126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2.0202020202020221</v>
      </c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</row>
    <row r="110" spans="1:67" ht="14.1" customHeight="1" x14ac:dyDescent="0.2">
      <c r="A110" s="165" t="s">
        <v>1058</v>
      </c>
      <c r="B110" s="122" t="str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CVE CT Equity</v>
      </c>
      <c r="C110" s="122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Cenovus Energy Inc</v>
      </c>
      <c r="D110" s="122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Integrated Oils</v>
      </c>
      <c r="E110" s="123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9.52</v>
      </c>
      <c r="F110" s="123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12</v>
      </c>
      <c r="G110" s="123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26.050420168067223</v>
      </c>
      <c r="H110" s="123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15305.2884243315</v>
      </c>
      <c r="I110" s="124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15</v>
      </c>
      <c r="J110" s="124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1</v>
      </c>
      <c r="K110" s="124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21</v>
      </c>
      <c r="L110" s="125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31.21311475409836</v>
      </c>
      <c r="M110" s="125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31.21311475409836</v>
      </c>
      <c r="N110" s="126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82.656795724547337</v>
      </c>
      <c r="O110" s="125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4.3929336480870909</v>
      </c>
      <c r="P110" s="125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4.3929336480870909</v>
      </c>
      <c r="Q110" s="126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>-62.361232808514323</v>
      </c>
      <c r="R110" s="126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0.52521008403361347</v>
      </c>
      <c r="S110" s="126" t="str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/>
      </c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</row>
    <row r="111" spans="1:67" ht="14.1" customHeight="1" x14ac:dyDescent="0.2">
      <c r="A111" s="165" t="s">
        <v>1058</v>
      </c>
      <c r="B111" s="122" t="str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CWB CT Equity</v>
      </c>
      <c r="C111" s="122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Canadian Western Bank</v>
      </c>
      <c r="D111" s="122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Banks</v>
      </c>
      <c r="E111" s="123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32.49</v>
      </c>
      <c r="F111" s="123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36</v>
      </c>
      <c r="G111" s="123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10.803324099722978</v>
      </c>
      <c r="H111" s="123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2255.2387589977516</v>
      </c>
      <c r="I111" s="124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6</v>
      </c>
      <c r="J111" s="124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1</v>
      </c>
      <c r="K111" s="124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13</v>
      </c>
      <c r="L111" s="125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10.22984886649874</v>
      </c>
      <c r="M111" s="125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10.22984886649874</v>
      </c>
      <c r="N111" s="126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-40.135695222287701</v>
      </c>
      <c r="O111" s="125" t="str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NA</v>
      </c>
      <c r="P111" s="125" t="str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NA</v>
      </c>
      <c r="Q111" s="126" t="str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26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3.5703293321021845</v>
      </c>
      <c r="S111" s="126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8.3959044368600679</v>
      </c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</row>
    <row r="112" spans="1:67" ht="14.1" customHeight="1" x14ac:dyDescent="0.2">
      <c r="A112" s="165" t="s">
        <v>1058</v>
      </c>
      <c r="B112" s="122" t="str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DIR-U CT Equity</v>
      </c>
      <c r="C112" s="122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Dream Industrial Real Estate I</v>
      </c>
      <c r="D112" s="122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Industrial REIT</v>
      </c>
      <c r="E112" s="123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13.93</v>
      </c>
      <c r="F112" s="123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14.5</v>
      </c>
      <c r="G112" s="123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4.0918880114860112</v>
      </c>
      <c r="H112" s="123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2125.5874677712013</v>
      </c>
      <c r="I112" s="124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9</v>
      </c>
      <c r="J112" s="124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24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9</v>
      </c>
      <c r="L112" s="125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17.632911392405063</v>
      </c>
      <c r="M112" s="125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17.632911392405063</v>
      </c>
      <c r="N112" s="126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3.1864688803183272</v>
      </c>
      <c r="O112" s="125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19.925004070556312</v>
      </c>
      <c r="P112" s="125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19.925004070556312</v>
      </c>
      <c r="Q112" s="126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70.717941489428469</v>
      </c>
      <c r="R112" s="126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5.025125628140704</v>
      </c>
      <c r="S112" s="126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-40.06069802731411</v>
      </c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</row>
    <row r="113" spans="1:67" ht="14.1" customHeight="1" x14ac:dyDescent="0.2">
      <c r="A113" s="165" t="s">
        <v>1058</v>
      </c>
      <c r="B113" s="122" t="str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DOL CT Equity</v>
      </c>
      <c r="C113" s="122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Dollarama Inc</v>
      </c>
      <c r="D113" s="122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Mass Merchants</v>
      </c>
      <c r="E113" s="123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56.66</v>
      </c>
      <c r="F113" s="123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62</v>
      </c>
      <c r="G113" s="123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9.4246381927285618</v>
      </c>
      <c r="H113" s="123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14009.958877036444</v>
      </c>
      <c r="I113" s="124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9</v>
      </c>
      <c r="J113" s="124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0</v>
      </c>
      <c r="K113" s="124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25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31.252068394925537</v>
      </c>
      <c r="M113" s="125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31.252068394925537</v>
      </c>
      <c r="N113" s="126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82.884749495625655</v>
      </c>
      <c r="O113" s="125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18.298552271962183</v>
      </c>
      <c r="P113" s="125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18.298552271962183</v>
      </c>
      <c r="Q113" s="126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56.782461124931082</v>
      </c>
      <c r="R113" s="126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0.31768443346276032</v>
      </c>
      <c r="S113" s="126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27.021040974529349</v>
      </c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</row>
    <row r="114" spans="1:67" ht="14.1" customHeight="1" x14ac:dyDescent="0.2">
      <c r="A114" s="165" t="s">
        <v>1058</v>
      </c>
      <c r="B114" s="122" t="str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DOO CT Equity</v>
      </c>
      <c r="C114" s="122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BRP Inc</v>
      </c>
      <c r="D114" s="122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Recreational Vehicles</v>
      </c>
      <c r="E114" s="123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113.4</v>
      </c>
      <c r="F114" s="123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118</v>
      </c>
      <c r="G114" s="123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4.0564373897707284</v>
      </c>
      <c r="H114" s="123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7763.7681116380545</v>
      </c>
      <c r="I114" s="124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8</v>
      </c>
      <c r="J114" s="124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1</v>
      </c>
      <c r="K114" s="124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13</v>
      </c>
      <c r="L114" s="125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21.790930053804768</v>
      </c>
      <c r="M114" s="125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21.790930053804768</v>
      </c>
      <c r="N114" s="126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27.518880792347034</v>
      </c>
      <c r="O114" s="125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11.265792304568674</v>
      </c>
      <c r="P114" s="125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11.265792304568674</v>
      </c>
      <c r="Q114" s="126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-3.4744050905626711</v>
      </c>
      <c r="R114" s="126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2.8862433862433861</v>
      </c>
      <c r="S114" s="126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32.820037105751396</v>
      </c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</row>
    <row r="115" spans="1:67" ht="14.1" customHeight="1" x14ac:dyDescent="0.2">
      <c r="A115" s="165" t="s">
        <v>1058</v>
      </c>
      <c r="B115" s="122" t="str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DPM CT Equity</v>
      </c>
      <c r="C115" s="122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Dundee Precious Metals Inc</v>
      </c>
      <c r="D115" s="122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Precious Metals</v>
      </c>
      <c r="E115" s="123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8.4499999999999993</v>
      </c>
      <c r="F115" s="123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12.375</v>
      </c>
      <c r="G115" s="123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46.449704142011839</v>
      </c>
      <c r="H115" s="123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1256.8969311500466</v>
      </c>
      <c r="I115" s="124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8</v>
      </c>
      <c r="J115" s="124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0</v>
      </c>
      <c r="K115" s="124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8</v>
      </c>
      <c r="L115" s="125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5.4220137702479549</v>
      </c>
      <c r="M115" s="125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5.4220137702479549</v>
      </c>
      <c r="N115" s="126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-68.270783949306903</v>
      </c>
      <c r="O115" s="125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2.9921294810058856</v>
      </c>
      <c r="P115" s="125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2.9921294810058856</v>
      </c>
      <c r="Q115" s="126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>-74.363358528895148</v>
      </c>
      <c r="R115" s="126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1.7819644431390707</v>
      </c>
      <c r="S115" s="126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16.074766355140181</v>
      </c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</row>
    <row r="116" spans="1:67" ht="14.1" customHeight="1" x14ac:dyDescent="0.2">
      <c r="A116" s="165" t="s">
        <v>1058</v>
      </c>
      <c r="B116" s="122" t="str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DSG CT Equity</v>
      </c>
      <c r="C116" s="122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Descartes Systems Group Inc/Th</v>
      </c>
      <c r="D116" s="122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Application Software</v>
      </c>
      <c r="E116" s="123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81.650000000000006</v>
      </c>
      <c r="F116" s="123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82.192497253417969</v>
      </c>
      <c r="G116" s="123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0.66441794662335241</v>
      </c>
      <c r="H116" s="123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5498.2542950215557</v>
      </c>
      <c r="I116" s="124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9</v>
      </c>
      <c r="J116" s="124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2</v>
      </c>
      <c r="K116" s="124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15</v>
      </c>
      <c r="L116" s="125" t="str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NA</v>
      </c>
      <c r="M116" s="125" t="str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NA</v>
      </c>
      <c r="N116" s="126" t="str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25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38.175844453785707</v>
      </c>
      <c r="P116" s="125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38.175844453785707</v>
      </c>
      <c r="Q116" s="126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227.09160593857516</v>
      </c>
      <c r="R116" s="126" t="str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26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35.668789808917197</v>
      </c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</row>
    <row r="117" spans="1:67" ht="14.1" customHeight="1" x14ac:dyDescent="0.2">
      <c r="A117" s="165" t="s">
        <v>1058</v>
      </c>
      <c r="B117" s="122" t="str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D-U CT Equity</v>
      </c>
      <c r="C117" s="122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Dream Office Real Estate Inves</v>
      </c>
      <c r="D117" s="122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Office REIT</v>
      </c>
      <c r="E117" s="123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21.44</v>
      </c>
      <c r="F117" s="123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24.5</v>
      </c>
      <c r="G117" s="123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14.272388059701481</v>
      </c>
      <c r="H117" s="123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940.77478956668142</v>
      </c>
      <c r="I117" s="124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4</v>
      </c>
      <c r="J117" s="124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24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7</v>
      </c>
      <c r="L117" s="125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22.568421052631578</v>
      </c>
      <c r="M117" s="125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22.568421052631578</v>
      </c>
      <c r="N117" s="126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32.068699535820436</v>
      </c>
      <c r="O117" s="125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22.329406202723145</v>
      </c>
      <c r="P117" s="125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22.329406202723145</v>
      </c>
      <c r="Q117" s="126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91.31892009213216</v>
      </c>
      <c r="R117" s="126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4.6641791044776113</v>
      </c>
      <c r="S117" s="126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-63.933181473044783</v>
      </c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</row>
    <row r="118" spans="1:67" ht="14.1" customHeight="1" x14ac:dyDescent="0.2">
      <c r="A118" s="165" t="s">
        <v>1058</v>
      </c>
      <c r="B118" s="122" t="str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ECN CT Equity</v>
      </c>
      <c r="C118" s="122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ECN Capital Corp</v>
      </c>
      <c r="D118" s="122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Consumer Finance</v>
      </c>
      <c r="E118" s="123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8.18</v>
      </c>
      <c r="F118" s="123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10</v>
      </c>
      <c r="G118" s="123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22.249388753056245</v>
      </c>
      <c r="H118" s="123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1594.4753290885278</v>
      </c>
      <c r="I118" s="124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10</v>
      </c>
      <c r="J118" s="124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0</v>
      </c>
      <c r="K118" s="124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10</v>
      </c>
      <c r="L118" s="125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13.385969945119939</v>
      </c>
      <c r="M118" s="125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13.385969945119939</v>
      </c>
      <c r="N118" s="126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-21.666312474641348</v>
      </c>
      <c r="O118" s="125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11.532763018065886</v>
      </c>
      <c r="P118" s="125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11.532763018065886</v>
      </c>
      <c r="Q118" s="126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>-1.1869932293245622</v>
      </c>
      <c r="R118" s="126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1.8407823404064971</v>
      </c>
      <c r="S118" s="126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57.096774193548384</v>
      </c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</row>
    <row r="119" spans="1:67" ht="14.1" customHeight="1" x14ac:dyDescent="0.2">
      <c r="A119" s="165" t="s">
        <v>1058</v>
      </c>
      <c r="B119" s="122" t="str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EDV CT Equity</v>
      </c>
      <c r="C119" s="122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Endeavour Mining Corp</v>
      </c>
      <c r="D119" s="122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Precious Metals</v>
      </c>
      <c r="E119" s="123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27.39</v>
      </c>
      <c r="F119" s="123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44</v>
      </c>
      <c r="G119" s="123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60.642570281124499</v>
      </c>
      <c r="H119" s="123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5498.9013251574806</v>
      </c>
      <c r="I119" s="124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11</v>
      </c>
      <c r="J119" s="124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24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11</v>
      </c>
      <c r="L119" s="125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8.8408993316666376</v>
      </c>
      <c r="M119" s="125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8.8408993316666376</v>
      </c>
      <c r="N119" s="126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-48.263723246860955</v>
      </c>
      <c r="O119" s="125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3.8569069611780455</v>
      </c>
      <c r="P119" s="125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3.8569069611780455</v>
      </c>
      <c r="Q119" s="126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-66.953923090958796</v>
      </c>
      <c r="R119" s="126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1.5255508848505763</v>
      </c>
      <c r="S119" s="126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8.2894736842105097</v>
      </c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</row>
    <row r="120" spans="1:67" ht="14.1" customHeight="1" x14ac:dyDescent="0.2">
      <c r="A120" s="165" t="s">
        <v>1058</v>
      </c>
      <c r="B120" s="122" t="str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EFN CT Equity</v>
      </c>
      <c r="C120" s="122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Element Fleet Management Corp</v>
      </c>
      <c r="D120" s="122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Industrial Wholesale &amp; Rental</v>
      </c>
      <c r="E120" s="123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14.24</v>
      </c>
      <c r="F120" s="123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16</v>
      </c>
      <c r="G120" s="123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12.359550561797761</v>
      </c>
      <c r="H120" s="123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4969.9277665283398</v>
      </c>
      <c r="I120" s="124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9</v>
      </c>
      <c r="J120" s="124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24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9</v>
      </c>
      <c r="L120" s="125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15.631174533479692</v>
      </c>
      <c r="M120" s="125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15.631174533479692</v>
      </c>
      <c r="N120" s="126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-8.527544393125341</v>
      </c>
      <c r="O120" s="125" t="str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NA</v>
      </c>
      <c r="P120" s="125" t="str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NA</v>
      </c>
      <c r="Q120" s="126" t="str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26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1.8679775280898878</v>
      </c>
      <c r="S120" s="126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7.1764705882353006</v>
      </c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</row>
    <row r="121" spans="1:67" ht="14.1" customHeight="1" x14ac:dyDescent="0.2">
      <c r="A121" s="165" t="s">
        <v>1058</v>
      </c>
      <c r="B121" s="122" t="str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EIF CT Equity</v>
      </c>
      <c r="C121" s="122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Exchange Income Corp</v>
      </c>
      <c r="D121" s="122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Airlines</v>
      </c>
      <c r="E121" s="123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38.67</v>
      </c>
      <c r="F121" s="123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44.5</v>
      </c>
      <c r="G121" s="123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15.07628652702353</v>
      </c>
      <c r="H121" s="123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1090.3382497092268</v>
      </c>
      <c r="I121" s="124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7</v>
      </c>
      <c r="J121" s="124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0</v>
      </c>
      <c r="K121" s="124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8</v>
      </c>
      <c r="L121" s="125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17.513586956521738</v>
      </c>
      <c r="M121" s="125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17.513586956521738</v>
      </c>
      <c r="N121" s="126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2.4881912722745536</v>
      </c>
      <c r="O121" s="125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7.8150265210608421</v>
      </c>
      <c r="P121" s="125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7.8150265210608421</v>
      </c>
      <c r="Q121" s="126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-33.040654062785023</v>
      </c>
      <c r="R121" s="126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5.9477631238686328</v>
      </c>
      <c r="S121" s="126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63.555555555555557</v>
      </c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</row>
    <row r="122" spans="1:67" ht="14.1" customHeight="1" x14ac:dyDescent="0.2">
      <c r="A122" s="165" t="s">
        <v>1058</v>
      </c>
      <c r="B122" s="122" t="str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ELD CT Equity</v>
      </c>
      <c r="C122" s="122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Eldorado Gold Corp</v>
      </c>
      <c r="D122" s="122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Precious Metals</v>
      </c>
      <c r="E122" s="123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13.79</v>
      </c>
      <c r="F122" s="123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19.872724533081055</v>
      </c>
      <c r="G122" s="123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44.109677542284672</v>
      </c>
      <c r="H122" s="123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1934.6721637574724</v>
      </c>
      <c r="I122" s="124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6</v>
      </c>
      <c r="J122" s="124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1</v>
      </c>
      <c r="K122" s="124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12</v>
      </c>
      <c r="L122" s="125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13.02108945925508</v>
      </c>
      <c r="M122" s="125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13.02108945925508</v>
      </c>
      <c r="N122" s="126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-23.801565585250561</v>
      </c>
      <c r="O122" s="125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4.14783216054209</v>
      </c>
      <c r="P122" s="125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4.14783216054209</v>
      </c>
      <c r="Q122" s="126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-64.461268585747206</v>
      </c>
      <c r="R122" s="126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0</v>
      </c>
      <c r="S122" s="126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-15.600000000000003</v>
      </c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</row>
    <row r="123" spans="1:67" ht="14.1" customHeight="1" x14ac:dyDescent="0.2">
      <c r="A123" s="165" t="s">
        <v>1058</v>
      </c>
      <c r="B123" s="122" t="str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EMA CT Equity</v>
      </c>
      <c r="C123" s="122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Emera Inc</v>
      </c>
      <c r="D123" s="122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Integrated Electric Utilities</v>
      </c>
      <c r="E123" s="123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56.65</v>
      </c>
      <c r="F123" s="123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59</v>
      </c>
      <c r="G123" s="123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4.1482789055604652</v>
      </c>
      <c r="H123" s="123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11407.888632332269</v>
      </c>
      <c r="I123" s="124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8</v>
      </c>
      <c r="J123" s="124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1</v>
      </c>
      <c r="K123" s="124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17</v>
      </c>
      <c r="L123" s="125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20.031824611032533</v>
      </c>
      <c r="M123" s="125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20.031824611032533</v>
      </c>
      <c r="N123" s="126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17.224728284667592</v>
      </c>
      <c r="O123" s="125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11.795509685489124</v>
      </c>
      <c r="P123" s="125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11.795509685489124</v>
      </c>
      <c r="Q123" s="126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1.064226897751186</v>
      </c>
      <c r="R123" s="126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4.5560458958517218</v>
      </c>
      <c r="S123" s="126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5.5223880597014805</v>
      </c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</row>
    <row r="124" spans="1:67" ht="14.1" customHeight="1" x14ac:dyDescent="0.2">
      <c r="A124" s="165" t="s">
        <v>1058</v>
      </c>
      <c r="B124" s="122" t="str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EMP/A CT Equity</v>
      </c>
      <c r="C124" s="122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Empire Co Ltd</v>
      </c>
      <c r="D124" s="122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Food &amp; Drug Stores</v>
      </c>
      <c r="E124" s="123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40.54</v>
      </c>
      <c r="F124" s="123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44.5</v>
      </c>
      <c r="G124" s="123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9.7681302417365501</v>
      </c>
      <c r="H124" s="123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8670.7653443494037</v>
      </c>
      <c r="I124" s="124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8</v>
      </c>
      <c r="J124" s="124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24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10</v>
      </c>
      <c r="L124" s="125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15.916764821358459</v>
      </c>
      <c r="M124" s="125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15.916764821358459</v>
      </c>
      <c r="N124" s="126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-6.8562915468474035</v>
      </c>
      <c r="O124" s="125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8.3109388698608697</v>
      </c>
      <c r="P124" s="125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8.3109388698608697</v>
      </c>
      <c r="Q124" s="126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-28.791664449205268</v>
      </c>
      <c r="R124" s="126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1.2876171682289099</v>
      </c>
      <c r="S124" s="126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>15.772727272727272</v>
      </c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</row>
    <row r="125" spans="1:67" ht="14.1" customHeight="1" x14ac:dyDescent="0.2">
      <c r="A125" s="165" t="s">
        <v>1058</v>
      </c>
      <c r="B125" s="122" t="str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ENB CT Equity</v>
      </c>
      <c r="C125" s="122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Enbridge Inc</v>
      </c>
      <c r="D125" s="122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Midstream - Oil &amp; Gas</v>
      </c>
      <c r="E125" s="123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46.11</v>
      </c>
      <c r="F125" s="123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52.5</v>
      </c>
      <c r="G125" s="123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13.858165256994148</v>
      </c>
      <c r="H125" s="123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74432.523839670524</v>
      </c>
      <c r="I125" s="124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22</v>
      </c>
      <c r="J125" s="124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24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25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17.166790766939688</v>
      </c>
      <c r="M125" s="125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17.166790766939688</v>
      </c>
      <c r="N125" s="126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0.45876610091377668</v>
      </c>
      <c r="O125" s="125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12.145453302718002</v>
      </c>
      <c r="P125" s="125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12.145453302718002</v>
      </c>
      <c r="Q125" s="126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4.0625527078302026</v>
      </c>
      <c r="R125" s="126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7.2522229451312077</v>
      </c>
      <c r="S125" s="126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10.991735537190085</v>
      </c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</row>
    <row r="126" spans="1:67" ht="14.1" customHeight="1" x14ac:dyDescent="0.2">
      <c r="A126" s="165" t="s">
        <v>1058</v>
      </c>
      <c r="B126" s="122" t="str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ENGH CT Equity</v>
      </c>
      <c r="C126" s="122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Enghouse Systems Ltd</v>
      </c>
      <c r="D126" s="122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Application Software</v>
      </c>
      <c r="E126" s="123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59.32</v>
      </c>
      <c r="F126" s="123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78</v>
      </c>
      <c r="G126" s="123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31.490222521915044</v>
      </c>
      <c r="H126" s="123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2616.7800055810681</v>
      </c>
      <c r="I126" s="124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4</v>
      </c>
      <c r="J126" s="124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24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5</v>
      </c>
      <c r="L126" s="125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33.47629796839729</v>
      </c>
      <c r="M126" s="125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33.47629796839729</v>
      </c>
      <c r="N126" s="126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95.900773370422797</v>
      </c>
      <c r="O126" s="125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16.979285714285716</v>
      </c>
      <c r="P126" s="125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16.979285714285716</v>
      </c>
      <c r="Q126" s="126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45.478951715104252</v>
      </c>
      <c r="R126" s="126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2.2842211732973703</v>
      </c>
      <c r="S126" s="126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0.11299435028248597</v>
      </c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</row>
    <row r="127" spans="1:67" ht="14.1" customHeight="1" x14ac:dyDescent="0.2">
      <c r="A127" s="165" t="s">
        <v>1058</v>
      </c>
      <c r="B127" s="122" t="str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EQB CT Equity</v>
      </c>
      <c r="C127" s="122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Equitable Group Inc</v>
      </c>
      <c r="D127" s="122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Mortgage Finance</v>
      </c>
      <c r="E127" s="123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122.17</v>
      </c>
      <c r="F127" s="123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150</v>
      </c>
      <c r="G127" s="123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22.779733158713267</v>
      </c>
      <c r="H127" s="123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1648.1549393192231</v>
      </c>
      <c r="I127" s="124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5</v>
      </c>
      <c r="J127" s="124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24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7</v>
      </c>
      <c r="L127" s="125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8.145209680645376</v>
      </c>
      <c r="M127" s="125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8.145209680645376</v>
      </c>
      <c r="N127" s="126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-52.334846666467371</v>
      </c>
      <c r="O127" s="125" t="str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NA</v>
      </c>
      <c r="P127" s="125" t="str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NA</v>
      </c>
      <c r="Q127" s="126" t="str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26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1.2425308995661783</v>
      </c>
      <c r="S127" s="126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15.822393822393819</v>
      </c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</row>
    <row r="128" spans="1:67" ht="14.1" customHeight="1" x14ac:dyDescent="0.2">
      <c r="A128" s="165" t="s">
        <v>1058</v>
      </c>
      <c r="B128" s="122" t="str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EQX CT Equity</v>
      </c>
      <c r="C128" s="122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Equinox Gold Corp</v>
      </c>
      <c r="D128" s="122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Precious Metals</v>
      </c>
      <c r="E128" s="123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10.68</v>
      </c>
      <c r="F128" s="123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18.5</v>
      </c>
      <c r="G128" s="123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73.220973782771551</v>
      </c>
      <c r="H128" s="123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2065.0412079225334</v>
      </c>
      <c r="I128" s="124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8</v>
      </c>
      <c r="J128" s="124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0</v>
      </c>
      <c r="K128" s="124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9</v>
      </c>
      <c r="L128" s="125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10.870136400928038</v>
      </c>
      <c r="M128" s="125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10.870136400928038</v>
      </c>
      <c r="N128" s="126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-36.388780814590859</v>
      </c>
      <c r="O128" s="125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3.8078982439372422</v>
      </c>
      <c r="P128" s="125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3.8078982439372422</v>
      </c>
      <c r="Q128" s="126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-67.373831026373026</v>
      </c>
      <c r="R128" s="126" t="str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26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100.76923076923077</v>
      </c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</row>
    <row r="129" spans="1:67" ht="14.1" customHeight="1" x14ac:dyDescent="0.2">
      <c r="A129" s="165" t="s">
        <v>1058</v>
      </c>
      <c r="B129" s="122" t="str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ERF CT Equity</v>
      </c>
      <c r="C129" s="122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Enerplus Corp</v>
      </c>
      <c r="D129" s="122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Exploration &amp; Production</v>
      </c>
      <c r="E129" s="123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6.81</v>
      </c>
      <c r="F129" s="123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9</v>
      </c>
      <c r="G129" s="123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32.158590308370052</v>
      </c>
      <c r="H129" s="123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1390.6288522338534</v>
      </c>
      <c r="I129" s="124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11</v>
      </c>
      <c r="J129" s="124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24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14</v>
      </c>
      <c r="L129" s="125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6.1517615176151761</v>
      </c>
      <c r="M129" s="125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6.1517615176151761</v>
      </c>
      <c r="N129" s="126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-64.000355116061371</v>
      </c>
      <c r="O129" s="125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2.9238008130081301</v>
      </c>
      <c r="P129" s="125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2.9238008130081301</v>
      </c>
      <c r="Q129" s="126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-74.948800293623776</v>
      </c>
      <c r="R129" s="126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1.7621145374449341</v>
      </c>
      <c r="S129" s="126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1130</v>
      </c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</row>
    <row r="130" spans="1:67" ht="14.1" customHeight="1" x14ac:dyDescent="0.2">
      <c r="A130" s="165" t="s">
        <v>1058</v>
      </c>
      <c r="B130" s="122" t="str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ERO CT Equity</v>
      </c>
      <c r="C130" s="122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ERO Copper Corp</v>
      </c>
      <c r="D130" s="122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Base Metals</v>
      </c>
      <c r="E130" s="123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21.54</v>
      </c>
      <c r="F130" s="123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25.5</v>
      </c>
      <c r="G130" s="123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18.384401114206138</v>
      </c>
      <c r="H130" s="123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1512.3646615107368</v>
      </c>
      <c r="I130" s="124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6</v>
      </c>
      <c r="J130" s="124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0</v>
      </c>
      <c r="K130" s="124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11</v>
      </c>
      <c r="L130" s="125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9.1944738957880769</v>
      </c>
      <c r="M130" s="125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9.1944738957880769</v>
      </c>
      <c r="N130" s="126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-46.194631538426265</v>
      </c>
      <c r="O130" s="125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6.0372862777848209</v>
      </c>
      <c r="P130" s="125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6.0372862777848209</v>
      </c>
      <c r="Q130" s="126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-48.272377667974965</v>
      </c>
      <c r="R130" s="126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0</v>
      </c>
      <c r="S130" s="126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47.00787401574803</v>
      </c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</row>
    <row r="131" spans="1:67" ht="14.1" customHeight="1" x14ac:dyDescent="0.2">
      <c r="A131" s="165" t="s">
        <v>1058</v>
      </c>
      <c r="B131" s="122" t="str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FCR-U CT Equity</v>
      </c>
      <c r="C131" s="122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First Capital Real Estate Inve</v>
      </c>
      <c r="D131" s="122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Retail REIT</v>
      </c>
      <c r="E131" s="123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17.350000000000001</v>
      </c>
      <c r="F131" s="123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18.25</v>
      </c>
      <c r="G131" s="123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5.187319884726227</v>
      </c>
      <c r="H131" s="123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3030.266692235833</v>
      </c>
      <c r="I131" s="124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4</v>
      </c>
      <c r="J131" s="124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0</v>
      </c>
      <c r="K131" s="124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6</v>
      </c>
      <c r="L131" s="125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16.844660194174757</v>
      </c>
      <c r="M131" s="125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16.844660194174757</v>
      </c>
      <c r="N131" s="126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-1.4263177393149418</v>
      </c>
      <c r="O131" s="125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21.675221758662506</v>
      </c>
      <c r="P131" s="125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21.675221758662506</v>
      </c>
      <c r="Q131" s="126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85.713851142135184</v>
      </c>
      <c r="R131" s="126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3.1008645533141208</v>
      </c>
      <c r="S131" s="126" t="str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/>
      </c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</row>
    <row r="132" spans="1:67" ht="14.1" customHeight="1" x14ac:dyDescent="0.2">
      <c r="A132" s="165" t="s">
        <v>1058</v>
      </c>
      <c r="B132" s="122" t="str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FFH CT Equity</v>
      </c>
      <c r="C132" s="122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Fairfax Financial Holdings Ltd</v>
      </c>
      <c r="D132" s="122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Reinsurance</v>
      </c>
      <c r="E132" s="123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572.04</v>
      </c>
      <c r="F132" s="123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610</v>
      </c>
      <c r="G132" s="123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6.6358995874414406</v>
      </c>
      <c r="H132" s="123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13030.080507947747</v>
      </c>
      <c r="I132" s="124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4</v>
      </c>
      <c r="J132" s="124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24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6</v>
      </c>
      <c r="L132" s="125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9.0273550327699077</v>
      </c>
      <c r="M132" s="125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9.0273550327699077</v>
      </c>
      <c r="N132" s="126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-47.172598532893559</v>
      </c>
      <c r="O132" s="125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25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26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26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2.2549723113435909</v>
      </c>
      <c r="S132" s="126" t="str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/>
      </c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</row>
    <row r="133" spans="1:67" ht="14.1" customHeight="1" x14ac:dyDescent="0.2">
      <c r="A133" s="165" t="s">
        <v>1058</v>
      </c>
      <c r="B133" s="122" t="str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FM CT Equity</v>
      </c>
      <c r="C133" s="122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First Quantum Minerals Ltd</v>
      </c>
      <c r="D133" s="122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Base Metals</v>
      </c>
      <c r="E133" s="123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25.9</v>
      </c>
      <c r="F133" s="123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32</v>
      </c>
      <c r="G133" s="123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23.55212355212355</v>
      </c>
      <c r="H133" s="123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14250.233374549924</v>
      </c>
      <c r="I133" s="124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18</v>
      </c>
      <c r="J133" s="124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1</v>
      </c>
      <c r="K133" s="124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23</v>
      </c>
      <c r="L133" s="125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17.388997628009768</v>
      </c>
      <c r="M133" s="125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17.388997628009768</v>
      </c>
      <c r="N133" s="126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1.7591039092621497</v>
      </c>
      <c r="O133" s="125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6.6875949793160228</v>
      </c>
      <c r="P133" s="125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6.6875949793160228</v>
      </c>
      <c r="Q133" s="126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-42.700516178514789</v>
      </c>
      <c r="R133" s="126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0.15503319994363088</v>
      </c>
      <c r="S133" s="126" t="str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/>
      </c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</row>
    <row r="134" spans="1:67" ht="14.1" customHeight="1" x14ac:dyDescent="0.2">
      <c r="A134" s="165" t="s">
        <v>1058</v>
      </c>
      <c r="B134" s="122" t="str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FNV CT Equity</v>
      </c>
      <c r="C134" s="122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Franco-Nevada Corp</v>
      </c>
      <c r="D134" s="122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Precious Metals</v>
      </c>
      <c r="E134" s="123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168.3</v>
      </c>
      <c r="F134" s="123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193</v>
      </c>
      <c r="G134" s="123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14.676173499702895</v>
      </c>
      <c r="H134" s="123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25612.030509193755</v>
      </c>
      <c r="I134" s="124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9</v>
      </c>
      <c r="J134" s="124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24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17</v>
      </c>
      <c r="L134" s="125" t="str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NA</v>
      </c>
      <c r="M134" s="125" t="str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NA</v>
      </c>
      <c r="N134" s="126" t="str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25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24.771927742889833</v>
      </c>
      <c r="P134" s="125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24.771927742889833</v>
      </c>
      <c r="Q134" s="126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112.24650675180219</v>
      </c>
      <c r="R134" s="126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0.87306640258659862</v>
      </c>
      <c r="S134" s="126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19.409594095940967</v>
      </c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</row>
    <row r="135" spans="1:67" ht="14.1" customHeight="1" x14ac:dyDescent="0.2">
      <c r="A135" s="165" t="s">
        <v>1058</v>
      </c>
      <c r="B135" s="122" t="str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FR CT Equity</v>
      </c>
      <c r="C135" s="122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First Majestic Silver Corp</v>
      </c>
      <c r="D135" s="122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Precious Metals</v>
      </c>
      <c r="E135" s="123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20.91</v>
      </c>
      <c r="F135" s="123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21.5</v>
      </c>
      <c r="G135" s="123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2.8216164514586417</v>
      </c>
      <c r="H135" s="123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3710.760750762287</v>
      </c>
      <c r="I135" s="124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2</v>
      </c>
      <c r="J135" s="124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24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6</v>
      </c>
      <c r="L135" s="125" t="str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NA</v>
      </c>
      <c r="M135" s="125" t="str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NA</v>
      </c>
      <c r="N135" s="126" t="str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25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12.575092354543772</v>
      </c>
      <c r="P135" s="125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12.575092354543772</v>
      </c>
      <c r="Q135" s="126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7.7437110278705035</v>
      </c>
      <c r="R135" s="126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3.0004781493155479E-2</v>
      </c>
      <c r="S135" s="126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125.55555555555557</v>
      </c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</row>
    <row r="136" spans="1:67" ht="14.1" customHeight="1" x14ac:dyDescent="0.2">
      <c r="A136" s="165" t="s">
        <v>1058</v>
      </c>
      <c r="B136" s="122" t="str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FSV CT Equity</v>
      </c>
      <c r="C136" s="122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FirstService Corp</v>
      </c>
      <c r="D136" s="122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 Services</v>
      </c>
      <c r="E136" s="123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197.98</v>
      </c>
      <c r="F136" s="123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204.55050659179687</v>
      </c>
      <c r="G136" s="123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3.3187729022107648</v>
      </c>
      <c r="H136" s="123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7122.0102680464734</v>
      </c>
      <c r="I136" s="124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4</v>
      </c>
      <c r="J136" s="124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0</v>
      </c>
      <c r="K136" s="124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7</v>
      </c>
      <c r="L136" s="125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25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26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25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24.786458316593976</v>
      </c>
      <c r="P136" s="125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24.786458316593976</v>
      </c>
      <c r="Q136" s="126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112.37100507675346</v>
      </c>
      <c r="R136" s="126" t="str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26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6.9364161849711046</v>
      </c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</row>
    <row r="137" spans="1:67" ht="14.1" customHeight="1" x14ac:dyDescent="0.2">
      <c r="A137" s="165" t="s">
        <v>1058</v>
      </c>
      <c r="B137" s="122" t="str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FTS CT Equity</v>
      </c>
      <c r="C137" s="122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Fortis Inc/Canada</v>
      </c>
      <c r="D137" s="122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Electric Transmission &amp; Dist</v>
      </c>
      <c r="E137" s="123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54.74</v>
      </c>
      <c r="F137" s="123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58</v>
      </c>
      <c r="G137" s="123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5.9554256485202739</v>
      </c>
      <c r="H137" s="123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20362.61717482335</v>
      </c>
      <c r="I137" s="124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10</v>
      </c>
      <c r="J137" s="124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24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17</v>
      </c>
      <c r="L137" s="125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19.697732997481111</v>
      </c>
      <c r="M137" s="125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19.697732997481111</v>
      </c>
      <c r="N137" s="126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15.26964933498558</v>
      </c>
      <c r="O137" s="125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12.302898914069083</v>
      </c>
      <c r="P137" s="125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12.302898914069083</v>
      </c>
      <c r="Q137" s="126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5.4115507090964021</v>
      </c>
      <c r="R137" s="126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3.7394957983193278</v>
      </c>
      <c r="S137" s="126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8.1322957198443611</v>
      </c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</row>
    <row r="138" spans="1:67" ht="14.1" customHeight="1" x14ac:dyDescent="0.2">
      <c r="A138" s="165" t="s">
        <v>1058</v>
      </c>
      <c r="B138" s="122" t="str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FTT CT Equity</v>
      </c>
      <c r="C138" s="122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Finning International Inc</v>
      </c>
      <c r="D138" s="122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Industrial Wholesale &amp; Rental</v>
      </c>
      <c r="E138" s="123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32.67</v>
      </c>
      <c r="F138" s="123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35</v>
      </c>
      <c r="G138" s="123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7.1319253137434924</v>
      </c>
      <c r="H138" s="123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4225.5421716892606</v>
      </c>
      <c r="I138" s="124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9</v>
      </c>
      <c r="J138" s="124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24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25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19.342806394316163</v>
      </c>
      <c r="M138" s="125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19.342806394316163</v>
      </c>
      <c r="N138" s="126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13.192645595940444</v>
      </c>
      <c r="O138" s="125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8.5481909937990928</v>
      </c>
      <c r="P138" s="125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8.5481909937990928</v>
      </c>
      <c r="Q138" s="126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-26.758882218933067</v>
      </c>
      <c r="R138" s="126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2.5313743495561676</v>
      </c>
      <c r="S138" s="126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48.157894736842096</v>
      </c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</row>
    <row r="139" spans="1:67" ht="14.1" customHeight="1" x14ac:dyDescent="0.2">
      <c r="A139" s="165" t="s">
        <v>1058</v>
      </c>
      <c r="B139" s="122" t="str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FVI CT Equity</v>
      </c>
      <c r="C139" s="122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Fortuna Silver Mines Inc</v>
      </c>
      <c r="D139" s="122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Precious Metals</v>
      </c>
      <c r="E139" s="123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8.99</v>
      </c>
      <c r="F139" s="123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10.75</v>
      </c>
      <c r="G139" s="123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19.577308120133473</v>
      </c>
      <c r="H139" s="123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1319.6681828336305</v>
      </c>
      <c r="I139" s="124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2</v>
      </c>
      <c r="J139" s="124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24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7</v>
      </c>
      <c r="L139" s="125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8.5495090470132009</v>
      </c>
      <c r="M139" s="125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8.5495090470132009</v>
      </c>
      <c r="N139" s="126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-49.968917237251553</v>
      </c>
      <c r="O139" s="125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4.3107740916271728</v>
      </c>
      <c r="P139" s="125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4.3107740916271728</v>
      </c>
      <c r="Q139" s="126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-63.065177977250741</v>
      </c>
      <c r="R139" s="126" t="str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26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390.05847953216369</v>
      </c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</row>
    <row r="140" spans="1:67" ht="14.1" customHeight="1" x14ac:dyDescent="0.2">
      <c r="A140" s="165" t="s">
        <v>1058</v>
      </c>
      <c r="B140" s="122" t="str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GC CT Equity</v>
      </c>
      <c r="C140" s="122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Great Canadian Gaming Corp</v>
      </c>
      <c r="D140" s="122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Casinos &amp; Gaming</v>
      </c>
      <c r="E140" s="123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44</v>
      </c>
      <c r="F140" s="123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45</v>
      </c>
      <c r="G140" s="123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2.2727272727272707</v>
      </c>
      <c r="H140" s="123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2019.910669961914</v>
      </c>
      <c r="I140" s="124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</v>
      </c>
      <c r="J140" s="124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0</v>
      </c>
      <c r="K140" s="124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</v>
      </c>
      <c r="L140" s="125" t="str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NA</v>
      </c>
      <c r="M140" s="125" t="str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NA</v>
      </c>
      <c r="N140" s="126" t="str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25" t="str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NA</v>
      </c>
      <c r="P140" s="125" t="str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NA</v>
      </c>
      <c r="Q140" s="126" t="str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26" t="str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26" t="str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/>
      </c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</row>
    <row r="141" spans="1:67" ht="14.1" customHeight="1" x14ac:dyDescent="0.2">
      <c r="A141" s="165" t="s">
        <v>1058</v>
      </c>
      <c r="B141" s="122" t="str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GEI CT Equity</v>
      </c>
      <c r="C141" s="122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Gibson Energy Inc</v>
      </c>
      <c r="D141" s="122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Midstream - Oil &amp; Gas</v>
      </c>
      <c r="E141" s="123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21.77</v>
      </c>
      <c r="F141" s="123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24</v>
      </c>
      <c r="G141" s="123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10.243454294901234</v>
      </c>
      <c r="H141" s="123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2527.2601012872851</v>
      </c>
      <c r="I141" s="124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8</v>
      </c>
      <c r="J141" s="124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24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18</v>
      </c>
      <c r="L141" s="125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22.351129363449694</v>
      </c>
      <c r="M141" s="125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22.351129363449694</v>
      </c>
      <c r="N141" s="126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30.797124943018026</v>
      </c>
      <c r="O141" s="125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10.502252368754258</v>
      </c>
      <c r="P141" s="125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10.502252368754258</v>
      </c>
      <c r="Q141" s="126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-10.016434674377361</v>
      </c>
      <c r="R141" s="126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6.4216812126779983</v>
      </c>
      <c r="S141" s="126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18.780487804878039</v>
      </c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</row>
    <row r="142" spans="1:67" ht="14.1" customHeight="1" x14ac:dyDescent="0.2">
      <c r="A142" s="165" t="s">
        <v>1058</v>
      </c>
      <c r="B142" s="122" t="str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GFL CT Equity</v>
      </c>
      <c r="C142" s="122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GFL Environmental Inc</v>
      </c>
      <c r="D142" s="122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Waste Management</v>
      </c>
      <c r="E142" s="123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44.11</v>
      </c>
      <c r="F142" s="123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45</v>
      </c>
      <c r="G142" s="123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2.0176830650646016</v>
      </c>
      <c r="H142" s="123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11472.656477373985</v>
      </c>
      <c r="I142" s="124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8</v>
      </c>
      <c r="J142" s="124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1</v>
      </c>
      <c r="K142" s="124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14</v>
      </c>
      <c r="L142" s="125" t="str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NA</v>
      </c>
      <c r="M142" s="125" t="str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NA</v>
      </c>
      <c r="N142" s="126" t="str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25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14.665479568370777</v>
      </c>
      <c r="P142" s="125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14.665479568370777</v>
      </c>
      <c r="Q142" s="126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25.654201826099211</v>
      </c>
      <c r="R142" s="126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8.6148265699387896E-2</v>
      </c>
      <c r="S142" s="126" t="str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/>
      </c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</row>
    <row r="143" spans="1:67" ht="14.1" customHeight="1" x14ac:dyDescent="0.2">
      <c r="A143" s="165" t="s">
        <v>1058</v>
      </c>
      <c r="B143" s="122" t="str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GIB/A CT Equity</v>
      </c>
      <c r="C143" s="122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CGI Inc</v>
      </c>
      <c r="D143" s="122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IT Services</v>
      </c>
      <c r="E143" s="123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108.27</v>
      </c>
      <c r="F143" s="123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110</v>
      </c>
      <c r="G143" s="123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1.5978572088297893</v>
      </c>
      <c r="H143" s="123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21502.397800438412</v>
      </c>
      <c r="I143" s="124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13</v>
      </c>
      <c r="J143" s="124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0</v>
      </c>
      <c r="K143" s="124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18</v>
      </c>
      <c r="L143" s="125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20.11705685618729</v>
      </c>
      <c r="M143" s="125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20.11705685618729</v>
      </c>
      <c r="N143" s="126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17.723500961314119</v>
      </c>
      <c r="O143" s="125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11.77006376372321</v>
      </c>
      <c r="P143" s="125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11.77006376372321</v>
      </c>
      <c r="Q143" s="126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0.84620559307315713</v>
      </c>
      <c r="R143" s="126" t="str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26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10.061349693251534</v>
      </c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</row>
    <row r="144" spans="1:67" ht="14.1" customHeight="1" x14ac:dyDescent="0.2">
      <c r="A144" s="165" t="s">
        <v>1058</v>
      </c>
      <c r="B144" s="122" t="str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GIL CT Equity</v>
      </c>
      <c r="C144" s="122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Gildan Activewear Inc</v>
      </c>
      <c r="D144" s="122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Apparel, Footwear &amp; Acc Design</v>
      </c>
      <c r="E144" s="123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41.73</v>
      </c>
      <c r="F144" s="123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43.910999298095703</v>
      </c>
      <c r="G144" s="123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5.2264541051898039</v>
      </c>
      <c r="H144" s="123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6598.8120242397817</v>
      </c>
      <c r="I144" s="124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10</v>
      </c>
      <c r="J144" s="124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24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14</v>
      </c>
      <c r="L144" s="125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22.126611330671938</v>
      </c>
      <c r="M144" s="125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22.126611330671938</v>
      </c>
      <c r="N144" s="126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29.483262331976334</v>
      </c>
      <c r="O144" s="125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14.211247836611376</v>
      </c>
      <c r="P144" s="125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14.211247836611376</v>
      </c>
      <c r="Q144" s="126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21.762332799094388</v>
      </c>
      <c r="R144" s="126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0.98026548676315972</v>
      </c>
      <c r="S144" s="126" t="str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/>
      </c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</row>
    <row r="145" spans="1:67" ht="14.1" customHeight="1" x14ac:dyDescent="0.2">
      <c r="A145" s="165" t="s">
        <v>1058</v>
      </c>
      <c r="B145" s="122" t="str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GOOS CT Equity</v>
      </c>
      <c r="C145" s="122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Canada Goose Holdings Inc</v>
      </c>
      <c r="D145" s="122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Apparel, Footwear &amp; Acc Design</v>
      </c>
      <c r="E145" s="123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53.71</v>
      </c>
      <c r="F145" s="123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67</v>
      </c>
      <c r="G145" s="123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24.743995531558372</v>
      </c>
      <c r="H145" s="123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4724.4794582510885</v>
      </c>
      <c r="I145" s="124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12</v>
      </c>
      <c r="J145" s="124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3</v>
      </c>
      <c r="K145" s="124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17</v>
      </c>
      <c r="L145" s="125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25" t="str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NA</v>
      </c>
      <c r="N145" s="126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25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32.371601480868577</v>
      </c>
      <c r="P145" s="125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32.371601480868577</v>
      </c>
      <c r="Q145" s="126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177.36070456801261</v>
      </c>
      <c r="R145" s="126" t="str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26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-52.651515151515149</v>
      </c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</row>
    <row r="146" spans="1:67" ht="14.1" customHeight="1" x14ac:dyDescent="0.2">
      <c r="A146" s="165" t="s">
        <v>1058</v>
      </c>
      <c r="B146" s="122" t="str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GRT-U CT Equity</v>
      </c>
      <c r="C146" s="122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Granite Real Estate Investment</v>
      </c>
      <c r="D146" s="122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Industrial REIT</v>
      </c>
      <c r="E146" s="123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77.819999999999993</v>
      </c>
      <c r="F146" s="123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87</v>
      </c>
      <c r="G146" s="123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11.796453353893611</v>
      </c>
      <c r="H146" s="123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3825.7690573731275</v>
      </c>
      <c r="I146" s="124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11</v>
      </c>
      <c r="J146" s="124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0</v>
      </c>
      <c r="K146" s="124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11</v>
      </c>
      <c r="L146" s="125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20.86327077747989</v>
      </c>
      <c r="M146" s="125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20.86327077747989</v>
      </c>
      <c r="N146" s="126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22.090288603693175</v>
      </c>
      <c r="O146" s="125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19.914090177133655</v>
      </c>
      <c r="P146" s="125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19.914090177133655</v>
      </c>
      <c r="Q146" s="126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70.624430973086632</v>
      </c>
      <c r="R146" s="126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3.8550501156515038</v>
      </c>
      <c r="S146" s="126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34.462869502523432</v>
      </c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</row>
    <row r="147" spans="1:67" ht="14.1" customHeight="1" x14ac:dyDescent="0.2">
      <c r="A147" s="165" t="s">
        <v>1058</v>
      </c>
      <c r="B147" s="122" t="str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GWO CT Equity</v>
      </c>
      <c r="C147" s="122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Great-West Lifeco Inc</v>
      </c>
      <c r="D147" s="122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Life Insurance</v>
      </c>
      <c r="E147" s="123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34.630000000000003</v>
      </c>
      <c r="F147" s="123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33</v>
      </c>
      <c r="G147" s="123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-4.7069015304649238</v>
      </c>
      <c r="H147" s="123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25619.768945178548</v>
      </c>
      <c r="I147" s="124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2</v>
      </c>
      <c r="J147" s="124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0</v>
      </c>
      <c r="K147" s="124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10</v>
      </c>
      <c r="L147" s="125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11.074512312120243</v>
      </c>
      <c r="M147" s="125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11.074512312120243</v>
      </c>
      <c r="N147" s="126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-35.192788381418147</v>
      </c>
      <c r="O147" s="125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25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26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26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5.0765232457406873</v>
      </c>
      <c r="S147" s="126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8.6518415566365565</v>
      </c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</row>
    <row r="148" spans="1:67" ht="14.1" customHeight="1" x14ac:dyDescent="0.2">
      <c r="A148" s="165" t="s">
        <v>1058</v>
      </c>
      <c r="B148" s="122" t="str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H CT Equity</v>
      </c>
      <c r="C148" s="122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Hydro One Ltd</v>
      </c>
      <c r="D148" s="122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Electric Transmission &amp; Dist</v>
      </c>
      <c r="E148" s="123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30</v>
      </c>
      <c r="F148" s="123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31</v>
      </c>
      <c r="G148" s="123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3.3333333333333437</v>
      </c>
      <c r="H148" s="123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14287.818100344137</v>
      </c>
      <c r="I148" s="124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24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1</v>
      </c>
      <c r="K148" s="124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16</v>
      </c>
      <c r="L148" s="125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19.620667102681491</v>
      </c>
      <c r="M148" s="125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19.620667102681491</v>
      </c>
      <c r="N148" s="126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14.818665525306818</v>
      </c>
      <c r="O148" s="125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12.739933601646975</v>
      </c>
      <c r="P148" s="125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12.739933601646975</v>
      </c>
      <c r="Q148" s="126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9.1560750243022238</v>
      </c>
      <c r="R148" s="126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3.5066666666666668</v>
      </c>
      <c r="S148" s="126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1.2582781456953729</v>
      </c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</row>
    <row r="149" spans="1:67" ht="14.1" customHeight="1" x14ac:dyDescent="0.2">
      <c r="A149" s="165" t="s">
        <v>1058</v>
      </c>
      <c r="B149" s="122" t="str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HBM CT Equity</v>
      </c>
      <c r="C149" s="122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Hudbay Minerals Inc</v>
      </c>
      <c r="D149" s="122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Base Metals</v>
      </c>
      <c r="E149" s="123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9.25</v>
      </c>
      <c r="F149" s="123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12.75</v>
      </c>
      <c r="G149" s="123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37.837837837837832</v>
      </c>
      <c r="H149" s="123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1926.0180665081286</v>
      </c>
      <c r="I149" s="124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16</v>
      </c>
      <c r="J149" s="124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0</v>
      </c>
      <c r="K149" s="124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25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30.715387179237496</v>
      </c>
      <c r="M149" s="125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30.715387179237496</v>
      </c>
      <c r="N149" s="126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79.744131458771108</v>
      </c>
      <c r="O149" s="125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4.7043803680981595</v>
      </c>
      <c r="P149" s="125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4.7043803680981595</v>
      </c>
      <c r="Q149" s="126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-59.692749392619106</v>
      </c>
      <c r="R149" s="126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0.23061188491615092</v>
      </c>
      <c r="S149" s="126" t="str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/>
      </c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</row>
    <row r="150" spans="1:67" ht="14.1" customHeight="1" x14ac:dyDescent="0.2">
      <c r="A150" s="165" t="s">
        <v>1058</v>
      </c>
      <c r="B150" s="122" t="str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HCG CT Equity</v>
      </c>
      <c r="C150" s="122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Home Capital Group Inc</v>
      </c>
      <c r="D150" s="122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Mortgage Finance</v>
      </c>
      <c r="E150" s="123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30.98</v>
      </c>
      <c r="F150" s="123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37</v>
      </c>
      <c r="G150" s="123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19.431891542930924</v>
      </c>
      <c r="H150" s="123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1273.669461000718</v>
      </c>
      <c r="I150" s="124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5</v>
      </c>
      <c r="J150" s="124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0</v>
      </c>
      <c r="K150" s="124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8</v>
      </c>
      <c r="L150" s="125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7.3186865107488783</v>
      </c>
      <c r="M150" s="125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7.3186865107488783</v>
      </c>
      <c r="N150" s="126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-57.171597980610642</v>
      </c>
      <c r="O150" s="125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25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26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26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0.63266623628147201</v>
      </c>
      <c r="S150" s="126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19.576271186440668</v>
      </c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</row>
    <row r="151" spans="1:67" ht="14.1" customHeight="1" x14ac:dyDescent="0.2">
      <c r="A151" s="165" t="s">
        <v>1058</v>
      </c>
      <c r="B151" s="122" t="str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HR-U CT Equity</v>
      </c>
      <c r="C151" s="122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H&amp;R Real Estate Investment Tru</v>
      </c>
      <c r="D151" s="122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Multi Asset Class REIT</v>
      </c>
      <c r="E151" s="123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14.66</v>
      </c>
      <c r="F151" s="123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16</v>
      </c>
      <c r="G151" s="123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9.1405184174624843</v>
      </c>
      <c r="H151" s="123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3350.3481798905104</v>
      </c>
      <c r="I151" s="124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5</v>
      </c>
      <c r="J151" s="124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24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7</v>
      </c>
      <c r="L151" s="125" t="str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NA</v>
      </c>
      <c r="M151" s="125" t="str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NA</v>
      </c>
      <c r="N151" s="126" t="str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25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13.895300086073199</v>
      </c>
      <c r="P151" s="125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13.895300086073199</v>
      </c>
      <c r="Q151" s="126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19.05528443919977</v>
      </c>
      <c r="R151" s="126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4.7066848567530695</v>
      </c>
      <c r="S151" s="126" t="str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/>
      </c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</row>
    <row r="152" spans="1:67" ht="14.1" customHeight="1" x14ac:dyDescent="0.2">
      <c r="A152" s="165" t="s">
        <v>1058</v>
      </c>
      <c r="B152" s="122" t="str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IAG CT Equity</v>
      </c>
      <c r="C152" s="122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iA Financial Corp Inc</v>
      </c>
      <c r="D152" s="122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Life Insurance</v>
      </c>
      <c r="E152" s="123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70.150000000000006</v>
      </c>
      <c r="F152" s="123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75</v>
      </c>
      <c r="G152" s="123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6.9137562366357708</v>
      </c>
      <c r="H152" s="123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5992.5464329012739</v>
      </c>
      <c r="I152" s="124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24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0</v>
      </c>
      <c r="K152" s="124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8</v>
      </c>
      <c r="L152" s="125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9.0190280277706361</v>
      </c>
      <c r="M152" s="125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9.0190280277706361</v>
      </c>
      <c r="N152" s="126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-47.221327538733945</v>
      </c>
      <c r="O152" s="125" t="str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NA</v>
      </c>
      <c r="P152" s="125" t="str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NA</v>
      </c>
      <c r="Q152" s="126" t="str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26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2.802565930149679</v>
      </c>
      <c r="S152" s="126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9.2415730337078692</v>
      </c>
    </row>
    <row r="153" spans="1:67" ht="14.1" customHeight="1" x14ac:dyDescent="0.2">
      <c r="A153" s="165" t="s">
        <v>1058</v>
      </c>
      <c r="B153" s="122" t="str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IFC CT Equity</v>
      </c>
      <c r="C153" s="122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Intact Financial Corp</v>
      </c>
      <c r="D153" s="122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P&amp;C Insurance</v>
      </c>
      <c r="E153" s="123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160.29</v>
      </c>
      <c r="F153" s="123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179</v>
      </c>
      <c r="G153" s="123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11.672593424418242</v>
      </c>
      <c r="H153" s="123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18269.347618979682</v>
      </c>
      <c r="I153" s="124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9</v>
      </c>
      <c r="J153" s="124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0</v>
      </c>
      <c r="K153" s="124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9</v>
      </c>
      <c r="L153" s="125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17.198497854077253</v>
      </c>
      <c r="M153" s="125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17.198497854077253</v>
      </c>
      <c r="N153" s="126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0.64431358580701037</v>
      </c>
      <c r="O153" s="125" t="str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NA</v>
      </c>
      <c r="P153" s="125" t="str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NA</v>
      </c>
      <c r="Q153" s="126" t="str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26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2.1317611828560739</v>
      </c>
      <c r="S153" s="126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-6.0483870967741904</v>
      </c>
    </row>
    <row r="154" spans="1:67" ht="14.1" customHeight="1" x14ac:dyDescent="0.2">
      <c r="A154" s="165" t="s">
        <v>1058</v>
      </c>
      <c r="B154" s="122" t="str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IFP CT Equity</v>
      </c>
      <c r="C154" s="122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Interfor Corp</v>
      </c>
      <c r="D154" s="122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Wood Products</v>
      </c>
      <c r="E154" s="123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32.15</v>
      </c>
      <c r="F154" s="123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37.5</v>
      </c>
      <c r="G154" s="123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16.640746500777603</v>
      </c>
      <c r="H154" s="123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1692.7584793997</v>
      </c>
      <c r="I154" s="124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6</v>
      </c>
      <c r="J154" s="124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0</v>
      </c>
      <c r="K154" s="124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6</v>
      </c>
      <c r="L154" s="125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3.6954022988505741</v>
      </c>
      <c r="M154" s="125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3.6954022988505741</v>
      </c>
      <c r="N154" s="126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-78.374784184825899</v>
      </c>
      <c r="O154" s="125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2.2867290640394091</v>
      </c>
      <c r="P154" s="125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2.2867290640394091</v>
      </c>
      <c r="Q154" s="126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-80.407247236966029</v>
      </c>
      <c r="R154" s="126" t="str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26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84.713375796178369</v>
      </c>
    </row>
    <row r="155" spans="1:67" ht="14.1" customHeight="1" x14ac:dyDescent="0.2">
      <c r="A155" s="165" t="s">
        <v>1058</v>
      </c>
      <c r="B155" s="122" t="str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IGM CT Equity</v>
      </c>
      <c r="C155" s="122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IGM Financial Inc</v>
      </c>
      <c r="D155" s="122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Investment Management</v>
      </c>
      <c r="E155" s="123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39.85</v>
      </c>
      <c r="F155" s="123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41</v>
      </c>
      <c r="G155" s="123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2.8858218318695172</v>
      </c>
      <c r="H155" s="123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7568.3305215694563</v>
      </c>
      <c r="I155" s="124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3</v>
      </c>
      <c r="J155" s="124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24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9</v>
      </c>
      <c r="L155" s="125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10.542328042328043</v>
      </c>
      <c r="M155" s="125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10.542328042328043</v>
      </c>
      <c r="N155" s="126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-38.307090629721898</v>
      </c>
      <c r="O155" s="125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8.7717518029939434</v>
      </c>
      <c r="P155" s="125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8.7717518029939434</v>
      </c>
      <c r="Q155" s="126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-24.843407521497273</v>
      </c>
      <c r="R155" s="126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5.6461731493099121</v>
      </c>
      <c r="S155" s="126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17.757009345794401</v>
      </c>
    </row>
    <row r="156" spans="1:67" ht="14.1" customHeight="1" x14ac:dyDescent="0.2">
      <c r="A156" s="165" t="s">
        <v>1058</v>
      </c>
      <c r="B156" s="122" t="str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IIP-U CT Equity</v>
      </c>
      <c r="C156" s="122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InterRent Real Estate Investme</v>
      </c>
      <c r="D156" s="122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Residential REIT</v>
      </c>
      <c r="E156" s="123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15.23</v>
      </c>
      <c r="F156" s="123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16.5</v>
      </c>
      <c r="G156" s="123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8.3388049901510044</v>
      </c>
      <c r="H156" s="123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1710.7506440736838</v>
      </c>
      <c r="I156" s="124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10</v>
      </c>
      <c r="J156" s="124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1</v>
      </c>
      <c r="K156" s="124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12</v>
      </c>
      <c r="L156" s="125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9.0118343195266277</v>
      </c>
      <c r="M156" s="125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9.0118343195266277</v>
      </c>
      <c r="N156" s="126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-47.263424577353121</v>
      </c>
      <c r="O156" s="125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28.742353738842915</v>
      </c>
      <c r="P156" s="125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28.742353738842915</v>
      </c>
      <c r="Q156" s="126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146.26521763712947</v>
      </c>
      <c r="R156" s="126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2.1667760998030201</v>
      </c>
      <c r="S156" s="126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51.433691756272381</v>
      </c>
    </row>
    <row r="157" spans="1:67" ht="14.1" customHeight="1" x14ac:dyDescent="0.2">
      <c r="A157" s="165" t="s">
        <v>1058</v>
      </c>
      <c r="B157" s="122" t="str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IMG CT Equity</v>
      </c>
      <c r="C157" s="122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IAMGOLD Corp</v>
      </c>
      <c r="D157" s="122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Precious Metals</v>
      </c>
      <c r="E157" s="123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4</v>
      </c>
      <c r="F157" s="123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5.0292000770568848</v>
      </c>
      <c r="G157" s="123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25.730001926422119</v>
      </c>
      <c r="H157" s="123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1515.2745597020414</v>
      </c>
      <c r="I157" s="124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4</v>
      </c>
      <c r="J157" s="124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1</v>
      </c>
      <c r="K157" s="124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13</v>
      </c>
      <c r="L157" s="125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12.120757041236457</v>
      </c>
      <c r="M157" s="125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12.120757041236457</v>
      </c>
      <c r="N157" s="126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-29.070243058094647</v>
      </c>
      <c r="O157" s="125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2.1734908424908426</v>
      </c>
      <c r="P157" s="125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2.1734908424908426</v>
      </c>
      <c r="Q157" s="126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-81.377475198387742</v>
      </c>
      <c r="R157" s="126" t="str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26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38.421052631578952</v>
      </c>
    </row>
    <row r="158" spans="1:67" ht="14.1" customHeight="1" x14ac:dyDescent="0.2">
      <c r="A158" s="165" t="s">
        <v>1058</v>
      </c>
      <c r="B158" s="122" t="str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IMO CT Equity</v>
      </c>
      <c r="C158" s="122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Imperial Oil Ltd</v>
      </c>
      <c r="D158" s="122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Integrated Oils</v>
      </c>
      <c r="E158" s="123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31.96</v>
      </c>
      <c r="F158" s="123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35</v>
      </c>
      <c r="G158" s="123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9.5118898623279158</v>
      </c>
      <c r="H158" s="123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18697.078259061804</v>
      </c>
      <c r="I158" s="124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3</v>
      </c>
      <c r="J158" s="124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2</v>
      </c>
      <c r="K158" s="124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21</v>
      </c>
      <c r="L158" s="125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11.329315845444878</v>
      </c>
      <c r="M158" s="125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11.329315845444878</v>
      </c>
      <c r="N158" s="126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-33.70169730309955</v>
      </c>
      <c r="O158" s="125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6.1495371205860332</v>
      </c>
      <c r="P158" s="125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6.1495371205860332</v>
      </c>
      <c r="Q158" s="126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>-47.310609592765665</v>
      </c>
      <c r="R158" s="126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2.8942428035043806</v>
      </c>
      <c r="S158" s="126" t="str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/>
      </c>
    </row>
    <row r="159" spans="1:67" ht="14.1" customHeight="1" x14ac:dyDescent="0.2">
      <c r="A159" s="165" t="s">
        <v>1058</v>
      </c>
      <c r="B159" s="122" t="str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INE CT Equity</v>
      </c>
      <c r="C159" s="122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Innergex Renewable Energy Inc</v>
      </c>
      <c r="D159" s="122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Power Generation</v>
      </c>
      <c r="E159" s="123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22.21</v>
      </c>
      <c r="F159" s="123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23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26.069338135974785</v>
      </c>
      <c r="H159" s="123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3092.055672993944</v>
      </c>
      <c r="I159" s="124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3</v>
      </c>
      <c r="J159" s="124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0</v>
      </c>
      <c r="K159" s="124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11</v>
      </c>
      <c r="L159" s="125" t="str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NA</v>
      </c>
      <c r="M159" s="125" t="str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NA</v>
      </c>
      <c r="N159" s="126" t="str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25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14.53137933961181</v>
      </c>
      <c r="P159" s="125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14.53137933961181</v>
      </c>
      <c r="Q159" s="126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24.50522765646166</v>
      </c>
      <c r="R159" s="126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3.2597928860873475</v>
      </c>
      <c r="S159" s="126" t="str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/>
      </c>
    </row>
    <row r="160" spans="1:67" ht="14.1" customHeight="1" x14ac:dyDescent="0.2">
      <c r="A160" s="165" t="s">
        <v>1058</v>
      </c>
      <c r="B160" s="122" t="str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IPL CT Equity</v>
      </c>
      <c r="C160" s="122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Inter Pipeline Ltd</v>
      </c>
      <c r="D160" s="122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Midstream - Oil &amp; Gas</v>
      </c>
      <c r="E160" s="123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17.920000000000002</v>
      </c>
      <c r="F160" s="123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18</v>
      </c>
      <c r="G160" s="123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>0.44642857142855874</v>
      </c>
      <c r="H160" s="123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6129.748046431444</v>
      </c>
      <c r="I160" s="124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1</v>
      </c>
      <c r="J160" s="124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24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18</v>
      </c>
      <c r="L160" s="125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20.456621004566212</v>
      </c>
      <c r="M160" s="125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20.456621004566212</v>
      </c>
      <c r="N160" s="126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>19.710604772467242</v>
      </c>
      <c r="O160" s="125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15.092065699427396</v>
      </c>
      <c r="P160" s="125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15.092065699427396</v>
      </c>
      <c r="Q160" s="126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>29.309202643365893</v>
      </c>
      <c r="R160" s="126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>2.7343749999999996</v>
      </c>
      <c r="S160" s="126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4.28571428571429</v>
      </c>
    </row>
    <row r="161" spans="1:19" ht="14.1" customHeight="1" x14ac:dyDescent="0.2">
      <c r="A161" s="165" t="s">
        <v>1058</v>
      </c>
      <c r="B161" s="122" t="str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ITP CT Equity</v>
      </c>
      <c r="C161" s="122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Intertape Polymer Group Inc</v>
      </c>
      <c r="D161" s="122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Containers &amp; Packaging</v>
      </c>
      <c r="E161" s="123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28.5</v>
      </c>
      <c r="F161" s="123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35</v>
      </c>
      <c r="G161" s="123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22.807017543859654</v>
      </c>
      <c r="H161" s="123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1340.6685450962179</v>
      </c>
      <c r="I161" s="124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9</v>
      </c>
      <c r="J161" s="124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0</v>
      </c>
      <c r="K161" s="124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9</v>
      </c>
      <c r="L161" s="125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13.56797108760273</v>
      </c>
      <c r="M161" s="125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13.56797108760273</v>
      </c>
      <c r="N161" s="126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-20.601255502083081</v>
      </c>
      <c r="O161" s="125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7.9765857923497272</v>
      </c>
      <c r="P161" s="125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7.9765857923497272</v>
      </c>
      <c r="Q161" s="126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-31.65641011857787</v>
      </c>
      <c r="R161" s="126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2.7385458820744564</v>
      </c>
      <c r="S161" s="126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40.672268907563023</v>
      </c>
    </row>
    <row r="162" spans="1:19" ht="14.1" customHeight="1" x14ac:dyDescent="0.2">
      <c r="A162" s="165" t="s">
        <v>1058</v>
      </c>
      <c r="B162" s="122" t="str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IVN CT Equity</v>
      </c>
      <c r="C162" s="122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Ivanhoe Mines Ltd</v>
      </c>
      <c r="D162" s="122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Base Metals</v>
      </c>
      <c r="E162" s="123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7.55</v>
      </c>
      <c r="F162" s="123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10</v>
      </c>
      <c r="G162" s="123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32.450331125827823</v>
      </c>
      <c r="H162" s="123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7268.0580210935104</v>
      </c>
      <c r="I162" s="124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7</v>
      </c>
      <c r="J162" s="124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24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8</v>
      </c>
      <c r="L162" s="125" t="str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NA</v>
      </c>
      <c r="M162" s="125" t="str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NA</v>
      </c>
      <c r="N162" s="126" t="str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25" t="str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NA</v>
      </c>
      <c r="P162" s="125" t="str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NA</v>
      </c>
      <c r="Q162" s="126" t="str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26" t="str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26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140</v>
      </c>
    </row>
    <row r="163" spans="1:19" ht="14.1" customHeight="1" x14ac:dyDescent="0.2">
      <c r="A163" s="165" t="s">
        <v>1058</v>
      </c>
      <c r="B163" s="122" t="str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JWEL CT Equity</v>
      </c>
      <c r="C163" s="122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Jamieson Wellness Inc</v>
      </c>
      <c r="D163" s="122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Packaged Food</v>
      </c>
      <c r="E163" s="123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38.57</v>
      </c>
      <c r="F163" s="123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42.75</v>
      </c>
      <c r="G163" s="123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10.837438423645329</v>
      </c>
      <c r="H163" s="123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1225.7317372921304</v>
      </c>
      <c r="I163" s="124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8</v>
      </c>
      <c r="J163" s="124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0</v>
      </c>
      <c r="K163" s="124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9</v>
      </c>
      <c r="L163" s="125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29.992223950233281</v>
      </c>
      <c r="M163" s="125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29.992223950233281</v>
      </c>
      <c r="N163" s="126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75.512234730861792</v>
      </c>
      <c r="O163" s="125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17.400549199084669</v>
      </c>
      <c r="P163" s="125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17.400549199084669</v>
      </c>
      <c r="Q163" s="126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49.088347963901732</v>
      </c>
      <c r="R163" s="126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1.2963443090484832</v>
      </c>
      <c r="S163" s="126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22.243346007604561</v>
      </c>
    </row>
    <row r="164" spans="1:19" ht="14.1" customHeight="1" x14ac:dyDescent="0.2">
      <c r="A164" s="165" t="s">
        <v>1058</v>
      </c>
      <c r="B164" s="122" t="str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K CT Equity</v>
      </c>
      <c r="C164" s="122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Kinross Gold Corp</v>
      </c>
      <c r="D164" s="122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Precious Metals</v>
      </c>
      <c r="E164" s="123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9.08</v>
      </c>
      <c r="F164" s="123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14.5</v>
      </c>
      <c r="G164" s="123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59.691629955947143</v>
      </c>
      <c r="H164" s="123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9123.5919753085964</v>
      </c>
      <c r="I164" s="124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14</v>
      </c>
      <c r="J164" s="124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24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25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10.411817498113061</v>
      </c>
      <c r="M164" s="125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10.411817498113061</v>
      </c>
      <c r="N164" s="126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-39.070828500882136</v>
      </c>
      <c r="O164" s="125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4.4593592417095538</v>
      </c>
      <c r="P164" s="125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4.4593592417095538</v>
      </c>
      <c r="Q164" s="126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-61.792096633420755</v>
      </c>
      <c r="R164" s="126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1.6583259410269984</v>
      </c>
      <c r="S164" s="126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-9.7402597402597344</v>
      </c>
    </row>
    <row r="165" spans="1:19" ht="14.1" customHeight="1" x14ac:dyDescent="0.2">
      <c r="A165" s="165" t="s">
        <v>1058</v>
      </c>
      <c r="B165" s="122" t="str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KEY CT Equity</v>
      </c>
      <c r="C165" s="122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Keyera Corp</v>
      </c>
      <c r="D165" s="122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Midstream - Oil &amp; Gas</v>
      </c>
      <c r="E165" s="123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26.03</v>
      </c>
      <c r="F165" s="123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29</v>
      </c>
      <c r="G165" s="123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11.409911640414894</v>
      </c>
      <c r="H165" s="123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4441.9191695158916</v>
      </c>
      <c r="I165" s="124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14</v>
      </c>
      <c r="J165" s="124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0</v>
      </c>
      <c r="K165" s="124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25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15.411486086441682</v>
      </c>
      <c r="M165" s="125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15.411486086441682</v>
      </c>
      <c r="N165" s="126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-9.8131446323131311</v>
      </c>
      <c r="O165" s="125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10.109833891594418</v>
      </c>
      <c r="P165" s="125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10.109833891594418</v>
      </c>
      <c r="Q165" s="126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-13.378686164310116</v>
      </c>
      <c r="R165" s="126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7.406838263542066</v>
      </c>
      <c r="S165" s="126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-18.405797101449267</v>
      </c>
    </row>
    <row r="166" spans="1:19" ht="14.1" customHeight="1" x14ac:dyDescent="0.2">
      <c r="A166" s="165" t="s">
        <v>1058</v>
      </c>
      <c r="B166" s="122" t="str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KL CT Equity</v>
      </c>
      <c r="C166" s="122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Kirkland Lake Gold Ltd</v>
      </c>
      <c r="D166" s="122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Precious Metals</v>
      </c>
      <c r="E166" s="123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45.14</v>
      </c>
      <c r="F166" s="123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70</v>
      </c>
      <c r="G166" s="123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55.073105892778031</v>
      </c>
      <c r="H166" s="123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9605.8763614782656</v>
      </c>
      <c r="I166" s="124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10</v>
      </c>
      <c r="J166" s="124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24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13</v>
      </c>
      <c r="L166" s="125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9.8450633454633145</v>
      </c>
      <c r="M166" s="125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9.8450633454633145</v>
      </c>
      <c r="N166" s="126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-42.387431098929198</v>
      </c>
      <c r="O166" s="125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5.0037967687826557</v>
      </c>
      <c r="P166" s="125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5.0037967687826557</v>
      </c>
      <c r="Q166" s="126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-57.127342058596732</v>
      </c>
      <c r="R166" s="126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>2.0848470791599949</v>
      </c>
      <c r="S166" s="126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7.1554252199413417</v>
      </c>
    </row>
    <row r="167" spans="1:19" ht="14.1" customHeight="1" x14ac:dyDescent="0.2">
      <c r="A167" s="165" t="s">
        <v>1058</v>
      </c>
      <c r="B167" s="122" t="str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KMP-U CT Equity</v>
      </c>
      <c r="C167" s="122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Killam Apartment Real Estate I</v>
      </c>
      <c r="D167" s="122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Residential REIT</v>
      </c>
      <c r="E167" s="123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19.3</v>
      </c>
      <c r="F167" s="123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21</v>
      </c>
      <c r="G167" s="123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8.8082901554404014</v>
      </c>
      <c r="H167" s="123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1572.7185337061514</v>
      </c>
      <c r="I167" s="124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10</v>
      </c>
      <c r="J167" s="124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24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13</v>
      </c>
      <c r="L167" s="125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11.28654970760234</v>
      </c>
      <c r="M167" s="125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11.28654970760234</v>
      </c>
      <c r="N167" s="126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>-33.951961519451324</v>
      </c>
      <c r="O167" s="125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22.843407176287052</v>
      </c>
      <c r="P167" s="125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22.843407176287052</v>
      </c>
      <c r="Q167" s="126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95.722893502609992</v>
      </c>
      <c r="R167" s="126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3.5751295336787563</v>
      </c>
      <c r="S167" s="126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19.330076762037677</v>
      </c>
    </row>
    <row r="168" spans="1:19" ht="14.1" customHeight="1" x14ac:dyDescent="0.2">
      <c r="A168" s="165" t="s">
        <v>1058</v>
      </c>
      <c r="B168" s="122" t="str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KXS CT Equity</v>
      </c>
      <c r="C168" s="122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Kinaxis Inc</v>
      </c>
      <c r="D168" s="122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Application Software</v>
      </c>
      <c r="E168" s="123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156.37</v>
      </c>
      <c r="F168" s="123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195</v>
      </c>
      <c r="G168" s="123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24.704227153546078</v>
      </c>
      <c r="H168" s="123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3375.4783405964763</v>
      </c>
      <c r="I168" s="124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10</v>
      </c>
      <c r="J168" s="124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0</v>
      </c>
      <c r="K168" s="124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12</v>
      </c>
      <c r="L168" s="125" t="str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NA</v>
      </c>
      <c r="M168" s="125" t="str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NA</v>
      </c>
      <c r="N168" s="126" t="str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25" t="str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NA</v>
      </c>
      <c r="P168" s="125" t="str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NA</v>
      </c>
      <c r="Q168" s="126" t="str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26" t="str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26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4.9180327868852505</v>
      </c>
    </row>
    <row r="169" spans="1:19" ht="14.1" customHeight="1" x14ac:dyDescent="0.2">
      <c r="A169" s="165" t="s">
        <v>1058</v>
      </c>
      <c r="B169" s="122" t="str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L CT Equity</v>
      </c>
      <c r="C169" s="122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Loblaw Cos Ltd</v>
      </c>
      <c r="D169" s="122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Food &amp; Drug Stores</v>
      </c>
      <c r="E169" s="123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70.489999999999995</v>
      </c>
      <c r="F169" s="123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73.5</v>
      </c>
      <c r="G169" s="123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4.2701092353525372</v>
      </c>
      <c r="H169" s="123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19513.477419396069</v>
      </c>
      <c r="I169" s="124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6</v>
      </c>
      <c r="J169" s="124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0</v>
      </c>
      <c r="K169" s="124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12</v>
      </c>
      <c r="L169" s="125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15.013844515441958</v>
      </c>
      <c r="M169" s="125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15.013844515441958</v>
      </c>
      <c r="N169" s="126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-12.140113144680132</v>
      </c>
      <c r="O169" s="125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7.7319094680809419</v>
      </c>
      <c r="P169" s="125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7.7319094680809419</v>
      </c>
      <c r="Q169" s="126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-33.752803086049951</v>
      </c>
      <c r="R169" s="126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1.9250957582635835</v>
      </c>
      <c r="S169" s="126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10.211267605633816</v>
      </c>
    </row>
    <row r="170" spans="1:19" ht="14.1" customHeight="1" x14ac:dyDescent="0.2">
      <c r="A170" s="165" t="s">
        <v>1058</v>
      </c>
      <c r="B170" s="122" t="str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LB CT Equity</v>
      </c>
      <c r="C170" s="122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Laurentian Bank of Canada</v>
      </c>
      <c r="D170" s="122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Banks</v>
      </c>
      <c r="E170" s="123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40.74</v>
      </c>
      <c r="F170" s="123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40.5</v>
      </c>
      <c r="G170" s="123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-0.58910162002946409</v>
      </c>
      <c r="H170" s="123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1407.2594146591275</v>
      </c>
      <c r="I170" s="124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0</v>
      </c>
      <c r="J170" s="124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3</v>
      </c>
      <c r="K170" s="124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10</v>
      </c>
      <c r="L170" s="125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11.088731627653784</v>
      </c>
      <c r="M170" s="125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11.088731627653784</v>
      </c>
      <c r="N170" s="126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-35.109578018299494</v>
      </c>
      <c r="O170" s="125" t="str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NA</v>
      </c>
      <c r="P170" s="125" t="str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NA</v>
      </c>
      <c r="Q170" s="126" t="str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26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3.9273441335297004</v>
      </c>
      <c r="S170" s="126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25.392491467576782</v>
      </c>
    </row>
    <row r="171" spans="1:19" ht="14.1" customHeight="1" x14ac:dyDescent="0.2">
      <c r="A171" s="165" t="s">
        <v>1058</v>
      </c>
      <c r="B171" s="122" t="str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LIF CT Equity</v>
      </c>
      <c r="C171" s="122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Labrador Iron Ore Royalty Corp</v>
      </c>
      <c r="D171" s="122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Iron</v>
      </c>
      <c r="E171" s="123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36.24</v>
      </c>
      <c r="F171" s="123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40</v>
      </c>
      <c r="G171" s="123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10.375275938189832</v>
      </c>
      <c r="H171" s="123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1848.3902376139142</v>
      </c>
      <c r="I171" s="124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3</v>
      </c>
      <c r="J171" s="124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0</v>
      </c>
      <c r="K171" s="124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7</v>
      </c>
      <c r="L171" s="125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7.2133757961783447</v>
      </c>
      <c r="M171" s="125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7.2133757961783447</v>
      </c>
      <c r="N171" s="126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-57.787868347424656</v>
      </c>
      <c r="O171" s="125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5.4202550369428879</v>
      </c>
      <c r="P171" s="125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5.4202550369428879</v>
      </c>
      <c r="Q171" s="126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-53.55911702813718</v>
      </c>
      <c r="R171" s="126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11.313465783664457</v>
      </c>
      <c r="S171" s="126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41.521126760563369</v>
      </c>
    </row>
    <row r="172" spans="1:19" ht="14.1" customHeight="1" x14ac:dyDescent="0.2">
      <c r="A172" s="165" t="s">
        <v>1058</v>
      </c>
      <c r="B172" s="122" t="str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LNR CT Equity</v>
      </c>
      <c r="C172" s="122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Linamar Corp</v>
      </c>
      <c r="D172" s="122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Auto Parts</v>
      </c>
      <c r="E172" s="123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74.78</v>
      </c>
      <c r="F172" s="123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95</v>
      </c>
      <c r="G172" s="123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27.039315324953183</v>
      </c>
      <c r="H172" s="123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3900.5445247927928</v>
      </c>
      <c r="I172" s="124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5</v>
      </c>
      <c r="J172" s="124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0</v>
      </c>
      <c r="K172" s="124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5</v>
      </c>
      <c r="L172" s="125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11.037638376383763</v>
      </c>
      <c r="M172" s="125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11.037638376383763</v>
      </c>
      <c r="N172" s="126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-35.408571875005379</v>
      </c>
      <c r="O172" s="125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4.917315825846579</v>
      </c>
      <c r="P172" s="125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4.917315825846579</v>
      </c>
      <c r="Q172" s="126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-57.868312976536387</v>
      </c>
      <c r="R172" s="126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0.85584380850494779</v>
      </c>
      <c r="S172" s="126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40.852390852390847</v>
      </c>
    </row>
    <row r="173" spans="1:19" ht="14.1" customHeight="1" x14ac:dyDescent="0.2">
      <c r="A173" s="165" t="s">
        <v>1058</v>
      </c>
      <c r="B173" s="122" t="str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LSPD CT Equity</v>
      </c>
      <c r="C173" s="122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Lightspeed POS Inc</v>
      </c>
      <c r="D173" s="122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Infrastructure Software</v>
      </c>
      <c r="E173" s="123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90.42</v>
      </c>
      <c r="F173" s="123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23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21.654501216545018</v>
      </c>
      <c r="H173" s="123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9246.951463037527</v>
      </c>
      <c r="I173" s="124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14</v>
      </c>
      <c r="J173" s="124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1</v>
      </c>
      <c r="K173" s="124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17</v>
      </c>
      <c r="L173" s="125" t="str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NA</v>
      </c>
      <c r="M173" s="125" t="str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NA</v>
      </c>
      <c r="N173" s="126" t="str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25" t="str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NA</v>
      </c>
      <c r="P173" s="125" t="str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NA</v>
      </c>
      <c r="Q173" s="126" t="str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26" t="str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26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-40.711462450592876</v>
      </c>
    </row>
    <row r="174" spans="1:19" ht="14.1" customHeight="1" x14ac:dyDescent="0.2">
      <c r="A174" s="165" t="s">
        <v>1058</v>
      </c>
      <c r="B174" s="122" t="str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LUG CT Equity</v>
      </c>
      <c r="C174" s="122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Lundin Gold Inc</v>
      </c>
      <c r="D174" s="122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Precious Metals</v>
      </c>
      <c r="E174" s="123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10.75</v>
      </c>
      <c r="F174" s="123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15</v>
      </c>
      <c r="G174" s="123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39.534883720930239</v>
      </c>
      <c r="H174" s="123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1984.4454766274182</v>
      </c>
      <c r="I174" s="124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11</v>
      </c>
      <c r="J174" s="124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24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11</v>
      </c>
      <c r="L174" s="125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10.537641557452575</v>
      </c>
      <c r="M174" s="125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10.537641557452575</v>
      </c>
      <c r="N174" s="126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-38.334515586100274</v>
      </c>
      <c r="O174" s="125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5.9363420274267282</v>
      </c>
      <c r="P174" s="125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5.9363420274267282</v>
      </c>
      <c r="Q174" s="126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-49.13727057165034</v>
      </c>
      <c r="R174" s="126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0</v>
      </c>
      <c r="S174" s="126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72.978723404255319</v>
      </c>
    </row>
    <row r="175" spans="1:19" ht="14.1" customHeight="1" x14ac:dyDescent="0.2">
      <c r="A175" s="165" t="s">
        <v>1058</v>
      </c>
      <c r="B175" s="122" t="str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LUN CT Equity</v>
      </c>
      <c r="C175" s="122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Lundin Mining Corp</v>
      </c>
      <c r="D175" s="122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Base Metals</v>
      </c>
      <c r="E175" s="123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13.2</v>
      </c>
      <c r="F175" s="123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15</v>
      </c>
      <c r="G175" s="123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13.636363636363647</v>
      </c>
      <c r="H175" s="123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7766.1037934109663</v>
      </c>
      <c r="I175" s="124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13</v>
      </c>
      <c r="J175" s="124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1</v>
      </c>
      <c r="K175" s="124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25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10.901145115118261</v>
      </c>
      <c r="M175" s="125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10.901145115118261</v>
      </c>
      <c r="N175" s="126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-36.207320155565128</v>
      </c>
      <c r="O175" s="125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4.9020114063969897</v>
      </c>
      <c r="P175" s="125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4.9020114063969897</v>
      </c>
      <c r="Q175" s="126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-57.99944163151045</v>
      </c>
      <c r="R175" s="126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1.7301029779694297</v>
      </c>
      <c r="S175" s="126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211.29032258064515</v>
      </c>
    </row>
    <row r="176" spans="1:19" ht="14.1" customHeight="1" x14ac:dyDescent="0.2">
      <c r="A176" s="165" t="s">
        <v>1058</v>
      </c>
      <c r="B176" s="122" t="str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MAG CT Equity</v>
      </c>
      <c r="C176" s="122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MAG Silver Corp</v>
      </c>
      <c r="D176" s="122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Precious Metals</v>
      </c>
      <c r="E176" s="123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21.05</v>
      </c>
      <c r="F176" s="123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27</v>
      </c>
      <c r="G176" s="123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28.266033254156774</v>
      </c>
      <c r="H176" s="123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1590.9952833823681</v>
      </c>
      <c r="I176" s="124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8</v>
      </c>
      <c r="J176" s="124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24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11</v>
      </c>
      <c r="L176" s="125" t="str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NA</v>
      </c>
      <c r="M176" s="125" t="str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NA</v>
      </c>
      <c r="N176" s="126" t="str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25" t="str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NA</v>
      </c>
      <c r="P176" s="125" t="str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NA</v>
      </c>
      <c r="Q176" s="126" t="str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26" t="str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26" t="str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/>
      </c>
    </row>
    <row r="177" spans="1:19" ht="14.1" customHeight="1" x14ac:dyDescent="0.2">
      <c r="A177" s="165" t="s">
        <v>1058</v>
      </c>
      <c r="B177" s="122" t="str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MEG CT Equity</v>
      </c>
      <c r="C177" s="122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MEG Energy Corp</v>
      </c>
      <c r="D177" s="122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Exploration &amp; Production</v>
      </c>
      <c r="E177" s="123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6.32</v>
      </c>
      <c r="F177" s="123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8.75</v>
      </c>
      <c r="G177" s="123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38.44936708860758</v>
      </c>
      <c r="H177" s="123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1524.789446824411</v>
      </c>
      <c r="I177" s="124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24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24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18</v>
      </c>
      <c r="L177" s="125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14.83568075117371</v>
      </c>
      <c r="M177" s="125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14.83568075117371</v>
      </c>
      <c r="N177" s="126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-13.182714069062051</v>
      </c>
      <c r="O177" s="125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6.4177703691051509</v>
      </c>
      <c r="P177" s="125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6.4177703691051509</v>
      </c>
      <c r="Q177" s="126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-45.012380299358668</v>
      </c>
      <c r="R177" s="126" t="str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26" t="str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/>
      </c>
    </row>
    <row r="178" spans="1:19" ht="14.1" customHeight="1" x14ac:dyDescent="0.2">
      <c r="A178" s="165" t="s">
        <v>1058</v>
      </c>
      <c r="B178" s="122" t="str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MFC CT Equity</v>
      </c>
      <c r="C178" s="122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Manulife Financial Corp</v>
      </c>
      <c r="D178" s="122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Life Insurance</v>
      </c>
      <c r="E178" s="123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27.47</v>
      </c>
      <c r="F178" s="123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28</v>
      </c>
      <c r="G178" s="123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1.9293775027302562</v>
      </c>
      <c r="H178" s="123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42497.891043377473</v>
      </c>
      <c r="I178" s="124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9</v>
      </c>
      <c r="J178" s="124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24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16</v>
      </c>
      <c r="L178" s="125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8.6356491669286388</v>
      </c>
      <c r="M178" s="125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8.6356491669286388</v>
      </c>
      <c r="N178" s="126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-49.464831745911212</v>
      </c>
      <c r="O178" s="125" t="str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NA</v>
      </c>
      <c r="P178" s="125" t="str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NA</v>
      </c>
      <c r="Q178" s="126" t="str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26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4.128139788860576</v>
      </c>
      <c r="S178" s="126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15.672727272727274</v>
      </c>
    </row>
    <row r="179" spans="1:19" ht="14.1" customHeight="1" x14ac:dyDescent="0.2">
      <c r="A179" s="165" t="s">
        <v>1058</v>
      </c>
      <c r="B179" s="122" t="str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MFI CT Equity</v>
      </c>
      <c r="C179" s="122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Maple Leaf Foods Inc</v>
      </c>
      <c r="D179" s="122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Packaged Food</v>
      </c>
      <c r="E179" s="123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27.57</v>
      </c>
      <c r="F179" s="123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36.25</v>
      </c>
      <c r="G179" s="123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31.483496554225599</v>
      </c>
      <c r="H179" s="123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2723.0808528673128</v>
      </c>
      <c r="I179" s="124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7</v>
      </c>
      <c r="J179" s="124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24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8</v>
      </c>
      <c r="L179" s="125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22.524509803921568</v>
      </c>
      <c r="M179" s="125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22.524509803921568</v>
      </c>
      <c r="N179" s="126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31.811734216952956</v>
      </c>
      <c r="O179" s="125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9.6155568816504964</v>
      </c>
      <c r="P179" s="125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9.6155568816504964</v>
      </c>
      <c r="Q179" s="126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-17.613664152990648</v>
      </c>
      <c r="R179" s="126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2.5498730504171205</v>
      </c>
      <c r="S179" s="126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19.999999999999996</v>
      </c>
    </row>
    <row r="180" spans="1:19" ht="14.1" customHeight="1" x14ac:dyDescent="0.2">
      <c r="A180" s="165" t="s">
        <v>1058</v>
      </c>
      <c r="B180" s="122" t="str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MG CT Equity</v>
      </c>
      <c r="C180" s="122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Magna International Inc</v>
      </c>
      <c r="D180" s="122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Auto Parts</v>
      </c>
      <c r="E180" s="123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112.39</v>
      </c>
      <c r="F180" s="123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123.16639709472656</v>
      </c>
      <c r="G180" s="123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9.5883949592726836</v>
      </c>
      <c r="H180" s="123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27050.930028675113</v>
      </c>
      <c r="I180" s="124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12</v>
      </c>
      <c r="J180" s="124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2</v>
      </c>
      <c r="K180" s="124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19</v>
      </c>
      <c r="L180" s="125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11.893249417619861</v>
      </c>
      <c r="M180" s="125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11.893249417619861</v>
      </c>
      <c r="N180" s="126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-30.401600529468364</v>
      </c>
      <c r="O180" s="125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6.4244217128765628</v>
      </c>
      <c r="P180" s="125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6.4244217128765628</v>
      </c>
      <c r="Q180" s="126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>-44.955391416808233</v>
      </c>
      <c r="R180" s="126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1.923676781387492</v>
      </c>
      <c r="S180" s="126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90.658227848101262</v>
      </c>
    </row>
    <row r="181" spans="1:19" ht="14.1" customHeight="1" x14ac:dyDescent="0.2">
      <c r="A181" s="165" t="s">
        <v>1058</v>
      </c>
      <c r="B181" s="122" t="str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MIC CT Equity</v>
      </c>
      <c r="C181" s="122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Sagen MI Canada Inc</v>
      </c>
      <c r="D181" s="122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Mortgage Finance</v>
      </c>
      <c r="E181" s="123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43.48</v>
      </c>
      <c r="F181" s="123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43.5</v>
      </c>
      <c r="G181" s="123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4.5998160073601468E-2</v>
      </c>
      <c r="H181" s="123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2994.1178200234681</v>
      </c>
      <c r="I181" s="124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0</v>
      </c>
      <c r="J181" s="124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24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1</v>
      </c>
      <c r="L181" s="125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7.2466666666666661</v>
      </c>
      <c r="M181" s="125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7.2466666666666661</v>
      </c>
      <c r="N181" s="126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-57.593052681696207</v>
      </c>
      <c r="O181" s="125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NA</v>
      </c>
      <c r="P181" s="125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NA</v>
      </c>
      <c r="Q181" s="126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26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5.0137994480220804</v>
      </c>
      <c r="S181" s="126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12.570356472795496</v>
      </c>
    </row>
    <row r="182" spans="1:19" ht="14.1" customHeight="1" x14ac:dyDescent="0.2">
      <c r="A182" s="165" t="s">
        <v>1058</v>
      </c>
      <c r="B182" s="122" t="str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MRE CT Equity</v>
      </c>
      <c r="C182" s="122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Martinrea International Inc</v>
      </c>
      <c r="D182" s="122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Auto Parts</v>
      </c>
      <c r="E182" s="123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12.72</v>
      </c>
      <c r="F182" s="123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18.75</v>
      </c>
      <c r="G182" s="123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47.405660377358494</v>
      </c>
      <c r="H182" s="123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813.9471782709378</v>
      </c>
      <c r="I182" s="124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5</v>
      </c>
      <c r="J182" s="124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0</v>
      </c>
      <c r="K182" s="124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8</v>
      </c>
      <c r="L182" s="125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6.1271676300578033</v>
      </c>
      <c r="M182" s="125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6.1271676300578033</v>
      </c>
      <c r="N182" s="126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-64.144276692969981</v>
      </c>
      <c r="O182" s="125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3.7206253386862764</v>
      </c>
      <c r="P182" s="125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3.7206253386862764</v>
      </c>
      <c r="Q182" s="126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-68.121587497563084</v>
      </c>
      <c r="R182" s="126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1.5723270440251571</v>
      </c>
      <c r="S182" s="126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257.93103448275866</v>
      </c>
    </row>
    <row r="183" spans="1:19" ht="14.1" customHeight="1" x14ac:dyDescent="0.2">
      <c r="A183" s="165" t="s">
        <v>1058</v>
      </c>
      <c r="B183" s="122" t="str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MRU CT Equity</v>
      </c>
      <c r="C183" s="122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Metro Inc/CN</v>
      </c>
      <c r="D183" s="122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Food &amp; Drug Stores</v>
      </c>
      <c r="E183" s="123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59.06</v>
      </c>
      <c r="F183" s="123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60.5</v>
      </c>
      <c r="G183" s="123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2.4381984422620961</v>
      </c>
      <c r="H183" s="123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11677.410859412324</v>
      </c>
      <c r="I183" s="124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3</v>
      </c>
      <c r="J183" s="124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1</v>
      </c>
      <c r="K183" s="124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12</v>
      </c>
      <c r="L183" s="125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16.898426323319029</v>
      </c>
      <c r="M183" s="125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16.898426323319029</v>
      </c>
      <c r="N183" s="126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-1.1116824026824346</v>
      </c>
      <c r="O183" s="125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10.900261134067952</v>
      </c>
      <c r="P183" s="125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10.900261134067952</v>
      </c>
      <c r="Q183" s="126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-6.6062854534037818</v>
      </c>
      <c r="R183" s="126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1.6779546224178801</v>
      </c>
      <c r="S183" s="126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6.880733944954132</v>
      </c>
    </row>
    <row r="184" spans="1:19" ht="14.1" customHeight="1" x14ac:dyDescent="0.2">
      <c r="A184" s="165" t="s">
        <v>1058</v>
      </c>
      <c r="B184" s="122" t="str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MSI CT Equity</v>
      </c>
      <c r="C184" s="122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Morneau Shepell Inc</v>
      </c>
      <c r="D184" s="122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Professional Services</v>
      </c>
      <c r="E184" s="123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32.21</v>
      </c>
      <c r="F184" s="123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38</v>
      </c>
      <c r="G184" s="123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17.97578391803787</v>
      </c>
      <c r="H184" s="123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1765.6592530664509</v>
      </c>
      <c r="I184" s="124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5</v>
      </c>
      <c r="J184" s="124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24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5</v>
      </c>
      <c r="L184" s="125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38.436754176610982</v>
      </c>
      <c r="M184" s="125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38.436754176610982</v>
      </c>
      <c r="N184" s="126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124.9289893450968</v>
      </c>
      <c r="O184" s="125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12.980827067669173</v>
      </c>
      <c r="P184" s="125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12.980827067669173</v>
      </c>
      <c r="Q184" s="126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11.220056366134635</v>
      </c>
      <c r="R184" s="126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2.4309220738900961</v>
      </c>
      <c r="S184" s="126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4.7499999999999902</v>
      </c>
    </row>
    <row r="185" spans="1:19" ht="14.1" customHeight="1" x14ac:dyDescent="0.2">
      <c r="A185" s="165" t="s">
        <v>1058</v>
      </c>
      <c r="B185" s="122" t="str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MTL CT Equity</v>
      </c>
      <c r="C185" s="122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Mullen Group Ltd</v>
      </c>
      <c r="D185" s="122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Trucking</v>
      </c>
      <c r="E185" s="123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12.38</v>
      </c>
      <c r="F185" s="123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14</v>
      </c>
      <c r="G185" s="123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13.085621970920824</v>
      </c>
      <c r="H185" s="123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955.55337753363983</v>
      </c>
      <c r="I185" s="124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8</v>
      </c>
      <c r="J185" s="124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0</v>
      </c>
      <c r="K185" s="124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11</v>
      </c>
      <c r="L185" s="125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20.097402597402599</v>
      </c>
      <c r="M185" s="125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20.097402597402599</v>
      </c>
      <c r="N185" s="126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17.608485719796739</v>
      </c>
      <c r="O185" s="125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7.8544655551247251</v>
      </c>
      <c r="P185" s="125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7.8544655551247251</v>
      </c>
      <c r="Q185" s="126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-32.702739416149299</v>
      </c>
      <c r="R185" s="126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4.2003231017770597</v>
      </c>
      <c r="S185" s="126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-0.64516129032258129</v>
      </c>
    </row>
    <row r="186" spans="1:19" ht="14.1" customHeight="1" x14ac:dyDescent="0.2">
      <c r="A186" s="165" t="s">
        <v>1058</v>
      </c>
      <c r="B186" s="122" t="str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MX CT Equity</v>
      </c>
      <c r="C186" s="122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Methanex Corp</v>
      </c>
      <c r="D186" s="122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Basic &amp; Diversified Chemicals</v>
      </c>
      <c r="E186" s="123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50.14</v>
      </c>
      <c r="F186" s="123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55.196498870849609</v>
      </c>
      <c r="G186" s="123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10.084760412544092</v>
      </c>
      <c r="H186" s="123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3045.2131134721335</v>
      </c>
      <c r="I186" s="124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5</v>
      </c>
      <c r="J186" s="124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24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12</v>
      </c>
      <c r="L186" s="125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20.335145212025157</v>
      </c>
      <c r="M186" s="125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20.335145212025157</v>
      </c>
      <c r="N186" s="126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18.999737587360844</v>
      </c>
      <c r="O186" s="125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7.1379172864306186</v>
      </c>
      <c r="P186" s="125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7.1379172864306186</v>
      </c>
      <c r="Q186" s="126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-38.842143201267632</v>
      </c>
      <c r="R186" s="126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0.37538889969398553</v>
      </c>
      <c r="S186" s="126" t="str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/>
      </c>
    </row>
    <row r="187" spans="1:19" ht="14.1" customHeight="1" x14ac:dyDescent="0.2">
      <c r="A187" s="165" t="s">
        <v>1058</v>
      </c>
      <c r="B187" s="122" t="str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NA CT Equity</v>
      </c>
      <c r="C187" s="122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National Bank of Canada</v>
      </c>
      <c r="D187" s="122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Banks</v>
      </c>
      <c r="E187" s="123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86.8</v>
      </c>
      <c r="F187" s="123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87</v>
      </c>
      <c r="G187" s="123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0.23041474654377225</v>
      </c>
      <c r="H187" s="123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23302.507174749364</v>
      </c>
      <c r="I187" s="124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6</v>
      </c>
      <c r="J187" s="124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24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12</v>
      </c>
      <c r="L187" s="125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11.191335740072201</v>
      </c>
      <c r="M187" s="125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11.191335740072201</v>
      </c>
      <c r="N187" s="126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-34.509146483345155</v>
      </c>
      <c r="O187" s="125" t="str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NA</v>
      </c>
      <c r="P187" s="125" t="str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NA</v>
      </c>
      <c r="Q187" s="126" t="str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26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>3.2741935483870965</v>
      </c>
      <c r="S187" s="126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27.986798679867981</v>
      </c>
    </row>
    <row r="188" spans="1:19" ht="14.1" customHeight="1" x14ac:dyDescent="0.2">
      <c r="A188" s="165" t="s">
        <v>1058</v>
      </c>
      <c r="B188" s="122" t="str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NFI CT Equity</v>
      </c>
      <c r="C188" s="122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NFI Group Inc</v>
      </c>
      <c r="D188" s="122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Commercial Vehicles</v>
      </c>
      <c r="E188" s="123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29.02</v>
      </c>
      <c r="F188" s="123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35</v>
      </c>
      <c r="G188" s="123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20.606478290833905</v>
      </c>
      <c r="H188" s="123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1641.4416950772645</v>
      </c>
      <c r="I188" s="124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9</v>
      </c>
      <c r="J188" s="124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0</v>
      </c>
      <c r="K188" s="124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9</v>
      </c>
      <c r="L188" s="125" t="str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NA</v>
      </c>
      <c r="M188" s="125" t="str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NA</v>
      </c>
      <c r="N188" s="126" t="str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25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12.301247311827957</v>
      </c>
      <c r="P188" s="125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12.301247311827957</v>
      </c>
      <c r="Q188" s="126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5.3973997391008055</v>
      </c>
      <c r="R188" s="126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2.9835009435223845</v>
      </c>
      <c r="S188" s="126" t="str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/>
      </c>
    </row>
    <row r="189" spans="1:19" ht="14.1" customHeight="1" x14ac:dyDescent="0.2">
      <c r="A189" s="165" t="s">
        <v>1058</v>
      </c>
      <c r="B189" s="122" t="str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NG CT Equity</v>
      </c>
      <c r="C189" s="122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Novagold Resources Inc</v>
      </c>
      <c r="D189" s="122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Precious Metals</v>
      </c>
      <c r="E189" s="123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11.47</v>
      </c>
      <c r="F189" s="123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37.650001525878906</v>
      </c>
      <c r="G189" s="123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228.2476157443671</v>
      </c>
      <c r="H189" s="123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3028.6649628918776</v>
      </c>
      <c r="I189" s="124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</v>
      </c>
      <c r="J189" s="124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24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1</v>
      </c>
      <c r="L189" s="125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28.565310076690871</v>
      </c>
      <c r="M189" s="125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28.565310076690871</v>
      </c>
      <c r="N189" s="126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>67.162042256657145</v>
      </c>
      <c r="O189" s="125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0.84889253970259915</v>
      </c>
      <c r="P189" s="125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0.84889253970259915</v>
      </c>
      <c r="Q189" s="126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-92.726667135897131</v>
      </c>
      <c r="R189" s="126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7.6578899165704755</v>
      </c>
      <c r="S189" s="126" t="str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/>
      </c>
    </row>
    <row r="190" spans="1:19" ht="14.1" customHeight="1" x14ac:dyDescent="0.2">
      <c r="A190" s="165" t="s">
        <v>1058</v>
      </c>
      <c r="B190" s="122" t="str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NGD CT Equity</v>
      </c>
      <c r="C190" s="122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New Gold Inc</v>
      </c>
      <c r="D190" s="122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Precious Metals</v>
      </c>
      <c r="E190" s="123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2.29</v>
      </c>
      <c r="F190" s="123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2.5230000019073486</v>
      </c>
      <c r="G190" s="123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10.1746725723733</v>
      </c>
      <c r="H190" s="123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1242.2763595649799</v>
      </c>
      <c r="I190" s="124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4</v>
      </c>
      <c r="J190" s="124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2</v>
      </c>
      <c r="K190" s="124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13</v>
      </c>
      <c r="L190" s="125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9.0346142861701502</v>
      </c>
      <c r="M190" s="125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9.0346142861701502</v>
      </c>
      <c r="N190" s="126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-47.130117928958747</v>
      </c>
      <c r="O190" s="125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3.3681190738699009</v>
      </c>
      <c r="P190" s="125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3.3681190738699009</v>
      </c>
      <c r="Q190" s="126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-71.141870137329633</v>
      </c>
      <c r="R190" s="126" t="str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26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573.33333333333348</v>
      </c>
    </row>
    <row r="191" spans="1:19" ht="14.1" customHeight="1" x14ac:dyDescent="0.2">
      <c r="A191" s="165" t="s">
        <v>1058</v>
      </c>
      <c r="B191" s="122" t="str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NPI CT Equity</v>
      </c>
      <c r="C191" s="122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Northland Power Inc</v>
      </c>
      <c r="D191" s="122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Power Generation</v>
      </c>
      <c r="E191" s="123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46.52</v>
      </c>
      <c r="F191" s="123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52</v>
      </c>
      <c r="G191" s="123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11.779879621668087</v>
      </c>
      <c r="H191" s="123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7505.8527832116151</v>
      </c>
      <c r="I191" s="124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9</v>
      </c>
      <c r="J191" s="124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24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13</v>
      </c>
      <c r="L191" s="125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29.763275751759441</v>
      </c>
      <c r="M191" s="125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29.763275751759441</v>
      </c>
      <c r="N191" s="126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74.172447123966577</v>
      </c>
      <c r="O191" s="125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14.99167103576082</v>
      </c>
      <c r="P191" s="125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14.99167103576082</v>
      </c>
      <c r="Q191" s="126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28.449018612437229</v>
      </c>
      <c r="R191" s="126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2.5838349097162507</v>
      </c>
      <c r="S191" s="126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-10.838562464346843</v>
      </c>
    </row>
    <row r="192" spans="1:19" ht="14.1" customHeight="1" x14ac:dyDescent="0.2">
      <c r="A192" s="165" t="s">
        <v>1058</v>
      </c>
      <c r="B192" s="122" t="str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NTR CT Equity</v>
      </c>
      <c r="C192" s="122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Nutrien Ltd</v>
      </c>
      <c r="D192" s="122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Agricultural Chemicals</v>
      </c>
      <c r="E192" s="123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68.44</v>
      </c>
      <c r="F192" s="123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79.298095703125</v>
      </c>
      <c r="G192" s="123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15.865131068271477</v>
      </c>
      <c r="H192" s="123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31086.404362291167</v>
      </c>
      <c r="I192" s="124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17</v>
      </c>
      <c r="J192" s="124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1</v>
      </c>
      <c r="K192" s="124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23</v>
      </c>
      <c r="L192" s="125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20.481621566868633</v>
      </c>
      <c r="M192" s="125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20.481621566868633</v>
      </c>
      <c r="N192" s="126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19.856906179342147</v>
      </c>
      <c r="O192" s="125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9.0837564166684217</v>
      </c>
      <c r="P192" s="125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9.0837564166684217</v>
      </c>
      <c r="Q192" s="126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-22.170144058508978</v>
      </c>
      <c r="R192" s="126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3.3753458943929955</v>
      </c>
      <c r="S192" s="126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47.944444444444457</v>
      </c>
    </row>
    <row r="193" spans="1:19" ht="14.1" customHeight="1" x14ac:dyDescent="0.2">
      <c r="A193" s="165" t="s">
        <v>1058</v>
      </c>
      <c r="B193" s="122" t="str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NWC CT Equity</v>
      </c>
      <c r="C193" s="122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North West Co Inc/The</v>
      </c>
      <c r="D193" s="122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Food &amp; Drug Stores</v>
      </c>
      <c r="E193" s="123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36.869999999999997</v>
      </c>
      <c r="F193" s="123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38.5</v>
      </c>
      <c r="G193" s="123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4.420938432329824</v>
      </c>
      <c r="H193" s="123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1426.5194715933312</v>
      </c>
      <c r="I193" s="124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</v>
      </c>
      <c r="J193" s="124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0</v>
      </c>
      <c r="K193" s="124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5</v>
      </c>
      <c r="L193" s="125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12.855648535564853</v>
      </c>
      <c r="M193" s="125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12.855648535564853</v>
      </c>
      <c r="N193" s="126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-24.769713405198534</v>
      </c>
      <c r="O193" s="125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7.3357912234042555</v>
      </c>
      <c r="P193" s="125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7.3357912234042555</v>
      </c>
      <c r="Q193" s="126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-37.146754278137294</v>
      </c>
      <c r="R193" s="126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3.7428803905614325</v>
      </c>
      <c r="S193" s="126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-3.7096130833665724</v>
      </c>
    </row>
    <row r="194" spans="1:19" ht="14.1" customHeight="1" x14ac:dyDescent="0.2">
      <c r="A194" s="165" t="s">
        <v>1058</v>
      </c>
      <c r="B194" s="122" t="str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NWH-U CT Equity</v>
      </c>
      <c r="C194" s="122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NorthWest Healthcare Propertie</v>
      </c>
      <c r="D194" s="122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Health Care REIT</v>
      </c>
      <c r="E194" s="123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13.09</v>
      </c>
      <c r="F194" s="123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14</v>
      </c>
      <c r="G194" s="123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6.9518716577540163</v>
      </c>
      <c r="H194" s="123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2020.6056346944438</v>
      </c>
      <c r="I194" s="124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2</v>
      </c>
      <c r="J194" s="124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0</v>
      </c>
      <c r="K194" s="124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5</v>
      </c>
      <c r="L194" s="125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15.4</v>
      </c>
      <c r="M194" s="125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15.4</v>
      </c>
      <c r="N194" s="126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-9.8803603447270021</v>
      </c>
      <c r="O194" s="125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19.665993527508093</v>
      </c>
      <c r="P194" s="125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19.665993527508093</v>
      </c>
      <c r="Q194" s="126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68.49873257099253</v>
      </c>
      <c r="R194" s="126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6.1115355233002289</v>
      </c>
      <c r="S194" s="126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21.951219512195109</v>
      </c>
    </row>
    <row r="195" spans="1:19" ht="14.1" customHeight="1" x14ac:dyDescent="0.2">
      <c r="A195" s="165" t="s">
        <v>1058</v>
      </c>
      <c r="B195" s="122" t="str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OGC CT Equity</v>
      </c>
      <c r="C195" s="122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OceanaGold Corp</v>
      </c>
      <c r="D195" s="122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Precious Metals</v>
      </c>
      <c r="E195" s="123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2.08</v>
      </c>
      <c r="F195" s="123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2.8499999046325684</v>
      </c>
      <c r="G195" s="123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37.019226184258081</v>
      </c>
      <c r="H195" s="123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1166.9605515886453</v>
      </c>
      <c r="I195" s="124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8</v>
      </c>
      <c r="J195" s="124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24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12</v>
      </c>
      <c r="L195" s="125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19.053272792637905</v>
      </c>
      <c r="M195" s="125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19.053272792637905</v>
      </c>
      <c r="N195" s="126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11.498316774424989</v>
      </c>
      <c r="O195" s="125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4.5075060700659035</v>
      </c>
      <c r="P195" s="125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4.5075060700659035</v>
      </c>
      <c r="Q195" s="126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-61.379573383882892</v>
      </c>
      <c r="R195" s="126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0.60326921252103949</v>
      </c>
      <c r="S195" s="126" t="str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/>
      </c>
    </row>
    <row r="196" spans="1:19" ht="14.1" customHeight="1" x14ac:dyDescent="0.2">
      <c r="A196" s="165" t="s">
        <v>1058</v>
      </c>
      <c r="B196" s="122" t="str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ONEX CT Equity</v>
      </c>
      <c r="C196" s="122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Onex Corp</v>
      </c>
      <c r="D196" s="122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Private Equity</v>
      </c>
      <c r="E196" s="123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79.989999999999995</v>
      </c>
      <c r="F196" s="123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92</v>
      </c>
      <c r="G196" s="123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15.014376797099649</v>
      </c>
      <c r="H196" s="123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5748.7511109421093</v>
      </c>
      <c r="I196" s="124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5</v>
      </c>
      <c r="J196" s="124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24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5</v>
      </c>
      <c r="L196" s="125" t="str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NA</v>
      </c>
      <c r="M196" s="125" t="str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NA</v>
      </c>
      <c r="N196" s="126" t="str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25" t="str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NA</v>
      </c>
      <c r="P196" s="125" t="str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NA</v>
      </c>
      <c r="Q196" s="126" t="str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26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0.6274784158238591</v>
      </c>
      <c r="S196" s="126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-94.366197183098592</v>
      </c>
    </row>
    <row r="197" spans="1:19" ht="14.1" customHeight="1" x14ac:dyDescent="0.2">
      <c r="A197" s="165" t="s">
        <v>1058</v>
      </c>
      <c r="B197" s="122" t="str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OR CT Equity</v>
      </c>
      <c r="C197" s="122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Osisko Gold Royalties Ltd</v>
      </c>
      <c r="D197" s="122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Precious Metals</v>
      </c>
      <c r="E197" s="123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15.03</v>
      </c>
      <c r="F197" s="123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21.5</v>
      </c>
      <c r="G197" s="123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43.047238855622098</v>
      </c>
      <c r="H197" s="123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2002.3072611014111</v>
      </c>
      <c r="I197" s="124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14</v>
      </c>
      <c r="J197" s="124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24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15</v>
      </c>
      <c r="L197" s="125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31.642105263157891</v>
      </c>
      <c r="M197" s="125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31.642105263157891</v>
      </c>
      <c r="N197" s="126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85.167215860390002</v>
      </c>
      <c r="O197" s="125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16.146661204424419</v>
      </c>
      <c r="P197" s="125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16.146661204424419</v>
      </c>
      <c r="Q197" s="126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38.3450037443124</v>
      </c>
      <c r="R197" s="126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1.3306719893546242</v>
      </c>
      <c r="S197" s="126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75.925925925925924</v>
      </c>
    </row>
    <row r="198" spans="1:19" ht="14.1" customHeight="1" x14ac:dyDescent="0.2">
      <c r="A198" s="165" t="s">
        <v>1058</v>
      </c>
      <c r="B198" s="122" t="str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OSB CT Equity</v>
      </c>
      <c r="C198" s="122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Norbord Inc</v>
      </c>
      <c r="D198" s="122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Wood Products</v>
      </c>
      <c r="E198" s="123" t="str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#N/A N/A</v>
      </c>
      <c r="F198" s="123" t="str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23" t="str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23" t="str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#N/A N/A</v>
      </c>
      <c r="I198" s="124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0</v>
      </c>
      <c r="J198" s="124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1</v>
      </c>
      <c r="K198" s="124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1</v>
      </c>
      <c r="L198" s="125" t="str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NA</v>
      </c>
      <c r="M198" s="125" t="str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NA</v>
      </c>
      <c r="N198" s="126" t="str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25" t="str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NA</v>
      </c>
      <c r="P198" s="125" t="str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NA</v>
      </c>
      <c r="Q198" s="126" t="str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26" t="str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26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-4.3416927899686542</v>
      </c>
    </row>
    <row r="199" spans="1:19" ht="14.1" customHeight="1" x14ac:dyDescent="0.2">
      <c r="A199" s="165" t="s">
        <v>1058</v>
      </c>
      <c r="B199" s="122" t="str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OSK CT Equity</v>
      </c>
      <c r="C199" s="122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Osisko Mining Inc</v>
      </c>
      <c r="D199" s="122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Precious Metals</v>
      </c>
      <c r="E199" s="123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3.02</v>
      </c>
      <c r="F199" s="123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6.25</v>
      </c>
      <c r="G199" s="123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106.95364238410593</v>
      </c>
      <c r="H199" s="123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859.92538445930222</v>
      </c>
      <c r="I199" s="124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10</v>
      </c>
      <c r="J199" s="124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24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10</v>
      </c>
      <c r="L199" s="125" t="str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NA</v>
      </c>
      <c r="M199" s="125" t="str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NA</v>
      </c>
      <c r="N199" s="126" t="str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25" t="str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NA</v>
      </c>
      <c r="P199" s="125" t="str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NA</v>
      </c>
      <c r="Q199" s="126" t="str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26" t="str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26" t="str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/>
      </c>
    </row>
    <row r="200" spans="1:19" ht="14.1" customHeight="1" x14ac:dyDescent="0.2">
      <c r="A200" s="165" t="s">
        <v>1058</v>
      </c>
      <c r="B200" s="122" t="str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OTEX CT Equity</v>
      </c>
      <c r="C200" s="122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Open Text Corp</v>
      </c>
      <c r="D200" s="122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Application Software</v>
      </c>
      <c r="E200" s="123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62.31</v>
      </c>
      <c r="F200" s="123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70.279998779296875</v>
      </c>
      <c r="G200" s="123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12.790882329155639</v>
      </c>
      <c r="H200" s="123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13550.918062075127</v>
      </c>
      <c r="I200" s="124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10</v>
      </c>
      <c r="J200" s="124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24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11</v>
      </c>
      <c r="L200" s="125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15.302717229273783</v>
      </c>
      <c r="M200" s="125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15.302717229273783</v>
      </c>
      <c r="N200" s="126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-10.449651789046044</v>
      </c>
      <c r="O200" s="125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12.413753276670109</v>
      </c>
      <c r="P200" s="125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12.413753276670109</v>
      </c>
      <c r="Q200" s="126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6.3613537064436176</v>
      </c>
      <c r="R200" s="126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1.6211105271147945</v>
      </c>
      <c r="S200" s="126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12.283737024221452</v>
      </c>
    </row>
    <row r="201" spans="1:19" ht="14.1" customHeight="1" x14ac:dyDescent="0.2">
      <c r="A201" s="165" t="s">
        <v>1058</v>
      </c>
      <c r="B201" s="122" t="str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PAAS CT Equity</v>
      </c>
      <c r="C201" s="122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Pan American Silver Corp</v>
      </c>
      <c r="D201" s="122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Precious Metals</v>
      </c>
      <c r="E201" s="123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40.85</v>
      </c>
      <c r="F201" s="123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51.737899780273437</v>
      </c>
      <c r="G201" s="123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26.653365435185883</v>
      </c>
      <c r="H201" s="123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6845.0621330592985</v>
      </c>
      <c r="I201" s="124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7</v>
      </c>
      <c r="J201" s="124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0</v>
      </c>
      <c r="K201" s="124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10</v>
      </c>
      <c r="L201" s="125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18.361528385557801</v>
      </c>
      <c r="M201" s="125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18.361528385557801</v>
      </c>
      <c r="N201" s="126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7.4502806250997144</v>
      </c>
      <c r="O201" s="125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7.9681647329179484</v>
      </c>
      <c r="P201" s="125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7.9681647329179484</v>
      </c>
      <c r="Q201" s="126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-31.728561969903101</v>
      </c>
      <c r="R201" s="126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0.79864869065208866</v>
      </c>
      <c r="S201" s="126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52.844827586206918</v>
      </c>
    </row>
    <row r="202" spans="1:19" ht="14.1" customHeight="1" x14ac:dyDescent="0.2">
      <c r="A202" s="165" t="s">
        <v>1058</v>
      </c>
      <c r="B202" s="122" t="str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PBH CT Equity</v>
      </c>
      <c r="C202" s="122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Premium Brands Holdings Corp</v>
      </c>
      <c r="D202" s="122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Packaged Food</v>
      </c>
      <c r="E202" s="123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119.93</v>
      </c>
      <c r="F202" s="123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130</v>
      </c>
      <c r="G202" s="123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8.3965646627199177</v>
      </c>
      <c r="H202" s="123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4166.6183554264881</v>
      </c>
      <c r="I202" s="124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8</v>
      </c>
      <c r="J202" s="124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24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11</v>
      </c>
      <c r="L202" s="125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27.244434348023628</v>
      </c>
      <c r="M202" s="125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27.244434348023628</v>
      </c>
      <c r="N202" s="126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59.432377016599467</v>
      </c>
      <c r="O202" s="125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14.404434399629114</v>
      </c>
      <c r="P202" s="125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14.404434399629114</v>
      </c>
      <c r="Q202" s="126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23.417560182989462</v>
      </c>
      <c r="R202" s="126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2.1179021095639121</v>
      </c>
      <c r="S202" s="126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44.327868852459005</v>
      </c>
    </row>
    <row r="203" spans="1:19" ht="14.1" customHeight="1" x14ac:dyDescent="0.2">
      <c r="A203" s="165" t="s">
        <v>1058</v>
      </c>
      <c r="B203" s="122" t="str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PKI CT Equity</v>
      </c>
      <c r="C203" s="122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Parkland Corp/Canada</v>
      </c>
      <c r="D203" s="122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Refining &amp; Marketing</v>
      </c>
      <c r="E203" s="123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39.06</v>
      </c>
      <c r="F203" s="123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49.5</v>
      </c>
      <c r="G203" s="123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26.728110599078335</v>
      </c>
      <c r="H203" s="123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4678.3995014141256</v>
      </c>
      <c r="I203" s="124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15</v>
      </c>
      <c r="J203" s="124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0</v>
      </c>
      <c r="K203" s="124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15</v>
      </c>
      <c r="L203" s="125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18.389830508474578</v>
      </c>
      <c r="M203" s="125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18.389830508474578</v>
      </c>
      <c r="N203" s="126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7.61590251592692</v>
      </c>
      <c r="O203" s="125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8.1354302609362446</v>
      </c>
      <c r="P203" s="125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8.1354302609362446</v>
      </c>
      <c r="Q203" s="126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-30.29542667295113</v>
      </c>
      <c r="R203" s="126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3.1490015360983099</v>
      </c>
      <c r="S203" s="126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293.33333333333331</v>
      </c>
    </row>
    <row r="204" spans="1:19" ht="14.1" customHeight="1" x14ac:dyDescent="0.2">
      <c r="A204" s="165" t="s">
        <v>1058</v>
      </c>
      <c r="B204" s="122" t="str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POW CT Equity</v>
      </c>
      <c r="C204" s="122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Power Corp of Canada</v>
      </c>
      <c r="D204" s="122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Life Insurance</v>
      </c>
      <c r="E204" s="123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34.08</v>
      </c>
      <c r="F204" s="123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37.5</v>
      </c>
      <c r="G204" s="123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10.035211267605648</v>
      </c>
      <c r="H204" s="123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18403.193413672285</v>
      </c>
      <c r="I204" s="124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3</v>
      </c>
      <c r="J204" s="124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0</v>
      </c>
      <c r="K204" s="124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8</v>
      </c>
      <c r="L204" s="125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9.7066362859584157</v>
      </c>
      <c r="M204" s="125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9.7066362859584157</v>
      </c>
      <c r="N204" s="126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-43.197495821079876</v>
      </c>
      <c r="O204" s="125" t="str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NA</v>
      </c>
      <c r="P204" s="125" t="str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NA</v>
      </c>
      <c r="Q204" s="126" t="str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26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5.2875586854460099</v>
      </c>
      <c r="S204" s="126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13.993506493506494</v>
      </c>
    </row>
    <row r="205" spans="1:19" ht="14.1" customHeight="1" x14ac:dyDescent="0.2">
      <c r="A205" s="165" t="s">
        <v>1058</v>
      </c>
      <c r="B205" s="122" t="str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PPL CT Equity</v>
      </c>
      <c r="C205" s="122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Pembina Pipeline Corp</v>
      </c>
      <c r="D205" s="122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Midstream - Oil &amp; Gas</v>
      </c>
      <c r="E205" s="123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36.56</v>
      </c>
      <c r="F205" s="123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39</v>
      </c>
      <c r="G205" s="123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6.6739606126914541</v>
      </c>
      <c r="H205" s="123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16023.638141310983</v>
      </c>
      <c r="I205" s="124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12</v>
      </c>
      <c r="J205" s="124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0</v>
      </c>
      <c r="K205" s="124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21</v>
      </c>
      <c r="L205" s="125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15.56406981694338</v>
      </c>
      <c r="M205" s="125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15.56406981694338</v>
      </c>
      <c r="N205" s="126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-8.9202361381527151</v>
      </c>
      <c r="O205" s="125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10.464504556152315</v>
      </c>
      <c r="P205" s="125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10.464504556152315</v>
      </c>
      <c r="Q205" s="126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-10.339858892526211</v>
      </c>
      <c r="R205" s="126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6.9584245076586431</v>
      </c>
      <c r="S205" s="126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16.287128712871297</v>
      </c>
    </row>
    <row r="206" spans="1:19" ht="14.1" customHeight="1" x14ac:dyDescent="0.2">
      <c r="A206" s="165" t="s">
        <v>1058</v>
      </c>
      <c r="B206" s="122" t="str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PRMW CT Equity</v>
      </c>
      <c r="C206" s="122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Primo Water Corp</v>
      </c>
      <c r="D206" s="122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Non-Alcoholic Beverages</v>
      </c>
      <c r="E206" s="123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20.96</v>
      </c>
      <c r="F206" s="123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23.144824981689453</v>
      </c>
      <c r="G206" s="123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10.423783309587087</v>
      </c>
      <c r="H206" s="123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2685.5853711306322</v>
      </c>
      <c r="I206" s="124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11</v>
      </c>
      <c r="J206" s="124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0</v>
      </c>
      <c r="K206" s="124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13</v>
      </c>
      <c r="L206" s="125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35.389529012010144</v>
      </c>
      <c r="M206" s="125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35.389529012010144</v>
      </c>
      <c r="N206" s="126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107.09685728131061</v>
      </c>
      <c r="O206" s="125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10.651460917778699</v>
      </c>
      <c r="P206" s="125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10.651460917778699</v>
      </c>
      <c r="Q206" s="126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-8.7380120325612598</v>
      </c>
      <c r="R206" s="126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1.4607404138295705</v>
      </c>
      <c r="S206" s="126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-14.181818181818183</v>
      </c>
    </row>
    <row r="207" spans="1:19" ht="14.1" customHeight="1" x14ac:dyDescent="0.2">
      <c r="A207" s="165" t="s">
        <v>1058</v>
      </c>
      <c r="B207" s="122" t="str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PSK CT Equity</v>
      </c>
      <c r="C207" s="122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PrairieSky Royalty Ltd</v>
      </c>
      <c r="D207" s="122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Exploration &amp; Production</v>
      </c>
      <c r="E207" s="123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13.88</v>
      </c>
      <c r="F207" s="123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15</v>
      </c>
      <c r="G207" s="123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8.0691642651296682</v>
      </c>
      <c r="H207" s="123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2470.0383278238464</v>
      </c>
      <c r="I207" s="124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8</v>
      </c>
      <c r="J207" s="124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1</v>
      </c>
      <c r="K207" s="124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15</v>
      </c>
      <c r="L207" s="125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39.657142857142858</v>
      </c>
      <c r="M207" s="125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39.657142857142858</v>
      </c>
      <c r="N207" s="126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132.07061195086999</v>
      </c>
      <c r="O207" s="125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14.568600556070434</v>
      </c>
      <c r="P207" s="125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14.568600556070434</v>
      </c>
      <c r="Q207" s="126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24.824139985465333</v>
      </c>
      <c r="R207" s="126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1.8731988472622478</v>
      </c>
      <c r="S207" s="126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150</v>
      </c>
    </row>
    <row r="208" spans="1:19" ht="14.1" customHeight="1" x14ac:dyDescent="0.2">
      <c r="A208" s="165" t="s">
        <v>1058</v>
      </c>
      <c r="B208" s="122" t="str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PVG CT Equity</v>
      </c>
      <c r="C208" s="122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Pretium Resources Inc</v>
      </c>
      <c r="D208" s="122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Precious Metals</v>
      </c>
      <c r="E208" s="123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13.97</v>
      </c>
      <c r="F208" s="123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17</v>
      </c>
      <c r="G208" s="123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21.689334287759475</v>
      </c>
      <c r="H208" s="123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2090.635768913507</v>
      </c>
      <c r="I208" s="124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4</v>
      </c>
      <c r="J208" s="124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24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9</v>
      </c>
      <c r="L208" s="125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12.127721855331504</v>
      </c>
      <c r="M208" s="125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12.127721855331504</v>
      </c>
      <c r="N208" s="126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-29.029485490788698</v>
      </c>
      <c r="O208" s="125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6.4624562962962973</v>
      </c>
      <c r="P208" s="125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6.4624562962962973</v>
      </c>
      <c r="Q208" s="126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-44.629510139001106</v>
      </c>
      <c r="R208" s="126" t="str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26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-3.3684210526315814</v>
      </c>
    </row>
    <row r="209" spans="1:19" ht="14.1" customHeight="1" x14ac:dyDescent="0.2">
      <c r="A209" s="165" t="s">
        <v>1058</v>
      </c>
      <c r="B209" s="122" t="str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PXT CT Equity</v>
      </c>
      <c r="C209" s="122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Parex Resources Inc</v>
      </c>
      <c r="D209" s="122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Exploration &amp; Production</v>
      </c>
      <c r="E209" s="123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22.2</v>
      </c>
      <c r="F209" s="123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31</v>
      </c>
      <c r="G209" s="123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39.639639639639633</v>
      </c>
      <c r="H209" s="123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2290.8003949236245</v>
      </c>
      <c r="I209" s="124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12</v>
      </c>
      <c r="J209" s="124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24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12</v>
      </c>
      <c r="L209" s="125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7.4807877442878619</v>
      </c>
      <c r="M209" s="125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7.4807877442878619</v>
      </c>
      <c r="N209" s="126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-56.222993775791906</v>
      </c>
      <c r="O209" s="125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4.1617027600849257</v>
      </c>
      <c r="P209" s="125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4.1617027600849257</v>
      </c>
      <c r="Q209" s="126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-64.342424936190511</v>
      </c>
      <c r="R209" s="126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</v>
      </c>
      <c r="S209" s="126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202.81690140845069</v>
      </c>
    </row>
    <row r="210" spans="1:19" ht="14.1" customHeight="1" x14ac:dyDescent="0.2">
      <c r="A210" s="165" t="s">
        <v>1058</v>
      </c>
      <c r="B210" s="122" t="str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QBR/B CT Equity</v>
      </c>
      <c r="C210" s="122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Quebecor Inc</v>
      </c>
      <c r="D210" s="122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Wireline Telecommunications</v>
      </c>
      <c r="E210" s="123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34.92</v>
      </c>
      <c r="F210" s="123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39.5</v>
      </c>
      <c r="G210" s="123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13.115693012600227</v>
      </c>
      <c r="H210" s="123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6850.6557868705149</v>
      </c>
      <c r="I210" s="124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10</v>
      </c>
      <c r="J210" s="124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24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12</v>
      </c>
      <c r="L210" s="125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13.667318982387476</v>
      </c>
      <c r="M210" s="125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13.667318982387476</v>
      </c>
      <c r="N210" s="126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>-20.01987910737456</v>
      </c>
      <c r="O210" s="125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7.3280343721803289</v>
      </c>
      <c r="P210" s="125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7.3280343721803289</v>
      </c>
      <c r="Q210" s="126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-37.213215176649491</v>
      </c>
      <c r="R210" s="126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3.0784650630011452</v>
      </c>
      <c r="S210" s="126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8.2627118644067927</v>
      </c>
    </row>
    <row r="211" spans="1:19" ht="14.1" customHeight="1" x14ac:dyDescent="0.2">
      <c r="A211" s="165" t="s">
        <v>1058</v>
      </c>
      <c r="B211" s="122" t="str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QSR CT Equity</v>
      </c>
      <c r="C211" s="122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Restaurant Brands Internationa</v>
      </c>
      <c r="D211" s="122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Restaurants</v>
      </c>
      <c r="E211" s="123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84.08</v>
      </c>
      <c r="F211" s="123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85.069900512695313</v>
      </c>
      <c r="G211" s="123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1.177331722996322</v>
      </c>
      <c r="H211" s="123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31637.71006366628</v>
      </c>
      <c r="I211" s="124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19</v>
      </c>
      <c r="J211" s="124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24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29</v>
      </c>
      <c r="L211" s="125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25.381324363934038</v>
      </c>
      <c r="M211" s="125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25.381324363934038</v>
      </c>
      <c r="N211" s="126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48.52959776956731</v>
      </c>
      <c r="O211" s="125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19.441949955708804</v>
      </c>
      <c r="P211" s="125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19.441949955708804</v>
      </c>
      <c r="Q211" s="126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66.579121551287201</v>
      </c>
      <c r="R211" s="126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3.1205836353871397</v>
      </c>
      <c r="S211" s="126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30.049261083743833</v>
      </c>
    </row>
    <row r="212" spans="1:19" ht="14.1" customHeight="1" x14ac:dyDescent="0.2">
      <c r="A212" s="165" t="s">
        <v>1058</v>
      </c>
      <c r="B212" s="122" t="str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RBA CT Equity</v>
      </c>
      <c r="C212" s="122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Ritchie Bros Auctioneers Inc</v>
      </c>
      <c r="D212" s="122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Industrial Wholesale &amp; Rental</v>
      </c>
      <c r="E212" s="123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79.44</v>
      </c>
      <c r="F212" s="123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73.4737548828125</v>
      </c>
      <c r="G212" s="123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-7.5103790498332046</v>
      </c>
      <c r="H212" s="123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6960.361063587121</v>
      </c>
      <c r="I212" s="124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3</v>
      </c>
      <c r="J212" s="124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24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9</v>
      </c>
      <c r="L212" s="125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35.427473845912388</v>
      </c>
      <c r="M212" s="125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35.427473845912388</v>
      </c>
      <c r="N212" s="126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107.31890759027488</v>
      </c>
      <c r="O212" s="125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20.654270697538536</v>
      </c>
      <c r="P212" s="125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20.654270697538536</v>
      </c>
      <c r="Q212" s="126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76.966316491736222</v>
      </c>
      <c r="R212" s="126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1.4137033812048934</v>
      </c>
      <c r="S212" s="126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6.3690476190476311</v>
      </c>
    </row>
    <row r="213" spans="1:19" ht="14.1" customHeight="1" x14ac:dyDescent="0.2">
      <c r="A213" s="165" t="s">
        <v>1058</v>
      </c>
      <c r="B213" s="122" t="str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RCH CT Equity</v>
      </c>
      <c r="C213" s="122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Richelieu Hardware Ltd</v>
      </c>
      <c r="D213" s="122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Building Products</v>
      </c>
      <c r="E213" s="123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42.59</v>
      </c>
      <c r="F213" s="123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43.75</v>
      </c>
      <c r="G213" s="123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2.7236440478985546</v>
      </c>
      <c r="H213" s="123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1895.5412195071833</v>
      </c>
      <c r="I213" s="124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24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24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</v>
      </c>
      <c r="L213" s="125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24.689855072463768</v>
      </c>
      <c r="M213" s="125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24.689855072463768</v>
      </c>
      <c r="N213" s="126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44.483171576061608</v>
      </c>
      <c r="O213" s="125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14.06975953079179</v>
      </c>
      <c r="P213" s="125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14.06975953079179</v>
      </c>
      <c r="Q213" s="126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20.550057397352294</v>
      </c>
      <c r="R213" s="126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0.8217891523831885</v>
      </c>
      <c r="S213" s="126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15.000000000000005</v>
      </c>
    </row>
    <row r="214" spans="1:19" ht="14.1" customHeight="1" x14ac:dyDescent="0.2">
      <c r="A214" s="165" t="s">
        <v>1058</v>
      </c>
      <c r="B214" s="122" t="str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RCI/B CT Equity</v>
      </c>
      <c r="C214" s="122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Rogers Communications Inc</v>
      </c>
      <c r="D214" s="122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Wireless Telecommunications</v>
      </c>
      <c r="E214" s="123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60.64</v>
      </c>
      <c r="F214" s="123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72</v>
      </c>
      <c r="G214" s="123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18.733509234828503</v>
      </c>
      <c r="H214" s="123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24548.285943210532</v>
      </c>
      <c r="I214" s="124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12</v>
      </c>
      <c r="J214" s="124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24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15</v>
      </c>
      <c r="L214" s="125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16.114802019665163</v>
      </c>
      <c r="M214" s="125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16.114802019665163</v>
      </c>
      <c r="N214" s="126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>-5.6973927838772749</v>
      </c>
      <c r="O214" s="125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8.114036677021943</v>
      </c>
      <c r="P214" s="125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8.114036677021943</v>
      </c>
      <c r="Q214" s="126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-30.478727443881859</v>
      </c>
      <c r="R214" s="126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3.2981530343007917</v>
      </c>
      <c r="S214" s="126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10.676470588235293</v>
      </c>
    </row>
    <row r="215" spans="1:19" ht="14.1" customHeight="1" x14ac:dyDescent="0.2">
      <c r="A215" s="165" t="s">
        <v>1058</v>
      </c>
      <c r="B215" s="122" t="str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REAL CT Equity</v>
      </c>
      <c r="C215" s="122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Real Matters Inc</v>
      </c>
      <c r="D215" s="122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Application Software</v>
      </c>
      <c r="E215" s="123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15.8</v>
      </c>
      <c r="F215" s="123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29</v>
      </c>
      <c r="G215" s="123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83.544303797468359</v>
      </c>
      <c r="H215" s="123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1058.0350951219571</v>
      </c>
      <c r="I215" s="124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6</v>
      </c>
      <c r="J215" s="124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24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7</v>
      </c>
      <c r="L215" s="125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20.146637523661592</v>
      </c>
      <c r="M215" s="125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20.146637523661592</v>
      </c>
      <c r="N215" s="126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17.896604798557412</v>
      </c>
      <c r="O215" s="125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11.924144851325433</v>
      </c>
      <c r="P215" s="125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11.924144851325433</v>
      </c>
      <c r="Q215" s="126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2.1663762693127975</v>
      </c>
      <c r="R215" s="126" t="str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26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7.9447322970639114</v>
      </c>
    </row>
    <row r="216" spans="1:19" ht="14.1" customHeight="1" x14ac:dyDescent="0.2">
      <c r="A216" s="165" t="s">
        <v>1058</v>
      </c>
      <c r="B216" s="122" t="str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REI-U CT Equity</v>
      </c>
      <c r="C216" s="122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RioCan Real Estate Investment</v>
      </c>
      <c r="D216" s="122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Retail REIT</v>
      </c>
      <c r="E216" s="123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20.03</v>
      </c>
      <c r="F216" s="123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21</v>
      </c>
      <c r="G216" s="123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4.8427358961557587</v>
      </c>
      <c r="H216" s="123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5063.8977085563483</v>
      </c>
      <c r="I216" s="124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5</v>
      </c>
      <c r="J216" s="124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0</v>
      </c>
      <c r="K216" s="124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8</v>
      </c>
      <c r="L216" s="125" t="str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NA</v>
      </c>
      <c r="M216" s="125" t="str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NA</v>
      </c>
      <c r="N216" s="126" t="str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25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19.725132022679411</v>
      </c>
      <c r="P216" s="125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19.725132022679411</v>
      </c>
      <c r="Q216" s="126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69.005432701275012</v>
      </c>
      <c r="R216" s="126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4.7928107838242635</v>
      </c>
      <c r="S216" s="126" t="str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/>
      </c>
    </row>
    <row r="217" spans="1:19" ht="14.1" customHeight="1" x14ac:dyDescent="0.2">
      <c r="A217" s="165" t="s">
        <v>1058</v>
      </c>
      <c r="B217" s="122" t="str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RNW CT Equity</v>
      </c>
      <c r="C217" s="122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TransAlta Renewables Inc</v>
      </c>
      <c r="D217" s="122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Power Generation</v>
      </c>
      <c r="E217" s="123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20.71</v>
      </c>
      <c r="F217" s="123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22</v>
      </c>
      <c r="G217" s="123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6.2288749396426812</v>
      </c>
      <c r="H217" s="123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4404.4853708062601</v>
      </c>
      <c r="I217" s="124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0</v>
      </c>
      <c r="J217" s="124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1</v>
      </c>
      <c r="K217" s="124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13</v>
      </c>
      <c r="L217" s="125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27.948717948717949</v>
      </c>
      <c r="M217" s="125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27.948717948717949</v>
      </c>
      <c r="N217" s="126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63.553791582163768</v>
      </c>
      <c r="O217" s="125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11.537115370179892</v>
      </c>
      <c r="P217" s="125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11.537115370179892</v>
      </c>
      <c r="Q217" s="126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-1.1497021657489115</v>
      </c>
      <c r="R217" s="126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4.5436986962819894</v>
      </c>
      <c r="S217" s="126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111.71428571428569</v>
      </c>
    </row>
    <row r="218" spans="1:19" ht="14.1" customHeight="1" x14ac:dyDescent="0.2">
      <c r="A218" s="165" t="s">
        <v>1058</v>
      </c>
      <c r="B218" s="122" t="str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RUS CT Equity</v>
      </c>
      <c r="C218" s="122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Russel Metals Inc</v>
      </c>
      <c r="D218" s="122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Metal Svc Centers &amp; Processors</v>
      </c>
      <c r="E218" s="123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27.41</v>
      </c>
      <c r="F218" s="123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27</v>
      </c>
      <c r="G218" s="123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-1.4958044509303159</v>
      </c>
      <c r="H218" s="123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1360.7890416484161</v>
      </c>
      <c r="I218" s="124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4</v>
      </c>
      <c r="J218" s="124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24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7</v>
      </c>
      <c r="L218" s="125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13.913705583756345</v>
      </c>
      <c r="M218" s="125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13.913705583756345</v>
      </c>
      <c r="N218" s="126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-18.57804328067003</v>
      </c>
      <c r="O218" s="125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8.2673453412644484</v>
      </c>
      <c r="P218" s="125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8.2673453412644484</v>
      </c>
      <c r="Q218" s="126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-29.165174910627911</v>
      </c>
      <c r="R218" s="126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5.5271798613644654</v>
      </c>
      <c r="S218" s="126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177.85613540197465</v>
      </c>
    </row>
    <row r="219" spans="1:19" ht="14.1" customHeight="1" x14ac:dyDescent="0.2">
      <c r="A219" s="165" t="s">
        <v>1058</v>
      </c>
      <c r="B219" s="122" t="str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RY CT Equity</v>
      </c>
      <c r="C219" s="122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Royal Bank of Canada</v>
      </c>
      <c r="D219" s="122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Diversified Banks</v>
      </c>
      <c r="E219" s="123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117.59</v>
      </c>
      <c r="F219" s="123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123</v>
      </c>
      <c r="G219" s="123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4.6007313547070217</v>
      </c>
      <c r="H219" s="123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133490.57491105355</v>
      </c>
      <c r="I219" s="124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12</v>
      </c>
      <c r="J219" s="124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0</v>
      </c>
      <c r="K219" s="124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16</v>
      </c>
      <c r="L219" s="125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11.959926769731489</v>
      </c>
      <c r="M219" s="125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11.959926769731489</v>
      </c>
      <c r="N219" s="126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-30.011409688853576</v>
      </c>
      <c r="O219" s="125" t="str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NA</v>
      </c>
      <c r="P219" s="125" t="str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NA</v>
      </c>
      <c r="Q219" s="126" t="str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26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3.6729313717152814</v>
      </c>
      <c r="S219" s="126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23.362609786700141</v>
      </c>
    </row>
    <row r="220" spans="1:19" ht="14.1" customHeight="1" x14ac:dyDescent="0.2">
      <c r="A220" s="165" t="s">
        <v>1058</v>
      </c>
      <c r="B220" s="122" t="str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SAP CT Equity</v>
      </c>
      <c r="C220" s="122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Saputo Inc</v>
      </c>
      <c r="D220" s="122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Packaged Food</v>
      </c>
      <c r="E220" s="123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38.840000000000003</v>
      </c>
      <c r="F220" s="123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41</v>
      </c>
      <c r="G220" s="123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5.5612770339855677</v>
      </c>
      <c r="H220" s="123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12731.933337182254</v>
      </c>
      <c r="I220" s="124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4</v>
      </c>
      <c r="J220" s="124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24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9</v>
      </c>
      <c r="L220" s="125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22.594531704479348</v>
      </c>
      <c r="M220" s="125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22.594531704479348</v>
      </c>
      <c r="N220" s="126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32.221497103072714</v>
      </c>
      <c r="O220" s="125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12.913152970094224</v>
      </c>
      <c r="P220" s="125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12.913152970094224</v>
      </c>
      <c r="Q220" s="126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10.640222977431723</v>
      </c>
      <c r="R220" s="126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1.7971163748712669</v>
      </c>
      <c r="S220" s="126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6.1111111111111098</v>
      </c>
    </row>
    <row r="221" spans="1:19" ht="14.1" customHeight="1" x14ac:dyDescent="0.2">
      <c r="A221" s="165" t="s">
        <v>1058</v>
      </c>
      <c r="B221" s="122" t="str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SEA CT Equity</v>
      </c>
      <c r="C221" s="122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Seabridge Gold Inc</v>
      </c>
      <c r="D221" s="122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Precious Metals</v>
      </c>
      <c r="E221" s="123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21.46</v>
      </c>
      <c r="F221" s="123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35</v>
      </c>
      <c r="G221" s="123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63.094128611369982</v>
      </c>
      <c r="H221" s="123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1273.192422510037</v>
      </c>
      <c r="I221" s="124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4</v>
      </c>
      <c r="J221" s="124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0</v>
      </c>
      <c r="K221" s="124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4</v>
      </c>
      <c r="L221" s="125" t="str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NA</v>
      </c>
      <c r="M221" s="125" t="str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NA</v>
      </c>
      <c r="N221" s="126" t="str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25" t="str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NA</v>
      </c>
      <c r="P221" s="125" t="str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NA</v>
      </c>
      <c r="Q221" s="126" t="str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26" t="str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26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14.529914529914532</v>
      </c>
    </row>
    <row r="222" spans="1:19" ht="14.1" customHeight="1" x14ac:dyDescent="0.2">
      <c r="A222" s="165" t="s">
        <v>1058</v>
      </c>
      <c r="B222" s="122" t="str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SHOP CT Equity</v>
      </c>
      <c r="C222" s="122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Shopify Inc</v>
      </c>
      <c r="D222" s="122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Application Software</v>
      </c>
      <c r="E222" s="123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1508.52</v>
      </c>
      <c r="F222" s="123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1884.9000244140625</v>
      </c>
      <c r="G222" s="123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24.950284014402357</v>
      </c>
      <c r="H222" s="123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149145.06748612181</v>
      </c>
      <c r="I222" s="124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23</v>
      </c>
      <c r="J222" s="124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3</v>
      </c>
      <c r="K222" s="124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44</v>
      </c>
      <c r="L222" s="125" t="str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NA</v>
      </c>
      <c r="M222" s="125" t="str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NA</v>
      </c>
      <c r="N222" s="126" t="str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25" t="str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NA</v>
      </c>
      <c r="P222" s="125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NA</v>
      </c>
      <c r="Q222" s="126" t="str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26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0</v>
      </c>
      <c r="S222" s="126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-5.1005025125628105</v>
      </c>
    </row>
    <row r="223" spans="1:19" ht="14.1" customHeight="1" x14ac:dyDescent="0.2">
      <c r="A223" s="165" t="s">
        <v>1058</v>
      </c>
      <c r="B223" s="122" t="str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SIA CT Equity</v>
      </c>
      <c r="C223" s="122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Sienna Senior Living Inc</v>
      </c>
      <c r="D223" s="122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Health Care Facilities</v>
      </c>
      <c r="E223" s="123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14.79</v>
      </c>
      <c r="F223" s="123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14.25</v>
      </c>
      <c r="G223" s="123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-3.6511156186612492</v>
      </c>
      <c r="H223" s="123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790.17266429867823</v>
      </c>
      <c r="I223" s="124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3</v>
      </c>
      <c r="J223" s="124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24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9</v>
      </c>
      <c r="L223" s="125" t="str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NA</v>
      </c>
      <c r="M223" s="125" t="str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NA</v>
      </c>
      <c r="N223" s="126" t="str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25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18.524692898272555</v>
      </c>
      <c r="P223" s="125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18.524692898272555</v>
      </c>
      <c r="Q223" s="126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58.720039761007058</v>
      </c>
      <c r="R223" s="126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6.3556457065584855</v>
      </c>
      <c r="S223" s="126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53.424657534246563</v>
      </c>
    </row>
    <row r="224" spans="1:19" ht="14.1" customHeight="1" x14ac:dyDescent="0.2">
      <c r="A224" s="165" t="s">
        <v>1058</v>
      </c>
      <c r="B224" s="122" t="str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SII CT Equity</v>
      </c>
      <c r="C224" s="122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Sprott Inc</v>
      </c>
      <c r="D224" s="122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Investment Management</v>
      </c>
      <c r="E224" s="123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50.46</v>
      </c>
      <c r="F224" s="123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48</v>
      </c>
      <c r="G224" s="123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-4.8751486325802613</v>
      </c>
      <c r="H224" s="123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1878.7010160092623</v>
      </c>
      <c r="I224" s="124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0</v>
      </c>
      <c r="J224" s="124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0</v>
      </c>
      <c r="K224" s="124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3</v>
      </c>
      <c r="L224" s="125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29.331568978684942</v>
      </c>
      <c r="M224" s="125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29.331568978684942</v>
      </c>
      <c r="N224" s="126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71.646131615770827</v>
      </c>
      <c r="O224" s="125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30.678471899674875</v>
      </c>
      <c r="P224" s="125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30.678471899674875</v>
      </c>
      <c r="Q224" s="126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162.85392726685362</v>
      </c>
      <c r="R224" s="126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1.9819174985114514</v>
      </c>
      <c r="S224" s="126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29.706717123935672</v>
      </c>
    </row>
    <row r="225" spans="1:19" ht="14.1" customHeight="1" x14ac:dyDescent="0.2">
      <c r="A225" s="165" t="s">
        <v>1058</v>
      </c>
      <c r="B225" s="122" t="str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SIL CT Equity</v>
      </c>
      <c r="C225" s="122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SilverCrest Metals Inc</v>
      </c>
      <c r="D225" s="122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Precious Metals</v>
      </c>
      <c r="E225" s="123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10.62</v>
      </c>
      <c r="F225" s="123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16</v>
      </c>
      <c r="G225" s="123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50.659133709981184</v>
      </c>
      <c r="H225" s="123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1221.7736882801503</v>
      </c>
      <c r="I225" s="124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9</v>
      </c>
      <c r="J225" s="124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0</v>
      </c>
      <c r="K225" s="124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10</v>
      </c>
      <c r="L225" s="125" t="str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NA</v>
      </c>
      <c r="M225" s="125" t="str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NA</v>
      </c>
      <c r="N225" s="126" t="str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25" t="str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NA</v>
      </c>
      <c r="P225" s="125" t="str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NA</v>
      </c>
      <c r="Q225" s="126" t="str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26" t="str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26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50</v>
      </c>
    </row>
    <row r="226" spans="1:19" ht="14.1" customHeight="1" x14ac:dyDescent="0.2">
      <c r="A226" s="165" t="s">
        <v>1058</v>
      </c>
      <c r="B226" s="122" t="str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SJ CT Equity</v>
      </c>
      <c r="C226" s="122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Stella-Jones Inc</v>
      </c>
      <c r="D226" s="122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Wood Products</v>
      </c>
      <c r="E226" s="123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50.81</v>
      </c>
      <c r="F226" s="123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56.75</v>
      </c>
      <c r="G226" s="123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11.690612084235386</v>
      </c>
      <c r="H226" s="123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2652.8724610241138</v>
      </c>
      <c r="I226" s="124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6</v>
      </c>
      <c r="J226" s="124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0</v>
      </c>
      <c r="K226" s="124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8</v>
      </c>
      <c r="L226" s="125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15.448464578899362</v>
      </c>
      <c r="M226" s="125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15.448464578899362</v>
      </c>
      <c r="N226" s="126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-9.5967492806714905</v>
      </c>
      <c r="O226" s="125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10.415657398529882</v>
      </c>
      <c r="P226" s="125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10.415657398529882</v>
      </c>
      <c r="Q226" s="126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-10.758382581022429</v>
      </c>
      <c r="R226" s="126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1.3835859082857707</v>
      </c>
      <c r="S226" s="126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5.4166666666666679</v>
      </c>
    </row>
    <row r="227" spans="1:19" ht="14.1" customHeight="1" x14ac:dyDescent="0.2">
      <c r="A227" s="165" t="s">
        <v>1058</v>
      </c>
      <c r="B227" s="122" t="str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SJR/B CT Equity</v>
      </c>
      <c r="C227" s="122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Shaw Communications Inc</v>
      </c>
      <c r="D227" s="122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Cable &amp; Satellite</v>
      </c>
      <c r="E227" s="123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33.590000000000003</v>
      </c>
      <c r="F227" s="123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40.5</v>
      </c>
      <c r="G227" s="123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20.571598690086311</v>
      </c>
      <c r="H227" s="123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13441.892711733884</v>
      </c>
      <c r="I227" s="124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6</v>
      </c>
      <c r="J227" s="124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24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12</v>
      </c>
      <c r="L227" s="125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25.274642588412345</v>
      </c>
      <c r="M227" s="125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25.274642588412345</v>
      </c>
      <c r="N227" s="126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47.905304057372518</v>
      </c>
      <c r="O227" s="125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9.1976252923642789</v>
      </c>
      <c r="P227" s="125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9.1976252923642789</v>
      </c>
      <c r="Q227" s="126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-21.194512636318276</v>
      </c>
      <c r="R227" s="126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3.5337898183983327</v>
      </c>
      <c r="S227" s="126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-3.9739884393063694</v>
      </c>
    </row>
    <row r="228" spans="1:19" ht="14.1" customHeight="1" x14ac:dyDescent="0.2">
      <c r="A228" s="165" t="s">
        <v>1058</v>
      </c>
      <c r="B228" s="122" t="str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SLF CT Equity</v>
      </c>
      <c r="C228" s="122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Sun Life Financial Inc</v>
      </c>
      <c r="D228" s="122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Life Insurance</v>
      </c>
      <c r="E228" s="123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65.099999999999994</v>
      </c>
      <c r="F228" s="123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69</v>
      </c>
      <c r="G228" s="123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5.9907834101382562</v>
      </c>
      <c r="H228" s="123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30360.653521418699</v>
      </c>
      <c r="I228" s="124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10</v>
      </c>
      <c r="J228" s="124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1</v>
      </c>
      <c r="K228" s="124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15</v>
      </c>
      <c r="L228" s="125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10.779930452061599</v>
      </c>
      <c r="M228" s="125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10.779930452061599</v>
      </c>
      <c r="N228" s="126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-36.916659230604196</v>
      </c>
      <c r="O228" s="125" t="str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NA</v>
      </c>
      <c r="P228" s="125" t="str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NA</v>
      </c>
      <c r="Q228" s="126" t="str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26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3.4608294930875583</v>
      </c>
      <c r="S228" s="126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9.9999999999999911</v>
      </c>
    </row>
    <row r="229" spans="1:19" ht="14.1" customHeight="1" x14ac:dyDescent="0.2">
      <c r="A229" s="165" t="s">
        <v>1058</v>
      </c>
      <c r="B229" s="122" t="str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SMU-U CT Equity</v>
      </c>
      <c r="C229" s="122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Summit Industrial Income REIT</v>
      </c>
      <c r="D229" s="122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 REIT</v>
      </c>
      <c r="E229" s="123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14.9</v>
      </c>
      <c r="F229" s="123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15.5</v>
      </c>
      <c r="G229" s="123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4.0268456375838868</v>
      </c>
      <c r="H229" s="123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1988.4699893806503</v>
      </c>
      <c r="I229" s="124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5</v>
      </c>
      <c r="J229" s="124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0</v>
      </c>
      <c r="K229" s="124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9</v>
      </c>
      <c r="L229" s="125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15.684210526315789</v>
      </c>
      <c r="M229" s="125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15.684210526315789</v>
      </c>
      <c r="N229" s="126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-8.217181759154645</v>
      </c>
      <c r="O229" s="125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22.97462468193384</v>
      </c>
      <c r="P229" s="125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22.97462468193384</v>
      </c>
      <c r="Q229" s="126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96.847168427326295</v>
      </c>
      <c r="R229" s="126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3.6442953020134232</v>
      </c>
      <c r="S229" s="126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-33.23963457484188</v>
      </c>
    </row>
    <row r="230" spans="1:19" ht="14.1" customHeight="1" x14ac:dyDescent="0.2">
      <c r="A230" s="165" t="s">
        <v>1058</v>
      </c>
      <c r="B230" s="122" t="str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SNC CT Equity</v>
      </c>
      <c r="C230" s="122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SNC-Lavalin Group Inc</v>
      </c>
      <c r="D230" s="122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Infrastructure Construction</v>
      </c>
      <c r="E230" s="123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27.11</v>
      </c>
      <c r="F230" s="123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33</v>
      </c>
      <c r="G230" s="123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21.726300258207299</v>
      </c>
      <c r="H230" s="123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3792.8561648729278</v>
      </c>
      <c r="I230" s="124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11</v>
      </c>
      <c r="J230" s="124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24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14</v>
      </c>
      <c r="L230" s="125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14.290985767000526</v>
      </c>
      <c r="M230" s="125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14.290985767000526</v>
      </c>
      <c r="N230" s="126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-16.370228075277758</v>
      </c>
      <c r="O230" s="125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8.7622230641802474</v>
      </c>
      <c r="P230" s="125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8.7622230641802474</v>
      </c>
      <c r="Q230" s="126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-24.925049997930614</v>
      </c>
      <c r="R230" s="126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0.2950940612320177</v>
      </c>
      <c r="S230" s="126" t="str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/>
      </c>
    </row>
    <row r="231" spans="1:19" ht="14.1" customHeight="1" x14ac:dyDescent="0.2">
      <c r="A231" s="165" t="s">
        <v>1058</v>
      </c>
      <c r="B231" s="122" t="str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SPB CT Equity</v>
      </c>
      <c r="C231" s="122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Superior Plus Corp</v>
      </c>
      <c r="D231" s="122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Gas Utilities</v>
      </c>
      <c r="E231" s="123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14.52</v>
      </c>
      <c r="F231" s="123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15</v>
      </c>
      <c r="G231" s="123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3.3057851239669533</v>
      </c>
      <c r="H231" s="123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2037.0779188395074</v>
      </c>
      <c r="I231" s="124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4</v>
      </c>
      <c r="J231" s="124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0</v>
      </c>
      <c r="K231" s="124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11</v>
      </c>
      <c r="L231" s="125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29.04</v>
      </c>
      <c r="M231" s="125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29.04</v>
      </c>
      <c r="N231" s="126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69.939891921371938</v>
      </c>
      <c r="O231" s="125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11.411396253952811</v>
      </c>
      <c r="P231" s="125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11.411396253952811</v>
      </c>
      <c r="Q231" s="126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-2.2268667501152084</v>
      </c>
      <c r="R231" s="126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4.9586776859504136</v>
      </c>
      <c r="S231" s="126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16.279069767441861</v>
      </c>
    </row>
    <row r="232" spans="1:19" ht="14.1" customHeight="1" x14ac:dyDescent="0.2">
      <c r="A232" s="165" t="s">
        <v>1058</v>
      </c>
      <c r="B232" s="122" t="str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SRU-U CT Equity</v>
      </c>
      <c r="C232" s="122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SmartCentres Real Estate Inves</v>
      </c>
      <c r="D232" s="122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Retail REIT</v>
      </c>
      <c r="E232" s="123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27.78</v>
      </c>
      <c r="F232" s="123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27</v>
      </c>
      <c r="G232" s="123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-2.8077753779697678</v>
      </c>
      <c r="H232" s="123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3788.051602566296</v>
      </c>
      <c r="I232" s="124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3</v>
      </c>
      <c r="J232" s="124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0</v>
      </c>
      <c r="K232" s="124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7</v>
      </c>
      <c r="L232" s="125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14.101522842639595</v>
      </c>
      <c r="M232" s="125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14.101522842639595</v>
      </c>
      <c r="N232" s="126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-17.478950833163566</v>
      </c>
      <c r="O232" s="125" t="str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NA</v>
      </c>
      <c r="P232" s="125" t="str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NA</v>
      </c>
      <c r="Q232" s="126" t="str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26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6.6702663786897052</v>
      </c>
      <c r="S232" s="126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2.5507548152004129</v>
      </c>
    </row>
    <row r="233" spans="1:19" ht="14.1" customHeight="1" x14ac:dyDescent="0.2">
      <c r="A233" s="165" t="s">
        <v>1058</v>
      </c>
      <c r="B233" s="122" t="str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SSL CT Equity</v>
      </c>
      <c r="C233" s="122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Sandstorm Gold Ltd</v>
      </c>
      <c r="D233" s="122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Precious Metals</v>
      </c>
      <c r="E233" s="123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9.4</v>
      </c>
      <c r="F233" s="123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12</v>
      </c>
      <c r="G233" s="123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27.65957446808509</v>
      </c>
      <c r="H233" s="123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1462.6877109643947</v>
      </c>
      <c r="I233" s="124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8</v>
      </c>
      <c r="J233" s="124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0</v>
      </c>
      <c r="K233" s="124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12</v>
      </c>
      <c r="L233" s="125" t="str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NA</v>
      </c>
      <c r="M233" s="125" t="str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NA</v>
      </c>
      <c r="N233" s="126" t="str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25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15.973535173642031</v>
      </c>
      <c r="P233" s="125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15.973535173642031</v>
      </c>
      <c r="Q233" s="126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36.861655510668626</v>
      </c>
      <c r="R233" s="126" t="str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26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142.85714285714286</v>
      </c>
    </row>
    <row r="234" spans="1:19" ht="14.1" customHeight="1" x14ac:dyDescent="0.2">
      <c r="A234" s="165" t="s">
        <v>1058</v>
      </c>
      <c r="B234" s="122" t="str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SSRM CT Equity</v>
      </c>
      <c r="C234" s="122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SSR Mining Inc</v>
      </c>
      <c r="D234" s="122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Precious Metals</v>
      </c>
      <c r="E234" s="123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19.2</v>
      </c>
      <c r="F234" s="123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32.362598419189453</v>
      </c>
      <c r="G234" s="123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68.555200099945068</v>
      </c>
      <c r="H234" s="123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3363.8574839650737</v>
      </c>
      <c r="I234" s="124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9</v>
      </c>
      <c r="J234" s="124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0</v>
      </c>
      <c r="K234" s="124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9</v>
      </c>
      <c r="L234" s="125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8.0830658683871643</v>
      </c>
      <c r="M234" s="125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8.0830658683871643</v>
      </c>
      <c r="N234" s="126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-52.698507573448857</v>
      </c>
      <c r="O234" s="125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4.1836128662995433</v>
      </c>
      <c r="P234" s="125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4.1836128662995433</v>
      </c>
      <c r="Q234" s="126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>-64.154698589057574</v>
      </c>
      <c r="R234" s="126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1.3070832937955856</v>
      </c>
      <c r="S234" s="126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34.255319148936181</v>
      </c>
    </row>
    <row r="235" spans="1:19" ht="14.1" customHeight="1" x14ac:dyDescent="0.2">
      <c r="A235" s="165" t="s">
        <v>1058</v>
      </c>
      <c r="B235" s="122" t="str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STN CT Equity</v>
      </c>
      <c r="C235" s="122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Stantec Inc</v>
      </c>
      <c r="D235" s="122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Engineering Services</v>
      </c>
      <c r="E235" s="123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57.35</v>
      </c>
      <c r="F235" s="123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56</v>
      </c>
      <c r="G235" s="123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-2.3539668700959027</v>
      </c>
      <c r="H235" s="123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5085.5051880193214</v>
      </c>
      <c r="I235" s="124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10</v>
      </c>
      <c r="J235" s="124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0</v>
      </c>
      <c r="K235" s="124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11</v>
      </c>
      <c r="L235" s="125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24.666666666666664</v>
      </c>
      <c r="M235" s="125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24.666666666666664</v>
      </c>
      <c r="N235" s="126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44.34747477251517</v>
      </c>
      <c r="O235" s="125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12.51333108108108</v>
      </c>
      <c r="P235" s="125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12.51333108108108</v>
      </c>
      <c r="Q235" s="126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7.2145388665008081</v>
      </c>
      <c r="R235" s="126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1.1421098517872712</v>
      </c>
      <c r="S235" s="126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4.7297297297297289</v>
      </c>
    </row>
    <row r="236" spans="1:19" ht="14.1" customHeight="1" x14ac:dyDescent="0.2">
      <c r="A236" s="165" t="s">
        <v>1058</v>
      </c>
      <c r="B236" s="122" t="str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SU CT Equity</v>
      </c>
      <c r="C236" s="122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Suncor Energy Inc</v>
      </c>
      <c r="D236" s="122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Integrated Oils</v>
      </c>
      <c r="E236" s="123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26.08</v>
      </c>
      <c r="F236" s="123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33</v>
      </c>
      <c r="G236" s="123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26.533742331288359</v>
      </c>
      <c r="H236" s="123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31636.647450054279</v>
      </c>
      <c r="I236" s="124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18</v>
      </c>
      <c r="J236" s="124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24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25</v>
      </c>
      <c r="L236" s="125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11.398601398601397</v>
      </c>
      <c r="M236" s="125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11.398601398601397</v>
      </c>
      <c r="N236" s="126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-33.296243466490353</v>
      </c>
      <c r="O236" s="125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5.1695330090340521</v>
      </c>
      <c r="P236" s="125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5.1695330090340521</v>
      </c>
      <c r="Q236" s="126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-55.707309738115207</v>
      </c>
      <c r="R236" s="126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3.2208588957055215</v>
      </c>
      <c r="S236" s="126" t="str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/>
      </c>
    </row>
    <row r="237" spans="1:19" ht="14.1" customHeight="1" x14ac:dyDescent="0.2">
      <c r="A237" s="165" t="s">
        <v>1058</v>
      </c>
      <c r="B237" s="122" t="str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SVM CT Equity</v>
      </c>
      <c r="C237" s="122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Silvercorp Metals Inc</v>
      </c>
      <c r="D237" s="122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Precious Metals</v>
      </c>
      <c r="E237" s="123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6.59</v>
      </c>
      <c r="F237" s="123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10.5</v>
      </c>
      <c r="G237" s="123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59.332321699544764</v>
      </c>
      <c r="H237" s="123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922.86985133779683</v>
      </c>
      <c r="I237" s="124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4</v>
      </c>
      <c r="J237" s="124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24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5</v>
      </c>
      <c r="L237" s="125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18.557714205971546</v>
      </c>
      <c r="M237" s="125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18.557714205971546</v>
      </c>
      <c r="N237" s="126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8.5983452641361211</v>
      </c>
      <c r="O237" s="125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7.5216851851851851</v>
      </c>
      <c r="P237" s="125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7.5216851851851851</v>
      </c>
      <c r="Q237" s="126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-35.55401008706076</v>
      </c>
      <c r="R237" s="126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0.57122911777409502</v>
      </c>
      <c r="S237" s="126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41.500000000000007</v>
      </c>
    </row>
    <row r="238" spans="1:19" ht="14.1" customHeight="1" x14ac:dyDescent="0.2">
      <c r="A238" s="165" t="s">
        <v>1058</v>
      </c>
      <c r="B238" s="122" t="str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T CT Equity</v>
      </c>
      <c r="C238" s="122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TELUS Corp</v>
      </c>
      <c r="D238" s="122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Wireless Telecommunications</v>
      </c>
      <c r="E238" s="123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25.73</v>
      </c>
      <c r="F238" s="123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28.82819938659668</v>
      </c>
      <c r="G238" s="123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12.041194662249044</v>
      </c>
      <c r="H238" s="123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27657.544880758967</v>
      </c>
      <c r="I238" s="124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15</v>
      </c>
      <c r="J238" s="124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0</v>
      </c>
      <c r="K238" s="124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25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22.412891986062714</v>
      </c>
      <c r="M238" s="125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22.412891986062714</v>
      </c>
      <c r="N238" s="126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31.158555156917387</v>
      </c>
      <c r="O238" s="125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9.2747009297853236</v>
      </c>
      <c r="P238" s="125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9.2747009297853236</v>
      </c>
      <c r="Q238" s="126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-20.534126615170578</v>
      </c>
      <c r="R238" s="126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4.9164399533618353</v>
      </c>
      <c r="S238" s="126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8.3018867924528372</v>
      </c>
    </row>
    <row r="239" spans="1:19" ht="14.1" customHeight="1" x14ac:dyDescent="0.2">
      <c r="A239" s="165" t="s">
        <v>1058</v>
      </c>
      <c r="B239" s="122" t="str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TA CT Equity</v>
      </c>
      <c r="C239" s="122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TransAlta Corp</v>
      </c>
      <c r="D239" s="122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Power Generation</v>
      </c>
      <c r="E239" s="123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12.35</v>
      </c>
      <c r="F239" s="123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13</v>
      </c>
      <c r="G239" s="123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5.2631578947368363</v>
      </c>
      <c r="H239" s="123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2656.2449994190843</v>
      </c>
      <c r="I239" s="124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9</v>
      </c>
      <c r="J239" s="124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1</v>
      </c>
      <c r="K239" s="124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12</v>
      </c>
      <c r="L239" s="125" t="str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NA</v>
      </c>
      <c r="M239" s="125" t="str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NA</v>
      </c>
      <c r="N239" s="126" t="str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25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7.8317030831315266</v>
      </c>
      <c r="P239" s="125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7.8317030831315266</v>
      </c>
      <c r="Q239" s="126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-32.89776885494534</v>
      </c>
      <c r="R239" s="126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1.4574898785425101</v>
      </c>
      <c r="S239" s="126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86.967213114754088</v>
      </c>
    </row>
    <row r="240" spans="1:19" ht="14.1" customHeight="1" x14ac:dyDescent="0.2">
      <c r="A240" s="165" t="s">
        <v>1058</v>
      </c>
      <c r="B240" s="122" t="str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TCL/A CT Equity</v>
      </c>
      <c r="C240" s="122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Transcontinental Inc</v>
      </c>
      <c r="D240" s="122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Containers &amp; Packaging</v>
      </c>
      <c r="E240" s="123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23.82</v>
      </c>
      <c r="F240" s="123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25</v>
      </c>
      <c r="G240" s="123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4.9538203190596208</v>
      </c>
      <c r="H240" s="123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1677.4001915427166</v>
      </c>
      <c r="I240" s="124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6</v>
      </c>
      <c r="J240" s="124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24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8</v>
      </c>
      <c r="L240" s="125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10.600801068090789</v>
      </c>
      <c r="M240" s="125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10.600801068090789</v>
      </c>
      <c r="N240" s="126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-37.964910888728895</v>
      </c>
      <c r="O240" s="125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6.5422072679505812</v>
      </c>
      <c r="P240" s="125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6.5422072679505812</v>
      </c>
      <c r="Q240" s="126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-43.946201786120007</v>
      </c>
      <c r="R240" s="126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3.7783375314861463</v>
      </c>
      <c r="S240" s="126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-13.908045977011493</v>
      </c>
    </row>
    <row r="241" spans="1:19" ht="14.1" customHeight="1" x14ac:dyDescent="0.2">
      <c r="A241" s="165" t="s">
        <v>1058</v>
      </c>
      <c r="B241" s="122" t="str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TCN CT Equity</v>
      </c>
      <c r="C241" s="122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Tricon Residential Inc</v>
      </c>
      <c r="D241" s="122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Real Estate Services</v>
      </c>
      <c r="E241" s="123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12.76</v>
      </c>
      <c r="F241" s="123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14.5</v>
      </c>
      <c r="G241" s="123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13.636363636363647</v>
      </c>
      <c r="H241" s="123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1970.6507479426907</v>
      </c>
      <c r="I241" s="124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9</v>
      </c>
      <c r="J241" s="124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24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9</v>
      </c>
      <c r="L241" s="125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11.963472393983707</v>
      </c>
      <c r="M241" s="125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11.963472393983707</v>
      </c>
      <c r="N241" s="126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-29.990660962881954</v>
      </c>
      <c r="O241" s="125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27.092282608695655</v>
      </c>
      <c r="P241" s="125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27.092282608695655</v>
      </c>
      <c r="Q241" s="126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132.12736623933998</v>
      </c>
      <c r="R241" s="126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2.4879654419833215</v>
      </c>
      <c r="S241" s="126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46.551724137931039</v>
      </c>
    </row>
    <row r="242" spans="1:19" ht="14.1" customHeight="1" x14ac:dyDescent="0.2">
      <c r="A242" s="165" t="s">
        <v>1058</v>
      </c>
      <c r="B242" s="122" t="str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TD CT Equity</v>
      </c>
      <c r="C242" s="122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Toronto-Dominion Bank/The</v>
      </c>
      <c r="D242" s="122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Banks</v>
      </c>
      <c r="E242" s="123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83.6</v>
      </c>
      <c r="F242" s="123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82</v>
      </c>
      <c r="G242" s="123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-1.9138755980861122</v>
      </c>
      <c r="H242" s="123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121162.42613043502</v>
      </c>
      <c r="I242" s="124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5</v>
      </c>
      <c r="J242" s="124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3</v>
      </c>
      <c r="K242" s="124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15</v>
      </c>
      <c r="L242" s="125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12.425683709869203</v>
      </c>
      <c r="M242" s="125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12.425683709869203</v>
      </c>
      <c r="N242" s="126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-27.285835168583883</v>
      </c>
      <c r="O242" s="125" t="str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NA</v>
      </c>
      <c r="P242" s="125" t="str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NA</v>
      </c>
      <c r="Q242" s="126" t="str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26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3.7799043062200961</v>
      </c>
      <c r="S242" s="126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25.522388059701477</v>
      </c>
    </row>
    <row r="243" spans="1:19" ht="14.1" customHeight="1" x14ac:dyDescent="0.2">
      <c r="A243" s="165" t="s">
        <v>1058</v>
      </c>
      <c r="B243" s="122" t="str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TECK/B CT Equity</v>
      </c>
      <c r="C243" s="122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Teck Resources Ltd</v>
      </c>
      <c r="D243" s="122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Base Metals</v>
      </c>
      <c r="E243" s="123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24.43</v>
      </c>
      <c r="F243" s="123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31</v>
      </c>
      <c r="G243" s="123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26.893164142447802</v>
      </c>
      <c r="H243" s="123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10391.817077059515</v>
      </c>
      <c r="I243" s="124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12</v>
      </c>
      <c r="J243" s="124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24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22</v>
      </c>
      <c r="L243" s="125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8.278549644188411</v>
      </c>
      <c r="M243" s="125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8.278549644188411</v>
      </c>
      <c r="N243" s="126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-51.554551246587785</v>
      </c>
      <c r="O243" s="125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4.6461641122594761</v>
      </c>
      <c r="P243" s="125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4.6461641122594761</v>
      </c>
      <c r="Q243" s="126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-60.191547752850738</v>
      </c>
      <c r="R243" s="126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0.8923454768726975</v>
      </c>
      <c r="S243" s="126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183.75</v>
      </c>
    </row>
    <row r="244" spans="1:19" ht="14.1" customHeight="1" x14ac:dyDescent="0.2">
      <c r="A244" s="165" t="s">
        <v>1058</v>
      </c>
      <c r="B244" s="122" t="str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TFII CT Equity</v>
      </c>
      <c r="C244" s="122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TFI International Inc</v>
      </c>
      <c r="D244" s="122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Trucking</v>
      </c>
      <c r="E244" s="123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94.58</v>
      </c>
      <c r="F244" s="123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108.66960144042969</v>
      </c>
      <c r="G244" s="123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14.897019920099064</v>
      </c>
      <c r="H244" s="123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7046.0841868687021</v>
      </c>
      <c r="I244" s="124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18</v>
      </c>
      <c r="J244" s="124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0</v>
      </c>
      <c r="K244" s="124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20</v>
      </c>
      <c r="L244" s="125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21.172630326721762</v>
      </c>
      <c r="M244" s="125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21.172630326721762</v>
      </c>
      <c r="N244" s="126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23.900637376524038</v>
      </c>
      <c r="O244" s="125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9.8587845876096125</v>
      </c>
      <c r="P244" s="125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9.8587845876096125</v>
      </c>
      <c r="Q244" s="126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-15.529682984028359</v>
      </c>
      <c r="R244" s="126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1.0971871099705979</v>
      </c>
      <c r="S244" s="126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7.8787878787878709</v>
      </c>
    </row>
    <row r="245" spans="1:19" ht="14.1" customHeight="1" x14ac:dyDescent="0.2">
      <c r="A245" s="165" t="s">
        <v>1058</v>
      </c>
      <c r="B245" s="122" t="str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TGZ CT Equity</v>
      </c>
      <c r="C245" s="122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Teranga Gold Corp</v>
      </c>
      <c r="D245" s="122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Precious Metals</v>
      </c>
      <c r="E245" s="123" t="str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#N/A N/A</v>
      </c>
      <c r="F245" s="123" t="str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23" t="str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23" t="str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#N/A N/A</v>
      </c>
      <c r="I245" s="124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</v>
      </c>
      <c r="J245" s="124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0</v>
      </c>
      <c r="K245" s="124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1</v>
      </c>
      <c r="L245" s="125" t="str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NA</v>
      </c>
      <c r="M245" s="125" t="str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NA</v>
      </c>
      <c r="N245" s="126" t="str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25" t="str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NA</v>
      </c>
      <c r="P245" s="125" t="str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NA</v>
      </c>
      <c r="Q245" s="126" t="str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26" t="str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26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6670</v>
      </c>
    </row>
    <row r="246" spans="1:19" ht="14.1" customHeight="1" x14ac:dyDescent="0.2">
      <c r="A246" s="165" t="s">
        <v>1058</v>
      </c>
      <c r="B246" s="122" t="str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TIH CT Equity</v>
      </c>
      <c r="C246" s="122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Toromont Industries Ltd</v>
      </c>
      <c r="D246" s="122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 Wholesale &amp; Rental</v>
      </c>
      <c r="E246" s="123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97.46</v>
      </c>
      <c r="F246" s="123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99</v>
      </c>
      <c r="G246" s="123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1.5801354401805856</v>
      </c>
      <c r="H246" s="123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6408.3181446570343</v>
      </c>
      <c r="I246" s="124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6</v>
      </c>
      <c r="J246" s="124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24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9</v>
      </c>
      <c r="L246" s="125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25.899548232792984</v>
      </c>
      <c r="M246" s="125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25.899548232792984</v>
      </c>
      <c r="N246" s="126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51.562204803484811</v>
      </c>
      <c r="O246" s="125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13.488025747010379</v>
      </c>
      <c r="P246" s="125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13.488025747010379</v>
      </c>
      <c r="Q246" s="126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15.565747546757326</v>
      </c>
      <c r="R246" s="126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1.1081469320746973</v>
      </c>
      <c r="S246" s="126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21.387096774193541</v>
      </c>
    </row>
    <row r="247" spans="1:19" ht="14.1" customHeight="1" x14ac:dyDescent="0.2">
      <c r="A247" s="165" t="s">
        <v>1058</v>
      </c>
      <c r="B247" s="122" t="str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TOU CT Equity</v>
      </c>
      <c r="C247" s="122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Tourmaline Oil Corp</v>
      </c>
      <c r="D247" s="122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Exploration &amp; Production</v>
      </c>
      <c r="E247" s="123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23.73</v>
      </c>
      <c r="F247" s="123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33</v>
      </c>
      <c r="G247" s="123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39.064475347661173</v>
      </c>
      <c r="H247" s="123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5613.7512376927616</v>
      </c>
      <c r="I247" s="124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15</v>
      </c>
      <c r="J247" s="124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0</v>
      </c>
      <c r="K247" s="124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16</v>
      </c>
      <c r="L247" s="125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7.8889627659574471</v>
      </c>
      <c r="M247" s="125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7.8889627659574471</v>
      </c>
      <c r="N247" s="126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-53.834384303769426</v>
      </c>
      <c r="O247" s="125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4.3299307414815393</v>
      </c>
      <c r="P247" s="125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4.3299307414815393</v>
      </c>
      <c r="Q247" s="126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-62.901043314221795</v>
      </c>
      <c r="R247" s="126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2.6675094816687737</v>
      </c>
      <c r="S247" s="126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332.18390804597698</v>
      </c>
    </row>
    <row r="248" spans="1:19" ht="14.1" customHeight="1" x14ac:dyDescent="0.2">
      <c r="A248" s="165" t="s">
        <v>1058</v>
      </c>
      <c r="B248" s="122" t="str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TOY CT Equity</v>
      </c>
      <c r="C248" s="122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Spin Master Corp</v>
      </c>
      <c r="D248" s="122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Toys &amp; Games</v>
      </c>
      <c r="E248" s="123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38.17</v>
      </c>
      <c r="F248" s="123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44</v>
      </c>
      <c r="G248" s="123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15.273775216138329</v>
      </c>
      <c r="H248" s="123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3105.3107402103228</v>
      </c>
      <c r="I248" s="124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7</v>
      </c>
      <c r="J248" s="124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1</v>
      </c>
      <c r="K248" s="124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12</v>
      </c>
      <c r="L248" s="125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26.660115012583447</v>
      </c>
      <c r="M248" s="125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26.660115012583447</v>
      </c>
      <c r="N248" s="126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56.012984292347667</v>
      </c>
      <c r="O248" s="125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10.119985682237822</v>
      </c>
      <c r="P248" s="125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10.119985682237822</v>
      </c>
      <c r="Q248" s="126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-13.291705363958128</v>
      </c>
      <c r="R248" s="126" t="str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26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123.72549019607844</v>
      </c>
    </row>
    <row r="249" spans="1:19" ht="14.1" customHeight="1" x14ac:dyDescent="0.2">
      <c r="A249" s="165" t="s">
        <v>1058</v>
      </c>
      <c r="B249" s="122" t="str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TRI CT Equity</v>
      </c>
      <c r="C249" s="122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Thomson Reuters Corp</v>
      </c>
      <c r="D249" s="122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Information Services</v>
      </c>
      <c r="E249" s="123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114.16</v>
      </c>
      <c r="F249" s="123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118</v>
      </c>
      <c r="G249" s="123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3.3637000700770914</v>
      </c>
      <c r="H249" s="123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45018.198751228447</v>
      </c>
      <c r="I249" s="124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8</v>
      </c>
      <c r="J249" s="124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2</v>
      </c>
      <c r="K249" s="124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17</v>
      </c>
      <c r="L249" s="125" t="str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NA</v>
      </c>
      <c r="M249" s="125" t="str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NA</v>
      </c>
      <c r="N249" s="126" t="str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25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24.893973817051556</v>
      </c>
      <c r="P249" s="125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24.893973817051556</v>
      </c>
      <c r="Q249" s="126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113.29220061836179</v>
      </c>
      <c r="R249" s="126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1.7795384885676693</v>
      </c>
      <c r="S249" s="126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-2.9729729729729817</v>
      </c>
    </row>
    <row r="250" spans="1:19" ht="14.1" customHeight="1" x14ac:dyDescent="0.2">
      <c r="A250" s="165" t="s">
        <v>1058</v>
      </c>
      <c r="B250" s="122" t="str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TRIL CT Equity</v>
      </c>
      <c r="C250" s="122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Trillium Therapeutics Inc</v>
      </c>
      <c r="D250" s="122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Biotech</v>
      </c>
      <c r="E250" s="123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12.39</v>
      </c>
      <c r="F250" s="123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28.760501861572266</v>
      </c>
      <c r="G250" s="123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132.12673011761308</v>
      </c>
      <c r="H250" s="123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1017.2349082964697</v>
      </c>
      <c r="I250" s="124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8</v>
      </c>
      <c r="J250" s="124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0</v>
      </c>
      <c r="K250" s="124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8</v>
      </c>
      <c r="L250" s="125" t="str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NA</v>
      </c>
      <c r="M250" s="125" t="str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NA</v>
      </c>
      <c r="N250" s="126" t="str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25" t="str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NA</v>
      </c>
      <c r="P250" s="125" t="str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NA</v>
      </c>
      <c r="Q250" s="126" t="str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26" t="str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26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-2.5559105431309805</v>
      </c>
    </row>
    <row r="251" spans="1:19" ht="14.1" customHeight="1" x14ac:dyDescent="0.2">
      <c r="A251" s="165" t="s">
        <v>1058</v>
      </c>
      <c r="B251" s="122" t="str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TRP CT Equity</v>
      </c>
      <c r="C251" s="122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TC Energy Corp</v>
      </c>
      <c r="D251" s="122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Midstream - Oil &amp; Gas</v>
      </c>
      <c r="E251" s="123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58.85</v>
      </c>
      <c r="F251" s="123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69</v>
      </c>
      <c r="G251" s="123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17.247238742565841</v>
      </c>
      <c r="H251" s="123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45877.35309633545</v>
      </c>
      <c r="I251" s="124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18</v>
      </c>
      <c r="J251" s="124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24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24</v>
      </c>
      <c r="L251" s="125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14.228723404255319</v>
      </c>
      <c r="M251" s="125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14.228723404255319</v>
      </c>
      <c r="N251" s="126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-16.734582730776715</v>
      </c>
      <c r="O251" s="125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11.427209020496337</v>
      </c>
      <c r="P251" s="125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11.427209020496337</v>
      </c>
      <c r="Q251" s="126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-2.0913825643150696</v>
      </c>
      <c r="R251" s="126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5.875955819881054</v>
      </c>
      <c r="S251" s="126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-1.5238095238095251</v>
      </c>
    </row>
    <row r="252" spans="1:19" ht="14.1" customHeight="1" x14ac:dyDescent="0.2">
      <c r="A252" s="165" t="s">
        <v>1058</v>
      </c>
      <c r="B252" s="122" t="str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TXG CT Equity</v>
      </c>
      <c r="C252" s="122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Torex Gold Resources Inc</v>
      </c>
      <c r="D252" s="122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Precious Metals</v>
      </c>
      <c r="E252" s="123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17.100000000000001</v>
      </c>
      <c r="F252" s="123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32.5</v>
      </c>
      <c r="G252" s="123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90.05847953216373</v>
      </c>
      <c r="H252" s="123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1167.5230040761721</v>
      </c>
      <c r="I252" s="124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7</v>
      </c>
      <c r="J252" s="124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0</v>
      </c>
      <c r="K252" s="124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8</v>
      </c>
      <c r="L252" s="125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7.1199948591369804</v>
      </c>
      <c r="M252" s="125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7.1199948591369804</v>
      </c>
      <c r="N252" s="126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-58.334326555011629</v>
      </c>
      <c r="O252" s="125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1.8091868012982328</v>
      </c>
      <c r="P252" s="125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1.8091868012982328</v>
      </c>
      <c r="Q252" s="126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-84.498841486115978</v>
      </c>
      <c r="R252" s="126" t="str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26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21.13924050632912</v>
      </c>
    </row>
    <row r="253" spans="1:19" ht="14.1" customHeight="1" x14ac:dyDescent="0.2">
      <c r="A253" s="165" t="s">
        <v>1058</v>
      </c>
      <c r="B253" s="122" t="str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VET CT Equity</v>
      </c>
      <c r="C253" s="122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Vermilion Energy Inc</v>
      </c>
      <c r="D253" s="122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Exploration &amp; Production</v>
      </c>
      <c r="E253" s="123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8.68</v>
      </c>
      <c r="F253" s="123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10.25</v>
      </c>
      <c r="G253" s="123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18.087557603686633</v>
      </c>
      <c r="H253" s="123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1098.860515674698</v>
      </c>
      <c r="I253" s="124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4</v>
      </c>
      <c r="J253" s="124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2</v>
      </c>
      <c r="K253" s="124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25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33.643410852713174</v>
      </c>
      <c r="M253" s="125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33.643410852713174</v>
      </c>
      <c r="N253" s="126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96.878705377974811</v>
      </c>
      <c r="O253" s="125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4.6667863559678597</v>
      </c>
      <c r="P253" s="125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4.6667863559678597</v>
      </c>
      <c r="Q253" s="126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-60.014855844416395</v>
      </c>
      <c r="R253" s="126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26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1:19" ht="14.1" customHeight="1" x14ac:dyDescent="0.2">
      <c r="A254" s="165" t="s">
        <v>1058</v>
      </c>
      <c r="B254" s="122" t="str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VII CT Equity</v>
      </c>
      <c r="C254" s="122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Seven Generations Energy Ltd</v>
      </c>
      <c r="D254" s="122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Exploration &amp; Production</v>
      </c>
      <c r="E254" s="123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8.4499999999999993</v>
      </c>
      <c r="F254" s="123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9</v>
      </c>
      <c r="G254" s="123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6.5088757396449815</v>
      </c>
      <c r="H254" s="123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2245.1395791895529</v>
      </c>
      <c r="I254" s="124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1</v>
      </c>
      <c r="J254" s="124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24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1</v>
      </c>
      <c r="L254" s="125" t="str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NA</v>
      </c>
      <c r="M254" s="125" t="str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NA</v>
      </c>
      <c r="N254" s="126" t="str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25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3.2998627586206899</v>
      </c>
      <c r="P254" s="125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3.2998627586206899</v>
      </c>
      <c r="Q254" s="126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-71.726691981869067</v>
      </c>
      <c r="R254" s="126" t="str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26" t="str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/>
      </c>
    </row>
    <row r="255" spans="1:19" ht="14.1" customHeight="1" x14ac:dyDescent="0.2">
      <c r="A255" s="165" t="s">
        <v>1058</v>
      </c>
      <c r="B255" s="122" t="str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WCN CT Equity</v>
      </c>
      <c r="C255" s="122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Waste Connections Inc</v>
      </c>
      <c r="D255" s="122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Waste Management</v>
      </c>
      <c r="E255" s="123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143.94</v>
      </c>
      <c r="F255" s="123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150</v>
      </c>
      <c r="G255" s="123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4.2100875364735391</v>
      </c>
      <c r="H255" s="123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30119.148349417879</v>
      </c>
      <c r="I255" s="124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16</v>
      </c>
      <c r="J255" s="124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24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19</v>
      </c>
      <c r="L255" s="125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37.561071146004942</v>
      </c>
      <c r="M255" s="125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37.561071146004942</v>
      </c>
      <c r="N255" s="126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119.80455823013227</v>
      </c>
      <c r="O255" s="125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18.84707931308834</v>
      </c>
      <c r="P255" s="125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18.84707931308834</v>
      </c>
      <c r="Q255" s="126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61.482254760141622</v>
      </c>
      <c r="R255" s="126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0.76278308099784076</v>
      </c>
      <c r="S255" s="126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15.681818181818185</v>
      </c>
    </row>
    <row r="256" spans="1:19" ht="14.1" customHeight="1" x14ac:dyDescent="0.2">
      <c r="A256" s="165" t="s">
        <v>1058</v>
      </c>
      <c r="B256" s="122" t="str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WCP CT Equity</v>
      </c>
      <c r="C256" s="122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Whitecap Resources Inc</v>
      </c>
      <c r="D256" s="122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Exploration &amp; Production</v>
      </c>
      <c r="E256" s="123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5.5</v>
      </c>
      <c r="F256" s="123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8</v>
      </c>
      <c r="G256" s="123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45.45454545454546</v>
      </c>
      <c r="H256" s="123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2618.0033534185191</v>
      </c>
      <c r="I256" s="124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15</v>
      </c>
      <c r="J256" s="124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0</v>
      </c>
      <c r="K256" s="124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16</v>
      </c>
      <c r="L256" s="125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11.554621848739496</v>
      </c>
      <c r="M256" s="125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11.554621848739496</v>
      </c>
      <c r="N256" s="126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-32.383223547964448</v>
      </c>
      <c r="O256" s="125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4.6826964285714281</v>
      </c>
      <c r="P256" s="125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4.6826964285714281</v>
      </c>
      <c r="Q256" s="126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-59.878537937819722</v>
      </c>
      <c r="R256" s="126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3.2727272727272729</v>
      </c>
      <c r="S256" s="126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/>
      </c>
    </row>
    <row r="257" spans="1:19" ht="14.1" customHeight="1" x14ac:dyDescent="0.2">
      <c r="A257" s="165" t="s">
        <v>1058</v>
      </c>
      <c r="B257" s="122" t="str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WDO CT Equity</v>
      </c>
      <c r="C257" s="122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Wesdome Gold Mines Ltd</v>
      </c>
      <c r="D257" s="122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Precious Metals</v>
      </c>
      <c r="E257" s="123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9.5399999999999991</v>
      </c>
      <c r="F257" s="123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14.125</v>
      </c>
      <c r="G257" s="123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48.060796645702311</v>
      </c>
      <c r="H257" s="123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1059.9244812964182</v>
      </c>
      <c r="I257" s="124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12</v>
      </c>
      <c r="J257" s="124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0</v>
      </c>
      <c r="K257" s="124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12</v>
      </c>
      <c r="L257" s="125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16.307692307692307</v>
      </c>
      <c r="M257" s="125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16.307692307692307</v>
      </c>
      <c r="N257" s="126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-4.5686133520585814</v>
      </c>
      <c r="O257" s="125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7.5177529411764707</v>
      </c>
      <c r="P257" s="125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7.5177529411764707</v>
      </c>
      <c r="Q257" s="126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-35.587701653708613</v>
      </c>
      <c r="R257" s="126" t="str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26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62.5</v>
      </c>
    </row>
    <row r="258" spans="1:19" ht="14.1" customHeight="1" x14ac:dyDescent="0.2">
      <c r="A258" s="165" t="s">
        <v>1058</v>
      </c>
      <c r="B258" s="122" t="str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WEED CT Equity</v>
      </c>
      <c r="C258" s="122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Canopy Growth Corp</v>
      </c>
      <c r="D258" s="122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Cannabis</v>
      </c>
      <c r="E258" s="123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34.729999999999997</v>
      </c>
      <c r="F258" s="123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38.25</v>
      </c>
      <c r="G258" s="123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10.135329686150317</v>
      </c>
      <c r="H258" s="123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10577.427326194889</v>
      </c>
      <c r="I258" s="124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3</v>
      </c>
      <c r="J258" s="124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6</v>
      </c>
      <c r="K258" s="124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21</v>
      </c>
      <c r="L258" s="125" t="str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NA</v>
      </c>
      <c r="M258" s="125" t="str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NA</v>
      </c>
      <c r="N258" s="126" t="str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25" t="str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NA</v>
      </c>
      <c r="P258" s="125" t="str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NA</v>
      </c>
      <c r="Q258" s="126" t="str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26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0</v>
      </c>
      <c r="S258" s="126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-31.625523986958537</v>
      </c>
    </row>
    <row r="259" spans="1:19" ht="14.1" customHeight="1" x14ac:dyDescent="0.2">
      <c r="A259" s="165" t="s">
        <v>1058</v>
      </c>
      <c r="B259" s="122" t="str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WFT CT Equity</v>
      </c>
      <c r="C259" s="122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West Fraser Timber Co Ltd</v>
      </c>
      <c r="D259" s="122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Wood Products</v>
      </c>
      <c r="E259" s="123" t="str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#N/A N/A</v>
      </c>
      <c r="F259" s="123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120</v>
      </c>
      <c r="G259" s="123" t="str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23" t="str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#N/A N/A</v>
      </c>
      <c r="I259" s="124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6</v>
      </c>
      <c r="J259" s="124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24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7</v>
      </c>
      <c r="L259" s="125" t="str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NA</v>
      </c>
      <c r="M259" s="125" t="str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NA</v>
      </c>
      <c r="N259" s="126" t="str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25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25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26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26" t="str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26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61.246943765281181</v>
      </c>
    </row>
    <row r="260" spans="1:19" ht="14.1" customHeight="1" x14ac:dyDescent="0.2">
      <c r="A260" s="165" t="s">
        <v>1058</v>
      </c>
      <c r="B260" s="122" t="str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WIR-U CT Equity</v>
      </c>
      <c r="C260" s="122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WPT Industrial Real Estate Inv</v>
      </c>
      <c r="D260" s="122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Industrial REIT</v>
      </c>
      <c r="E260" s="123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20.51</v>
      </c>
      <c r="F260" s="123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21.165300369262695</v>
      </c>
      <c r="G260" s="123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3.1950286165904229</v>
      </c>
      <c r="H260" s="123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1472.8730934765772</v>
      </c>
      <c r="I260" s="124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8</v>
      </c>
      <c r="J260" s="124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0</v>
      </c>
      <c r="K260" s="124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9</v>
      </c>
      <c r="L260" s="125" t="str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NA</v>
      </c>
      <c r="M260" s="125" t="str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NA</v>
      </c>
      <c r="N260" s="126" t="str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25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22.053053061224492</v>
      </c>
      <c r="P260" s="125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22.053053061224492</v>
      </c>
      <c r="Q260" s="126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88.951119349220221</v>
      </c>
      <c r="R260" s="126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4.6496731894356857</v>
      </c>
      <c r="S260" s="126" t="str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/>
      </c>
    </row>
    <row r="261" spans="1:19" ht="14.1" customHeight="1" x14ac:dyDescent="0.2">
      <c r="A261" s="165" t="s">
        <v>1058</v>
      </c>
      <c r="B261" s="122" t="str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WN CT Equity</v>
      </c>
      <c r="C261" s="122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George Weston Ltd</v>
      </c>
      <c r="D261" s="122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Food &amp; Drug Stores</v>
      </c>
      <c r="E261" s="123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112.6</v>
      </c>
      <c r="F261" s="123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120</v>
      </c>
      <c r="G261" s="123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6.5719360568383678</v>
      </c>
      <c r="H261" s="123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13673.382021509515</v>
      </c>
      <c r="I261" s="124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5</v>
      </c>
      <c r="J261" s="124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0</v>
      </c>
      <c r="K261" s="124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7</v>
      </c>
      <c r="L261" s="125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15.207995678011885</v>
      </c>
      <c r="M261" s="125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15.207995678011885</v>
      </c>
      <c r="N261" s="126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-11.003955170040246</v>
      </c>
      <c r="O261" s="125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7.0734934642807215</v>
      </c>
      <c r="P261" s="125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7.0734934642807215</v>
      </c>
      <c r="Q261" s="126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-39.394128147487237</v>
      </c>
      <c r="R261" s="126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1.9493783303730017</v>
      </c>
      <c r="S261" s="126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8.0875912408759021</v>
      </c>
    </row>
    <row r="262" spans="1:19" ht="14.1" customHeight="1" x14ac:dyDescent="0.2">
      <c r="A262" s="165" t="s">
        <v>1058</v>
      </c>
      <c r="B262" s="122" t="str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WPK CT Equity</v>
      </c>
      <c r="C262" s="122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Winpak Ltd</v>
      </c>
      <c r="D262" s="122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Containers &amp; Packaging</v>
      </c>
      <c r="E262" s="123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44.09</v>
      </c>
      <c r="F262" s="123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49</v>
      </c>
      <c r="G262" s="123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11.13631208890904</v>
      </c>
      <c r="H262" s="123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2283.9098555057585</v>
      </c>
      <c r="I262" s="124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2</v>
      </c>
      <c r="J262" s="124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24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6</v>
      </c>
      <c r="L262" s="125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21.192445536844744</v>
      </c>
      <c r="M262" s="125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21.192445536844744</v>
      </c>
      <c r="N262" s="126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24.016594493145881</v>
      </c>
      <c r="O262" s="125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9.3180030487804881</v>
      </c>
      <c r="P262" s="125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9.3180030487804881</v>
      </c>
      <c r="Q262" s="126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-20.163112958620879</v>
      </c>
      <c r="R262" s="126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0.29882965755181456</v>
      </c>
      <c r="S262" s="126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1.0975609756097571</v>
      </c>
    </row>
    <row r="263" spans="1:19" ht="14.1" customHeight="1" x14ac:dyDescent="0.2">
      <c r="A263" s="165" t="s">
        <v>1058</v>
      </c>
      <c r="B263" s="122" t="str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WPM CT Equity</v>
      </c>
      <c r="C263" s="122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Wheaton Precious Metals Corp</v>
      </c>
      <c r="D263" s="122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Precious Metals</v>
      </c>
      <c r="E263" s="123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51.22</v>
      </c>
      <c r="F263" s="123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71.971900939941406</v>
      </c>
      <c r="G263" s="123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40.515230261502168</v>
      </c>
      <c r="H263" s="123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18346.883485064289</v>
      </c>
      <c r="I263" s="124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16</v>
      </c>
      <c r="J263" s="124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0</v>
      </c>
      <c r="K263" s="124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19</v>
      </c>
      <c r="L263" s="125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26.352004712154706</v>
      </c>
      <c r="M263" s="125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26.352004712154706</v>
      </c>
      <c r="N263" s="126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54.209946029444026</v>
      </c>
      <c r="O263" s="125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18.217291841817072</v>
      </c>
      <c r="P263" s="125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18.217291841817072</v>
      </c>
      <c r="Q263" s="126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56.086219693321105</v>
      </c>
      <c r="R263" s="126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1.364552086798859</v>
      </c>
      <c r="S263" s="126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38.550983899821091</v>
      </c>
    </row>
    <row r="264" spans="1:19" ht="14.1" customHeight="1" x14ac:dyDescent="0.2">
      <c r="A264" s="165" t="s">
        <v>1058</v>
      </c>
      <c r="B264" s="122" t="str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WSP CT Equity</v>
      </c>
      <c r="C264" s="122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WSP Global Inc</v>
      </c>
      <c r="D264" s="122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Engineering Services</v>
      </c>
      <c r="E264" s="123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123.37</v>
      </c>
      <c r="F264" s="123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129</v>
      </c>
      <c r="G264" s="123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4.5635081462267912</v>
      </c>
      <c r="H264" s="123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11184.45219619041</v>
      </c>
      <c r="I264" s="124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10</v>
      </c>
      <c r="J264" s="124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24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13</v>
      </c>
      <c r="L264" s="125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30.082906608144356</v>
      </c>
      <c r="M264" s="125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30.082906608144356</v>
      </c>
      <c r="N264" s="126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76.042902812285718</v>
      </c>
      <c r="O264" s="125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12.131568712480046</v>
      </c>
      <c r="P264" s="125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12.131568712480046</v>
      </c>
      <c r="Q264" s="126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>3.9435891856419936</v>
      </c>
      <c r="R264" s="126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1.215854745886358</v>
      </c>
      <c r="S264" s="126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33.149350649350644</v>
      </c>
    </row>
    <row r="265" spans="1:19" ht="14.1" customHeight="1" x14ac:dyDescent="0.2">
      <c r="A265" s="165" t="s">
        <v>1058</v>
      </c>
      <c r="B265" s="122" t="str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WTE CT Equity</v>
      </c>
      <c r="C265" s="122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Westshore Terminals Investment</v>
      </c>
      <c r="D265" s="122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Transport Operations &amp; Services</v>
      </c>
      <c r="E265" s="123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20.399999999999999</v>
      </c>
      <c r="F265" s="123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21</v>
      </c>
      <c r="G265" s="123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2.941176470588247</v>
      </c>
      <c r="H265" s="123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1030.5924076485578</v>
      </c>
      <c r="I265" s="124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1</v>
      </c>
      <c r="J265" s="124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24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5</v>
      </c>
      <c r="L265" s="125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13.691275167785234</v>
      </c>
      <c r="M265" s="125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13.691275167785234</v>
      </c>
      <c r="N265" s="126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-19.879689315455028</v>
      </c>
      <c r="O265" s="125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8.3702430133657355</v>
      </c>
      <c r="P265" s="125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8.3702430133657355</v>
      </c>
      <c r="Q265" s="126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-28.283545039789171</v>
      </c>
      <c r="R265" s="126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5.3529411764705888</v>
      </c>
      <c r="S265" s="126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-24.057084607543324</v>
      </c>
    </row>
    <row r="266" spans="1:19" ht="14.1" customHeight="1" x14ac:dyDescent="0.2">
      <c r="A266" s="165" t="s">
        <v>1058</v>
      </c>
      <c r="B266" s="122" t="str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X CT Equity</v>
      </c>
      <c r="C266" s="122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TMX Group Ltd</v>
      </c>
      <c r="D266" s="122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Security &amp; Cmdty Exchanges</v>
      </c>
      <c r="E266" s="123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135.88999999999999</v>
      </c>
      <c r="F266" s="123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148</v>
      </c>
      <c r="G266" s="123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8.9116196923982649</v>
      </c>
      <c r="H266" s="123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6094.8763456953902</v>
      </c>
      <c r="I266" s="124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4</v>
      </c>
      <c r="J266" s="124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0</v>
      </c>
      <c r="K266" s="124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7</v>
      </c>
      <c r="L266" s="125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20.874039938556066</v>
      </c>
      <c r="M266" s="125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20.874039938556066</v>
      </c>
      <c r="N266" s="126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22.153308922886339</v>
      </c>
      <c r="O266" s="125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15.057094731846565</v>
      </c>
      <c r="P266" s="125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15.057094731846565</v>
      </c>
      <c r="Q266" s="126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29.009570503961957</v>
      </c>
      <c r="R266" s="126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2.1200971373905366</v>
      </c>
      <c r="S266" s="126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10.714285714285712</v>
      </c>
    </row>
    <row r="267" spans="1:19" ht="14.1" customHeight="1" x14ac:dyDescent="0.2">
      <c r="A267" s="165" t="s">
        <v>1058</v>
      </c>
      <c r="B267" s="122" t="str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YRI CT Equity</v>
      </c>
      <c r="C267" s="122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Yamana Gold Inc</v>
      </c>
      <c r="D267" s="122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Precious Metals</v>
      </c>
      <c r="E267" s="123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5.71</v>
      </c>
      <c r="F267" s="123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9.25</v>
      </c>
      <c r="G267" s="123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61.996497373029769</v>
      </c>
      <c r="H267" s="123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4393.4930268492717</v>
      </c>
      <c r="I267" s="124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12</v>
      </c>
      <c r="J267" s="124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24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18</v>
      </c>
      <c r="L267" s="125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12.501445378802215</v>
      </c>
      <c r="M267" s="125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12.501445378802215</v>
      </c>
      <c r="N267" s="126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>-26.842483590406928</v>
      </c>
      <c r="O267" s="125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4.9819349665924273</v>
      </c>
      <c r="P267" s="125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4.9819349665924273</v>
      </c>
      <c r="Q267" s="126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-57.314654535620505</v>
      </c>
      <c r="R267" s="126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2.3953274231658512</v>
      </c>
      <c r="S267" s="126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13.749999999999996</v>
      </c>
    </row>
    <row r="268" spans="1:19" ht="14.1" customHeight="1" x14ac:dyDescent="0.2">
      <c r="A268" s="165" t="s">
        <v>1058</v>
      </c>
      <c r="B268" s="122" t="str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ZZZ CT Equity</v>
      </c>
      <c r="C268" s="122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Sleep Country Canada Holdings</v>
      </c>
      <c r="D268" s="122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Home Products Stores</v>
      </c>
      <c r="E268" s="123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30.99</v>
      </c>
      <c r="F268" s="123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35</v>
      </c>
      <c r="G268" s="123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12.939657954178774</v>
      </c>
      <c r="H268" s="123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906.40477427774556</v>
      </c>
      <c r="I268" s="124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4</v>
      </c>
      <c r="J268" s="124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24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7</v>
      </c>
      <c r="L268" s="125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14.949348769898696</v>
      </c>
      <c r="M268" s="125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14.949348769898696</v>
      </c>
      <c r="N268" s="126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-12.517537388034473</v>
      </c>
      <c r="O268" s="125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8.2763660354361317</v>
      </c>
      <c r="P268" s="125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8.2763660354361317</v>
      </c>
      <c r="Q268" s="126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-29.08788537360487</v>
      </c>
      <c r="R268" s="126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2.5233946434333658</v>
      </c>
      <c r="S268" s="126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6.3076923076923075</v>
      </c>
    </row>
    <row r="269" spans="1:19" ht="14.1" customHeight="1" x14ac:dyDescent="0.2">
      <c r="A269" s="165" t="s">
        <v>1058</v>
      </c>
      <c r="B269" s="122" t="str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TSGI CT Equity</v>
      </c>
      <c r="C269" s="122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Stars Group Inc/The</v>
      </c>
      <c r="D269" s="122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Casinos &amp; Gaming</v>
      </c>
      <c r="E269" s="123" t="str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#N/A N/A</v>
      </c>
      <c r="F269" s="123" t="str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23" t="str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23" t="str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#N/A N/A</v>
      </c>
      <c r="I269" s="124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0</v>
      </c>
      <c r="J269" s="124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0</v>
      </c>
      <c r="K269" s="124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0</v>
      </c>
      <c r="L269" s="125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25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NA</v>
      </c>
      <c r="N269" s="126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25" t="str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NA</v>
      </c>
      <c r="P269" s="125" t="str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NA</v>
      </c>
      <c r="Q269" s="126" t="str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26" t="str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26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-7.2580645161290329</v>
      </c>
    </row>
    <row r="270" spans="1:19" ht="14.1" customHeight="1" x14ac:dyDescent="0.2">
      <c r="A270" s="165" t="s">
        <v>1058</v>
      </c>
      <c r="B270" s="122" t="str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/>
      </c>
      <c r="C270" s="122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22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23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23" t="str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23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23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24" t="str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24" t="str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24" t="str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25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25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26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25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25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26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26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26" t="str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65" t="s">
        <v>1058</v>
      </c>
      <c r="B271" s="122" t="str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/>
      </c>
      <c r="C271" s="122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22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23" t="str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23" t="str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23" t="str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23" t="str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24" t="str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24" t="str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24" t="str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25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25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26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25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25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26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26" t="str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26" t="str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65" t="s">
        <v>1058</v>
      </c>
      <c r="B272" s="122" t="str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/>
      </c>
      <c r="C272" s="122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22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23" t="str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23" t="str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23" t="str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23" t="str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24" t="str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24" t="str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24" t="str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25" t="str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25" t="str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26" t="str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25" t="str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25" t="str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26" t="str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26" t="str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26" t="str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65" t="s">
        <v>1058</v>
      </c>
      <c r="B273" s="122" t="str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/>
      </c>
      <c r="C273" s="122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22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23" t="str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23" t="str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23" t="str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23" t="str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24" t="str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24" t="str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24" t="str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25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25" t="str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26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25" t="str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25" t="str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26" t="str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26" t="str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26" t="str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65" t="s">
        <v>1058</v>
      </c>
      <c r="B274" s="122" t="str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/>
      </c>
      <c r="C274" s="122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22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23" t="str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23" t="str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23" t="str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23" t="str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24" t="str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24" t="str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24" t="str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25" t="str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25" t="str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26" t="str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25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25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26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26" t="str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26" t="str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65" t="s">
        <v>1058</v>
      </c>
      <c r="B275" s="122" t="str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/>
      </c>
      <c r="C275" s="122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22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23" t="str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23" t="str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23" t="str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23" t="str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24" t="str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24" t="str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24" t="str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25" t="str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25" t="str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26" t="str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25" t="str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25" t="str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26" t="str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26" t="str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26" t="str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65" t="s">
        <v>1058</v>
      </c>
      <c r="B276" s="122" t="str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/>
      </c>
      <c r="C276" s="122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22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23" t="str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23" t="str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23" t="str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23" t="str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24" t="str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24" t="str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24" t="str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25" t="str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25" t="str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26" t="str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25" t="str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25" t="str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26" t="str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26" t="str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26" t="str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65" t="s">
        <v>1058</v>
      </c>
      <c r="B277" s="122" t="str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/>
      </c>
      <c r="C277" s="122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22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23" t="str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23" t="str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23" t="str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23" t="str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24" t="str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24" t="str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24" t="str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25" t="str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25" t="str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26" t="str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25" t="str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25" t="str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26" t="str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26" t="str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26" t="str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65" t="s">
        <v>1058</v>
      </c>
      <c r="B278" s="122" t="str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/>
      </c>
      <c r="C278" s="122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22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23" t="str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23" t="str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23" t="str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23" t="str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24" t="str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24" t="str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24" t="str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25" t="str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25" t="str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26" t="str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25" t="str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25" t="str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26" t="str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26" t="str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26" t="str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65" t="s">
        <v>1058</v>
      </c>
      <c r="B279" s="122" t="str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/>
      </c>
      <c r="C279" s="122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22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23" t="str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23" t="str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23" t="str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23" t="str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24" t="str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24" t="str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24" t="str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25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25" t="str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26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25" t="str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25" t="str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26" t="str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26" t="str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26" t="str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65" t="s">
        <v>1058</v>
      </c>
      <c r="B280" s="122" t="str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/>
      </c>
      <c r="C280" s="122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22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23" t="str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23" t="str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23" t="str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23" t="str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24" t="str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24" t="str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24" t="str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25" t="str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25" t="str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26" t="str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25" t="str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25" t="str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26" t="str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26" t="str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26" t="str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65" t="s">
        <v>1058</v>
      </c>
      <c r="B281" s="122" t="str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/>
      </c>
      <c r="C281" s="122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22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23" t="str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23" t="str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23" t="str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23" t="str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24" t="str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24" t="str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24" t="str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25" t="str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25" t="str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26" t="str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25" t="str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25" t="str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26" t="str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26" t="str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26" t="str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65" t="s">
        <v>1058</v>
      </c>
      <c r="B282" s="122" t="str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/>
      </c>
      <c r="C282" s="122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22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23" t="str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23" t="str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23" t="str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23" t="str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24" t="str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24" t="str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24" t="str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25" t="str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25" t="str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26" t="str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25" t="str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25" t="str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26" t="str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26" t="str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26" t="str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65" t="s">
        <v>1058</v>
      </c>
      <c r="B283" s="122" t="str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/>
      </c>
      <c r="C283" s="122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22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23" t="str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23" t="str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23" t="str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23" t="str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24" t="str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24" t="str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24" t="str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25" t="str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25" t="str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26" t="str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25" t="str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25" t="str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26" t="str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26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26" t="str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65" t="s">
        <v>1058</v>
      </c>
      <c r="B284" s="122" t="str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/>
      </c>
      <c r="C284" s="122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22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23" t="str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23" t="str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23" t="str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23" t="str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24" t="str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24" t="str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24" t="str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25" t="str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25" t="str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26" t="str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25" t="str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25" t="str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26" t="str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26" t="str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26" t="str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65" t="s">
        <v>1058</v>
      </c>
      <c r="B285" s="122" t="str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/>
      </c>
      <c r="C285" s="122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22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23" t="str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23" t="str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23" t="str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23" t="str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24" t="str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24" t="str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24" t="str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25" t="str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25" t="str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26" t="str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25" t="str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25" t="str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26" t="str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26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26" t="str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65" t="s">
        <v>1058</v>
      </c>
      <c r="B286" s="122" t="str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/>
      </c>
      <c r="C286" s="122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22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23" t="str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23" t="str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23" t="str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23" t="str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24" t="str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24" t="str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24" t="str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25" t="str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25" t="str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26" t="str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25" t="str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25" t="str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26" t="str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26" t="str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26" t="str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65" t="s">
        <v>1058</v>
      </c>
      <c r="B287" s="122" t="str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/>
      </c>
      <c r="C287" s="122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22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23" t="str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23" t="str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23" t="str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23" t="str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24" t="str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24" t="str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24" t="str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25" t="str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25" t="str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26" t="str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25" t="str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25" t="str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26" t="str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26" t="str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26" t="str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65" t="s">
        <v>1058</v>
      </c>
      <c r="B288" s="122" t="str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/>
      </c>
      <c r="C288" s="122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22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23" t="str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23" t="str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23" t="str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23" t="str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24" t="str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24" t="str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24" t="str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25" t="str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25" t="str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26" t="str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25" t="str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25" t="str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26" t="str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26" t="str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26" t="str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65" t="s">
        <v>1058</v>
      </c>
      <c r="B289" s="122" t="str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/>
      </c>
      <c r="C289" s="122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22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23" t="str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23" t="str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23" t="str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23" t="str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24" t="str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24" t="str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24" t="str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25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25" t="str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26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25" t="str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25" t="str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26" t="str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26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26" t="str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65" t="s">
        <v>1058</v>
      </c>
      <c r="B290" s="122" t="str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/>
      </c>
      <c r="C290" s="122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22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23" t="str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23" t="str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23" t="str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23" t="str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24" t="str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24" t="str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24" t="str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25" t="str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25" t="str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26" t="str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25" t="str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25" t="str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26" t="str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26" t="str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26" t="str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65" t="s">
        <v>1058</v>
      </c>
      <c r="B291" s="122" t="str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/>
      </c>
      <c r="C291" s="122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22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23" t="str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23" t="str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23" t="str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23" t="str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24" t="str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24" t="str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24" t="str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25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25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26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25" t="str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25" t="str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26" t="str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26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26" t="str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65" t="s">
        <v>1058</v>
      </c>
      <c r="B292" s="122" t="str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/>
      </c>
      <c r="C292" s="122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22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23" t="str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23" t="str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23" t="str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23" t="str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24" t="str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24" t="str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24" t="str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25" t="str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25" t="str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26" t="str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25" t="str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25" t="str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26" t="str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26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26" t="str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65" t="s">
        <v>1058</v>
      </c>
      <c r="B293" s="122" t="str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/>
      </c>
      <c r="C293" s="122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22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23" t="str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23" t="str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23" t="str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23" t="str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24" t="str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24" t="str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24" t="str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25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25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26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25" t="str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25" t="str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26" t="str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26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26" t="str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65" t="s">
        <v>1058</v>
      </c>
      <c r="B294" s="122" t="str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/>
      </c>
      <c r="C294" s="122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22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23" t="str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23" t="str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23" t="str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23" t="str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24" t="str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24" t="str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24" t="str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25" t="str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25" t="str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26" t="str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25" t="str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25" t="str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26" t="str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26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26" t="str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65" t="s">
        <v>1058</v>
      </c>
      <c r="B295" s="122" t="str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/>
      </c>
      <c r="C295" s="122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22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23" t="str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23" t="str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23" t="str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23" t="str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24" t="str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24" t="str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24" t="str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25" t="str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25" t="str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26" t="str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25" t="str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25" t="str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26" t="str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26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26" t="str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65" t="s">
        <v>1058</v>
      </c>
      <c r="B296" s="122" t="str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/>
      </c>
      <c r="C296" s="122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22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23" t="str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23" t="str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23" t="str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23" t="str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24" t="str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24" t="str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24" t="str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25" t="str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25" t="str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26" t="str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25" t="str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25" t="str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26" t="str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26" t="str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26" t="str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65" t="s">
        <v>1058</v>
      </c>
      <c r="B297" s="122" t="str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/>
      </c>
      <c r="C297" s="122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22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23" t="str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23" t="str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23" t="str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23" t="str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24" t="str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24" t="str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24" t="str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25" t="str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25" t="str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26" t="str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25" t="str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25" t="str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26" t="str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26" t="str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26" t="str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65" t="s">
        <v>1058</v>
      </c>
      <c r="B298" s="122" t="str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/>
      </c>
      <c r="C298" s="122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22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23" t="str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23" t="str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23" t="str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23" t="str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24" t="str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24" t="str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24" t="str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25" t="str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25" t="str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26" t="str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25" t="str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25" t="str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26" t="str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26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26" t="str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65" t="s">
        <v>1058</v>
      </c>
      <c r="B299" s="122" t="str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/>
      </c>
      <c r="C299" s="122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22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23" t="str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23" t="str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23" t="str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23" t="str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24" t="str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24" t="str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24" t="str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25" t="str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25" t="str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26" t="str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25" t="str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25" t="str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26" t="str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26" t="str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26" t="str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65" t="s">
        <v>1058</v>
      </c>
      <c r="B300" s="122" t="str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/>
      </c>
      <c r="C300" s="122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22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23" t="str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23" t="str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23" t="str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23" t="str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24" t="str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24" t="str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24" t="str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25" t="str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25" t="str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26" t="str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25" t="str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25" t="str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26" t="str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26" t="str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26" t="str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65" t="s">
        <v>1058</v>
      </c>
      <c r="B301" s="122" t="str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/>
      </c>
      <c r="C301" s="122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22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23" t="str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23" t="str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23" t="str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23" t="str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24" t="str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24" t="str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24" t="str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25" t="str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25" t="str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26" t="str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25" t="str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25" t="str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26" t="str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26" t="str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26" t="str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65" t="s">
        <v>1058</v>
      </c>
      <c r="B302" s="122" t="str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/>
      </c>
      <c r="C302" s="122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22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23" t="str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23" t="str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23" t="str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23" t="str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24" t="str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24" t="str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24" t="str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25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25" t="str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26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25" t="str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25" t="str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26" t="str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26" t="str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26" t="str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65" t="s">
        <v>1058</v>
      </c>
      <c r="B303" s="122" t="str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/>
      </c>
      <c r="C303" s="122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22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23" t="str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23" t="str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23" t="str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23" t="str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24" t="str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24" t="str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24" t="str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25" t="str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25" t="str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26" t="str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25" t="str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25" t="str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26" t="str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26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26" t="str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65" t="s">
        <v>1058</v>
      </c>
      <c r="B304" s="122" t="str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/>
      </c>
      <c r="C304" s="122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22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23" t="str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23" t="str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23" t="str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23" t="str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24" t="str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24" t="str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24" t="str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25" t="str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25" t="str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26" t="str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25" t="str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25" t="str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26" t="str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26" t="str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26" t="str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65" t="s">
        <v>1058</v>
      </c>
      <c r="B305" s="122" t="str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/>
      </c>
      <c r="C305" s="122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22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23" t="str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23" t="str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23" t="str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23" t="str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24" t="str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24" t="str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24" t="str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25" t="str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25" t="str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26" t="str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25" t="str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25" t="str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26" t="str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26" t="str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26" t="str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65" t="s">
        <v>1058</v>
      </c>
      <c r="B306" s="122" t="str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/>
      </c>
      <c r="C306" s="122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22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23" t="str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23" t="str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23" t="str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23" t="str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24" t="str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24" t="str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24" t="str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25" t="str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25" t="str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26" t="str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25" t="str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25" t="str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26" t="str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26" t="str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26" t="str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65" t="s">
        <v>1058</v>
      </c>
      <c r="B307" s="122" t="str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/>
      </c>
      <c r="C307" s="122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22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23" t="str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23" t="str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23" t="str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23" t="str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24" t="str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24" t="str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24" t="str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25" t="str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25" t="str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26" t="str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25" t="str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25" t="str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26" t="str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26" t="str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26" t="str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65" t="s">
        <v>1058</v>
      </c>
      <c r="B308" s="122" t="str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/>
      </c>
      <c r="C308" s="122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22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23" t="str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23" t="str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23" t="str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23" t="str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24" t="str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24" t="str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24" t="str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25" t="str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25" t="str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26" t="str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25" t="str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25" t="str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26" t="str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26" t="str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26" t="str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65" t="s">
        <v>1058</v>
      </c>
      <c r="B309" s="122" t="str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/>
      </c>
      <c r="C309" s="122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22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23" t="str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23" t="str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23" t="str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23" t="str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24" t="str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24" t="str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24" t="str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25" t="str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25" t="str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26" t="str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25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25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26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26" t="str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26" t="str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65" t="s">
        <v>1058</v>
      </c>
      <c r="B310" s="122" t="str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/>
      </c>
      <c r="C310" s="122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22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23" t="str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23" t="str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23" t="str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23" t="str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24" t="str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24" t="str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24" t="str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25" t="str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25" t="str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26" t="str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25" t="str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25" t="str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26" t="str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26" t="str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26" t="str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65" t="s">
        <v>1058</v>
      </c>
      <c r="B311" s="122" t="str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/>
      </c>
      <c r="C311" s="122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22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23" t="str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23" t="str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23" t="str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23" t="str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24" t="str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24" t="str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24" t="str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25" t="str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25" t="str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26" t="str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25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25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26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26" t="str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26" t="str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65" t="s">
        <v>1058</v>
      </c>
      <c r="B312" s="122" t="str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/>
      </c>
      <c r="C312" s="122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22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23" t="str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23" t="str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23" t="str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23" t="str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24" t="str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24" t="str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24" t="str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25" t="str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25" t="str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26" t="str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25" t="str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25" t="str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26" t="str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26" t="str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26" t="str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65" t="s">
        <v>1058</v>
      </c>
      <c r="B313" s="122" t="str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/>
      </c>
      <c r="C313" s="122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22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23" t="str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23" t="str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23" t="str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23" t="str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24" t="str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24" t="str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24" t="str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25" t="str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25" t="str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26" t="str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25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25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26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26" t="str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26" t="str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65" t="s">
        <v>1058</v>
      </c>
      <c r="B314" s="122" t="str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/>
      </c>
      <c r="C314" s="122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22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23" t="str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23" t="str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23" t="str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23" t="str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24" t="str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24" t="str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24" t="str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25" t="str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25" t="str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26" t="str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25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25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26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26" t="str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26" t="str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65" t="s">
        <v>1058</v>
      </c>
      <c r="B315" s="122" t="str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/>
      </c>
      <c r="C315" s="122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22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23" t="str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23" t="str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23" t="str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23" t="str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24" t="str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24" t="str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24" t="str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25" t="str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25" t="str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26" t="str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25" t="str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25" t="str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26" t="str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26" t="str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26" t="str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65" t="s">
        <v>1058</v>
      </c>
      <c r="B316" s="122" t="str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/>
      </c>
      <c r="C316" s="122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22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23" t="str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23" t="str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23" t="str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23" t="str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24" t="str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24" t="str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24" t="str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25" t="str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25" t="str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26" t="str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25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25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26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26" t="str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26" t="str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65" t="s">
        <v>1058</v>
      </c>
      <c r="B317" s="122" t="str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/>
      </c>
      <c r="C317" s="122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22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23" t="str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23" t="str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23" t="str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23" t="str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24" t="str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24" t="str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24" t="str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25" t="str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25" t="str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26" t="str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25" t="str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25" t="str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26" t="str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26" t="str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26" t="str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65" t="s">
        <v>1058</v>
      </c>
      <c r="B318" s="122" t="str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/>
      </c>
      <c r="C318" s="122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22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23" t="str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23" t="str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23" t="str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23" t="str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24" t="str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24" t="str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24" t="str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25" t="str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25" t="str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26" t="str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25" t="str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25" t="str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26" t="str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26" t="str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26" t="str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65" t="s">
        <v>1058</v>
      </c>
      <c r="B319" s="122" t="str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/>
      </c>
      <c r="C319" s="122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22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23" t="str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23" t="str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23" t="str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23" t="str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24" t="str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24" t="str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24" t="str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25" t="str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25" t="str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26" t="str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25" t="str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25" t="str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26" t="str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26" t="str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26" t="str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65" t="s">
        <v>1058</v>
      </c>
      <c r="B320" s="122" t="str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/>
      </c>
      <c r="C320" s="122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22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23" t="str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23" t="str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23" t="str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23" t="str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24" t="str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24" t="str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24" t="str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25" t="str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25" t="str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26" t="str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25" t="str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25" t="str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26" t="str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26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26" t="str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65" t="s">
        <v>1058</v>
      </c>
      <c r="B321" s="122" t="str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/>
      </c>
      <c r="C321" s="122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22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23" t="str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23" t="str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23" t="str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23" t="str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24" t="str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24" t="str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24" t="str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25" t="str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25" t="str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26" t="str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25" t="str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25" t="str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26" t="str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26" t="str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26" t="str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65" t="s">
        <v>1058</v>
      </c>
      <c r="B322" s="122" t="str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/>
      </c>
      <c r="C322" s="122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22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23" t="str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23" t="str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23" t="str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23" t="str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24" t="str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24" t="str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24" t="str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25" t="str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25" t="str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26" t="str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25" t="str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25" t="str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26" t="str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26" t="str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26" t="str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65" t="s">
        <v>1058</v>
      </c>
      <c r="B323" s="122" t="str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/>
      </c>
      <c r="C323" s="122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22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23" t="str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23" t="str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23" t="str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23" t="str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24" t="str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24" t="str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24" t="str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25" t="str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25" t="str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26" t="str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25" t="str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25" t="str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26" t="str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26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26" t="str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65" t="s">
        <v>1058</v>
      </c>
      <c r="B324" s="122" t="str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/>
      </c>
      <c r="C324" s="122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22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23" t="str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23" t="str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23" t="str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23" t="str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24" t="str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24" t="str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24" t="str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25" t="str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25" t="str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26" t="str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25" t="str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25" t="str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26" t="str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26" t="str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26" t="str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65" t="s">
        <v>1058</v>
      </c>
      <c r="B325" s="122" t="str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/>
      </c>
      <c r="C325" s="122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22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23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23" t="str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23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23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24" t="str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24" t="str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24" t="str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25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25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26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25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25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26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26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26" t="str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65" t="s">
        <v>1058</v>
      </c>
      <c r="B326" s="122" t="str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/>
      </c>
      <c r="C326" s="122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22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23" t="str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23" t="str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23" t="str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23" t="str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24" t="str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24" t="str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24" t="str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25" t="str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25" t="str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26" t="str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25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25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26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26" t="str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26" t="str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65" t="s">
        <v>1058</v>
      </c>
      <c r="B327" s="122" t="str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/>
      </c>
      <c r="C327" s="122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22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23" t="str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23" t="str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23" t="str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23" t="str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24" t="str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24" t="str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24" t="str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25" t="str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25" t="str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26" t="str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25" t="str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25" t="str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26" t="str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26" t="str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26" t="str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65" t="s">
        <v>1058</v>
      </c>
      <c r="B328" s="122" t="str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/>
      </c>
      <c r="C328" s="122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22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23" t="str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23" t="str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23" t="str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23" t="str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24" t="str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24" t="str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24" t="str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25" t="str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25" t="str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26" t="str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25" t="str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25" t="str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26" t="str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26" t="str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26" t="str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65" t="s">
        <v>1058</v>
      </c>
      <c r="B329" s="122" t="str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/>
      </c>
      <c r="C329" s="122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22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23" t="str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23" t="str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23" t="str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23" t="str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24" t="str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24" t="str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24" t="str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25" t="str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25" t="str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26" t="str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25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25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26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26" t="str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26" t="str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65" t="s">
        <v>1058</v>
      </c>
      <c r="B330" s="122" t="str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/>
      </c>
      <c r="C330" s="122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22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23" t="str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23" t="str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23" t="str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23" t="str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24" t="str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24" t="str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24" t="str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25" t="str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25" t="str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26" t="str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25" t="str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25" t="str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26" t="str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26" t="str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26" t="str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65" t="s">
        <v>1058</v>
      </c>
      <c r="B331" s="122" t="str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/>
      </c>
      <c r="C331" s="122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22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23" t="str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23" t="str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23" t="str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23" t="str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24" t="str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24" t="str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24" t="str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25" t="str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25" t="str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26" t="str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25" t="str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25" t="str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26" t="str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26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26" t="str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65" t="s">
        <v>1058</v>
      </c>
      <c r="B332" s="122" t="str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/>
      </c>
      <c r="C332" s="122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22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23" t="str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23" t="str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23" t="str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23" t="str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24" t="str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24" t="str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24" t="str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25" t="str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25" t="str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26" t="str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25" t="str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25" t="str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26" t="str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26" t="str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26" t="str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65" t="s">
        <v>1058</v>
      </c>
      <c r="B333" s="122" t="str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/>
      </c>
      <c r="C333" s="122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22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23" t="str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23" t="str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23" t="str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23" t="str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24" t="str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24" t="str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24" t="str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25" t="str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25" t="str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26" t="str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25" t="str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25" t="str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26" t="str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26" t="str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26" t="str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65" t="s">
        <v>1058</v>
      </c>
      <c r="B334" s="122" t="str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/>
      </c>
      <c r="C334" s="122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22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23" t="str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23" t="str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23" t="str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23" t="str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24" t="str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24" t="str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24" t="str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25" t="str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25" t="str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26" t="str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25" t="str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25" t="str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26" t="str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26" t="str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26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65" t="s">
        <v>1058</v>
      </c>
      <c r="B335" s="122" t="str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/>
      </c>
      <c r="C335" s="122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22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23" t="str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23" t="str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23" t="str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23" t="str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24" t="str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24" t="str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24" t="str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25" t="str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25" t="str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26" t="str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25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25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26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26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26" t="str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65" t="s">
        <v>1058</v>
      </c>
      <c r="B336" s="122" t="str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/>
      </c>
      <c r="C336" s="122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22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23" t="str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23" t="str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23" t="str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23" t="str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24" t="str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24" t="str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24" t="str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25" t="str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25" t="str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26" t="str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25" t="str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25" t="str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26" t="str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26" t="str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26" t="str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65" t="s">
        <v>1058</v>
      </c>
      <c r="B337" s="122" t="str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/>
      </c>
      <c r="C337" s="122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22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23" t="str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23" t="str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23" t="str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23" t="str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24" t="str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24" t="str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24" t="str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25" t="str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25" t="str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26" t="str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25" t="str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25" t="str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26" t="str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26" t="str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26" t="str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65" t="s">
        <v>1058</v>
      </c>
      <c r="B338" s="122" t="str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/>
      </c>
      <c r="C338" s="122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22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23" t="str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23" t="str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23" t="str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23" t="str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24" t="str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24" t="str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24" t="str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25" t="str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25" t="str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26" t="str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25" t="str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25" t="str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26" t="str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26" t="str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26" t="str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65" t="s">
        <v>1058</v>
      </c>
      <c r="B339" s="139" t="str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/>
      </c>
      <c r="C339" s="139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39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54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54" t="str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23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54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55" t="str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55" t="str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55" t="str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56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56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40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56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56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40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40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40" t="str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65" t="s">
        <v>1058</v>
      </c>
      <c r="B340" s="139" t="str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/>
      </c>
      <c r="C340" s="139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39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54" t="str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54" t="str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23" t="str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54" t="str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55" t="str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55" t="str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55" t="str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56" t="str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56" t="str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40" t="str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56" t="str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56" t="str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40" t="str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40" t="str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40" t="str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65" t="s">
        <v>1058</v>
      </c>
      <c r="B341" s="139" t="str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/>
      </c>
      <c r="C341" s="139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39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54" t="str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54" t="str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23" t="str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54" t="str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55" t="str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55" t="str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55" t="str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56" t="str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56" t="str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40" t="str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56" t="str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56" t="str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40" t="str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40" t="str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40" t="str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65" t="s">
        <v>1058</v>
      </c>
      <c r="B342" s="139" t="str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/>
      </c>
      <c r="C342" s="139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39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54" t="str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54" t="str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23" t="str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54" t="str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55" t="str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55" t="str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55" t="str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56" t="str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56" t="str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40" t="str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56" t="str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56" t="str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40" t="str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40" t="str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40" t="str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65" t="s">
        <v>1058</v>
      </c>
      <c r="B343" s="139" t="str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/>
      </c>
      <c r="C343" s="139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39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54" t="str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54" t="str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23" t="str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54" t="str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55" t="str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55" t="str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55" t="str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56" t="str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56" t="str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40" t="str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56" t="str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56" t="str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40" t="str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40" t="str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40" t="str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65" t="s">
        <v>1058</v>
      </c>
      <c r="B344" s="139" t="str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/>
      </c>
      <c r="C344" s="139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39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54" t="str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54" t="str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23" t="str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54" t="str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55" t="str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55" t="str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55" t="str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56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56" t="str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40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56" t="str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56" t="str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40" t="str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40" t="str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40" t="str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65" t="s">
        <v>1058</v>
      </c>
      <c r="B345" s="139" t="str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/>
      </c>
      <c r="C345" s="139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39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54" t="str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54" t="str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23" t="str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54" t="str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55" t="str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55" t="str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55" t="str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56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56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40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56" t="str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56" t="str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40" t="str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40" t="str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40" t="str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65" t="s">
        <v>1058</v>
      </c>
      <c r="B346" s="139" t="str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/>
      </c>
      <c r="C346" s="139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39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54" t="str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54" t="str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23" t="str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54" t="str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55" t="str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55" t="str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55" t="str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56" t="str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56" t="str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40" t="str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56" t="str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56" t="str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40" t="str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40" t="str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40" t="str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65" t="s">
        <v>1058</v>
      </c>
      <c r="B347" s="139" t="str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/>
      </c>
      <c r="C347" s="139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39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54" t="str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54" t="str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23" t="str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54" t="str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55" t="str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55" t="str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55" t="str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56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56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40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56" t="str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56" t="str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40" t="str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40" t="str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40" t="str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65" t="s">
        <v>1058</v>
      </c>
      <c r="B348" s="139" t="str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/>
      </c>
      <c r="C348" s="139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39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54" t="str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54" t="str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23" t="str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54" t="str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55" t="str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55" t="str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55" t="str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56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56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40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56" t="str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56" t="str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40" t="str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40" t="str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40" t="str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65" t="s">
        <v>1058</v>
      </c>
      <c r="B349" s="139" t="str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/>
      </c>
      <c r="C349" s="139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39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54" t="str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54" t="str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23" t="str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54" t="str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55" t="str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55" t="str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55" t="str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56" t="str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56" t="str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40" t="str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56" t="str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56" t="str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40" t="str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40" t="str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40" t="str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65" t="s">
        <v>1058</v>
      </c>
      <c r="B350" s="139" t="str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/>
      </c>
      <c r="C350" s="139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39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54" t="str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54" t="str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23" t="str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54" t="str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55" t="str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55" t="str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55" t="str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56" t="str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56" t="str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40" t="str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56" t="str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56" t="str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40" t="str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40" t="str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40" t="str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65" t="s">
        <v>1058</v>
      </c>
      <c r="B351" s="139" t="str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/>
      </c>
      <c r="C351" s="139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39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54" t="str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54" t="str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23" t="str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54" t="str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55" t="str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55" t="str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55" t="str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56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56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40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56" t="str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56" t="str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40" t="str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40" t="str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40" t="str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65" t="s">
        <v>1058</v>
      </c>
      <c r="B352" s="139" t="str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/>
      </c>
      <c r="C352" s="139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39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54" t="str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54" t="str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23" t="str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54" t="str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55" t="str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55" t="str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55" t="str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56" t="str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56" t="str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40" t="str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56" t="str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56" t="str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40" t="str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40" t="str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40" t="str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65" t="s">
        <v>1058</v>
      </c>
      <c r="B353" s="139" t="str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/>
      </c>
      <c r="C353" s="139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39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54" t="str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54" t="str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23" t="str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54" t="str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55" t="str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55" t="str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55" t="str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56" t="str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56" t="str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40" t="str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56" t="str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56" t="str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40" t="str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40" t="str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40" t="str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65" t="s">
        <v>1058</v>
      </c>
      <c r="B354" s="139" t="str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/>
      </c>
      <c r="C354" s="139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39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54" t="str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54" t="str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23" t="str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54" t="str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55" t="str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55" t="str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55" t="str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56" t="str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56" t="str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40" t="str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56" t="str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56" t="str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40" t="str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40" t="str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40" t="str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65" t="s">
        <v>1058</v>
      </c>
      <c r="B355" s="139" t="str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/>
      </c>
      <c r="C355" s="139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39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54" t="str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54" t="str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23" t="str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54" t="str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55" t="str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55" t="str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55" t="str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56" t="str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56" t="str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40" t="str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56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56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40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40" t="str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40" t="str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65" t="s">
        <v>1058</v>
      </c>
      <c r="B356" s="139" t="str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/>
      </c>
      <c r="C356" s="139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39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54" t="str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54" t="str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23" t="str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54" t="str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55" t="str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55" t="str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55" t="str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56" t="str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56" t="str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40" t="str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56" t="str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56" t="str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40" t="str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40" t="str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40" t="str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65" t="s">
        <v>1058</v>
      </c>
      <c r="B357" s="139" t="str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/>
      </c>
      <c r="C357" s="139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39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54" t="str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54" t="str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23" t="str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54" t="str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55" t="str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55" t="str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55" t="str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56" t="str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56" t="str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40" t="str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56" t="str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56" t="str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40" t="str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40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40" t="str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65" t="s">
        <v>1058</v>
      </c>
      <c r="B358" s="139" t="str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/>
      </c>
      <c r="C358" s="139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39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54" t="str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54" t="str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23" t="str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54" t="str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55" t="str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55" t="str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55" t="str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56" t="str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56" t="str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40" t="str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56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56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40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40" t="str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40" t="str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65" t="s">
        <v>1058</v>
      </c>
      <c r="B359" s="139" t="str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/>
      </c>
      <c r="C359" s="139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39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54" t="str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54" t="str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23" t="str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54" t="str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55" t="str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55" t="str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55" t="str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56" t="str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56" t="str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40" t="str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56" t="str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56" t="str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40" t="str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40" t="str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40" t="str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65" t="s">
        <v>1058</v>
      </c>
      <c r="B360" s="139" t="str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/>
      </c>
      <c r="C360" s="139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39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54" t="str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54" t="str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23" t="str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54" t="str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55" t="str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55" t="str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55" t="str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56" t="str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56" t="str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40" t="str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56" t="str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56" t="str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40" t="str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40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40" t="str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65" t="s">
        <v>1058</v>
      </c>
      <c r="B361" s="139" t="str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/>
      </c>
      <c r="C361" s="139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39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54" t="str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54" t="str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23" t="str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54" t="str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55" t="str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55" t="str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55" t="str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56" t="str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56" t="str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40" t="str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56" t="str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56" t="str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40" t="str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40" t="str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40" t="str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65" t="s">
        <v>1058</v>
      </c>
      <c r="B362" s="139" t="str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/>
      </c>
      <c r="C362" s="139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39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54" t="str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54" t="str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23" t="str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54" t="str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55" t="str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55" t="str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55" t="str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56" t="str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56" t="str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40" t="str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56" t="str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56" t="str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40" t="str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40" t="str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40" t="str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65" t="s">
        <v>1058</v>
      </c>
      <c r="B363" s="139" t="str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/>
      </c>
      <c r="C363" s="139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39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54" t="str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54" t="str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23" t="str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54" t="str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55" t="str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55" t="str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55" t="str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56" t="str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56" t="str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40" t="str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56" t="str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56" t="str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40" t="str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40" t="str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40" t="str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65" t="s">
        <v>1058</v>
      </c>
      <c r="B364" s="139" t="str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/>
      </c>
      <c r="C364" s="139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39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54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54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23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54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55" t="str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55" t="str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55" t="str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56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56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40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56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56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40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40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40" t="str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65" t="s">
        <v>1058</v>
      </c>
      <c r="B365" s="139" t="str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/>
      </c>
      <c r="C365" s="139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39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54" t="str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54" t="str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23" t="str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54" t="str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55" t="str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55" t="str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55" t="str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56" t="str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56" t="str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40" t="str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56" t="str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56" t="str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40" t="str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40" t="str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40" t="str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65" t="s">
        <v>1058</v>
      </c>
      <c r="B366" s="139" t="str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/>
      </c>
      <c r="C366" s="139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39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54" t="str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54" t="str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23" t="str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54" t="str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55" t="str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55" t="str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55" t="str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56" t="str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56" t="str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40" t="str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56" t="str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56" t="str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40" t="str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40" t="str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40" t="str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65" t="s">
        <v>1058</v>
      </c>
      <c r="B367" s="139" t="str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/>
      </c>
      <c r="C367" s="139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39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54" t="str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54" t="str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23" t="str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54" t="str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55" t="str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55" t="str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55" t="str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56" t="str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56" t="str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40" t="str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56" t="str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56" t="str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40" t="str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40" t="str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40" t="str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65" t="s">
        <v>1058</v>
      </c>
      <c r="B368" s="139" t="str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/>
      </c>
      <c r="C368" s="139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39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54" t="str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54" t="str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23" t="str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54" t="str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55" t="str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55" t="str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55" t="str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56" t="str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56" t="str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40" t="str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56" t="str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56" t="str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40" t="str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40" t="str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40" t="str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65" t="s">
        <v>1058</v>
      </c>
      <c r="B369" s="139" t="str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/>
      </c>
      <c r="C369" s="139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39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54" t="str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54" t="str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23" t="str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54" t="str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55" t="str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55" t="str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55" t="str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56" t="str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56" t="str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40" t="str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56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56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40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40" t="str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40" t="str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65" t="s">
        <v>1058</v>
      </c>
      <c r="B370" s="139" t="str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/>
      </c>
      <c r="C370" s="139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39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54" t="str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54" t="str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23" t="str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54" t="str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55" t="str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55" t="str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55" t="str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56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56" t="str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40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56" t="str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56" t="str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40" t="str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40" t="str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40" t="str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65" t="s">
        <v>1058</v>
      </c>
      <c r="B371" s="139" t="str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/>
      </c>
      <c r="C371" s="139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39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54" t="str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54" t="str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23" t="str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54" t="str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55" t="str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55" t="str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55" t="str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56" t="str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56" t="str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40" t="str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56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56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40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40" t="str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40" t="str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65" t="s">
        <v>1058</v>
      </c>
      <c r="B372" s="139" t="str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/>
      </c>
      <c r="C372" s="139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39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54" t="str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54" t="str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23" t="str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54" t="str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55" t="str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55" t="str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55" t="str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56" t="str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56" t="str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40" t="str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56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56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40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40" t="str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40" t="str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65" t="s">
        <v>1058</v>
      </c>
      <c r="B373" s="139" t="str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/>
      </c>
      <c r="C373" s="139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39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54" t="str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54" t="str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23" t="str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54" t="str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55" t="str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55" t="str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55" t="str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56" t="str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56" t="str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40" t="str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56" t="str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56" t="str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40" t="str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40" t="str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40" t="str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65" t="s">
        <v>1058</v>
      </c>
      <c r="B374" s="139" t="str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/>
      </c>
      <c r="C374" s="139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39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54" t="str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54" t="str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23" t="str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54" t="str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55" t="str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55" t="str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55" t="str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56" t="str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56" t="str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40" t="str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56" t="str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56" t="str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40" t="str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40" t="str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40" t="str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65" t="s">
        <v>1058</v>
      </c>
      <c r="B375" s="139" t="str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/>
      </c>
      <c r="C375" s="139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39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54" t="str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54" t="str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23" t="str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54" t="str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55" t="str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55" t="str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55" t="str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56" t="str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56" t="str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40" t="str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56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56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40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40" t="str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40" t="str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65" t="s">
        <v>1058</v>
      </c>
      <c r="B376" s="139" t="str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/>
      </c>
      <c r="C376" s="139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39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54" t="str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54" t="str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23" t="str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54" t="str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55" t="str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55" t="str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55" t="str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56" t="str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56" t="str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40" t="str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56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56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40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40" t="str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40" t="str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65" t="s">
        <v>1058</v>
      </c>
      <c r="B377" s="139" t="str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/>
      </c>
      <c r="C377" s="139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39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54" t="str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54" t="str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23" t="str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54" t="str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55" t="str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55" t="str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55" t="str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56" t="str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56" t="str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40" t="str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56" t="str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56" t="str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40" t="str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40" t="str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40" t="str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65" t="s">
        <v>1058</v>
      </c>
      <c r="B378" s="139" t="str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/>
      </c>
      <c r="C378" s="139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39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54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54" t="str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23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54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55" t="str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55" t="str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55" t="str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56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56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40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56" t="str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56" t="str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40" t="str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40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40" t="str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65" t="s">
        <v>1058</v>
      </c>
      <c r="B379" s="139" t="str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/>
      </c>
      <c r="C379" s="139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39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54" t="str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54" t="str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23" t="str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54" t="str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55" t="str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55" t="str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55" t="str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56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56" t="str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40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56" t="str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56" t="str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40" t="str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40" t="str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40" t="str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65" t="s">
        <v>1058</v>
      </c>
      <c r="B380" s="139" t="str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/>
      </c>
      <c r="C380" s="139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39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54" t="str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54" t="str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23" t="str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54" t="str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55" t="str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55" t="str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55" t="str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56" t="str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56" t="str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40" t="str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56" t="str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56" t="str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40" t="str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40" t="str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40" t="str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65" t="s">
        <v>1058</v>
      </c>
      <c r="B381" s="139" t="str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/>
      </c>
      <c r="C381" s="139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39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54" t="str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54" t="str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23" t="str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54" t="str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55" t="str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55" t="str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55" t="str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56" t="str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56" t="str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40" t="str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56" t="str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56" t="str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40" t="str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40" t="str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40" t="str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65" t="s">
        <v>1058</v>
      </c>
      <c r="B382" s="139" t="str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/>
      </c>
      <c r="C382" s="139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39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54" t="str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54" t="str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23" t="str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54" t="str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55" t="str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55" t="str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55" t="str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56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56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40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56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56" t="str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40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40" t="str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40" t="str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65" t="s">
        <v>1058</v>
      </c>
      <c r="B383" s="139" t="str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/>
      </c>
      <c r="C383" s="139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39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54" t="str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54" t="str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23" t="str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54" t="str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55" t="str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55" t="str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55" t="str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56" t="str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56" t="str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40" t="str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56" t="str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56" t="str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40" t="str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40" t="str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40" t="str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65" t="s">
        <v>1058</v>
      </c>
      <c r="B384" s="139" t="str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/>
      </c>
      <c r="C384" s="139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39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54" t="str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54" t="str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23" t="str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54" t="str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55" t="str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55" t="str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55" t="str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56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56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40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56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56" t="str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40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40" t="str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40" t="str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65" t="s">
        <v>1058</v>
      </c>
      <c r="B385" s="139" t="str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/>
      </c>
      <c r="C385" s="139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39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54" t="str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54" t="str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23" t="str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54" t="str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55" t="str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55" t="str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55" t="str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56" t="str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56" t="str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40" t="str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56" t="str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56" t="str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40" t="str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40" t="str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40" t="str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65" t="s">
        <v>1058</v>
      </c>
      <c r="B386" s="139" t="str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/>
      </c>
      <c r="C386" s="139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39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54" t="str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54" t="str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23" t="str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54" t="str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55" t="str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55" t="str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55" t="str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56" t="str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56" t="str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40" t="str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56" t="str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56" t="str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40" t="str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40" t="str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40" t="str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65" t="s">
        <v>1058</v>
      </c>
      <c r="B387" s="139" t="str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/>
      </c>
      <c r="C387" s="139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39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54" t="str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54" t="str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23" t="str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54" t="str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55" t="str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55" t="str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55" t="str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56" t="str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56" t="str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40" t="str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56" t="str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56" t="str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40" t="str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40" t="str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40" t="str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65" t="s">
        <v>1058</v>
      </c>
      <c r="B388" s="139" t="str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/>
      </c>
      <c r="C388" s="139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39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54" t="str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54" t="str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23" t="str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54" t="str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55" t="str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55" t="str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55" t="str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56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56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40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56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56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40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40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40" t="str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65" t="s">
        <v>1058</v>
      </c>
      <c r="B389" s="139" t="str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/>
      </c>
      <c r="C389" s="139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39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54" t="str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54" t="str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23" t="str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54" t="str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55" t="str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55" t="str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55" t="str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56" t="str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56" t="str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40" t="str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56" t="str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56" t="str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40" t="str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40" t="str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40" t="str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65" t="s">
        <v>1058</v>
      </c>
      <c r="B390" s="139" t="str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/>
      </c>
      <c r="C390" s="139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39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54" t="str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54" t="str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23" t="str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54" t="str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55" t="str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55" t="str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55" t="str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56" t="str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56" t="str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40" t="str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56" t="str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56" t="str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40" t="str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40" t="str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40" t="str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65" t="s">
        <v>1058</v>
      </c>
      <c r="B391" s="139" t="str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/>
      </c>
      <c r="C391" s="139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39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54" t="str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54" t="str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23" t="str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54" t="str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55" t="str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55" t="str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55" t="str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56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56" t="str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40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56" t="str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56" t="str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40" t="str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40" t="str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40" t="str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65" t="s">
        <v>1058</v>
      </c>
      <c r="B392" s="139" t="str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/>
      </c>
      <c r="C392" s="139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39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54" t="str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54" t="str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23" t="str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54" t="str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55" t="str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55" t="str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55" t="str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56" t="str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56" t="str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40" t="str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56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56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40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40" t="str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40" t="str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65" t="s">
        <v>1058</v>
      </c>
      <c r="B393" s="139" t="str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/>
      </c>
      <c r="C393" s="139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39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54" t="str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54" t="str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23" t="str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54" t="str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55" t="str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55" t="str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55" t="str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56" t="str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56" t="str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40" t="str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56" t="str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56" t="str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40" t="str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40" t="str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40" t="str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65" t="s">
        <v>1058</v>
      </c>
      <c r="B394" s="139" t="str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/>
      </c>
      <c r="C394" s="139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39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54" t="str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54" t="str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23" t="str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54" t="str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55" t="str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55" t="str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55" t="str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56" t="str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56" t="str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40" t="str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56" t="str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56" t="str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40" t="str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40" t="str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40" t="str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65" t="s">
        <v>1058</v>
      </c>
      <c r="B395" s="139" t="str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/>
      </c>
      <c r="C395" s="139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39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54" t="str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54" t="str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23" t="str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54" t="str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55" t="str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55" t="str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55" t="str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56" t="str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56" t="str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40" t="str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56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56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40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40" t="str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40" t="str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65" t="s">
        <v>1058</v>
      </c>
      <c r="B396" s="139" t="str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/>
      </c>
      <c r="C396" s="139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39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54" t="str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54" t="str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23" t="str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54" t="str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55" t="str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55" t="str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55" t="str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56" t="str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56" t="str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40" t="str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56" t="str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56" t="str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40" t="str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40" t="str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40" t="str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65" t="s">
        <v>1058</v>
      </c>
      <c r="B397" s="139" t="str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/>
      </c>
      <c r="C397" s="139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39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54" t="str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54" t="str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23" t="str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54" t="str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55" t="str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55" t="str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55" t="str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56" t="str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56" t="str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40" t="str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56" t="str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56" t="str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40" t="str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40" t="str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40" t="str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65" t="s">
        <v>1058</v>
      </c>
      <c r="B398" s="139" t="str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/>
      </c>
      <c r="C398" s="139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39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54" t="str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54" t="str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23" t="str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54" t="str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55" t="str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55" t="str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55" t="str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56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56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40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56" t="str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56" t="str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40" t="str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40" t="str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40" t="str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65" t="s">
        <v>1058</v>
      </c>
      <c r="B399" s="139" t="str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/>
      </c>
      <c r="C399" s="139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39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54" t="str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54" t="str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23" t="str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54" t="str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55" t="str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55" t="str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55" t="str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56" t="str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56" t="str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40" t="str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56" t="str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56" t="str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40" t="str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40" t="str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40" t="str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65" t="s">
        <v>1058</v>
      </c>
      <c r="B400" s="139" t="str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/>
      </c>
      <c r="C400" s="139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39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54" t="str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54" t="str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23" t="str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54" t="str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55" t="str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55" t="str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55" t="str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56" t="str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56" t="str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40" t="str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56" t="str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56" t="str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40" t="str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40" t="str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40" t="str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65" t="s">
        <v>1058</v>
      </c>
      <c r="B401" s="139" t="str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/>
      </c>
      <c r="C401" s="139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39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54" t="str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54" t="str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23" t="str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54" t="str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55" t="str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55" t="str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55" t="str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56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56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40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56" t="str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56" t="str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40" t="str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40" t="str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40" t="str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65" t="s">
        <v>1058</v>
      </c>
      <c r="B402" s="139" t="str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/>
      </c>
      <c r="C402" s="139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39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54" t="str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54" t="str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23" t="str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54" t="str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55" t="str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55" t="str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55" t="str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56" t="str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56" t="str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40" t="str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56" t="str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56" t="str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40" t="str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40" t="str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40" t="str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65" t="s">
        <v>1058</v>
      </c>
      <c r="B403" s="139" t="str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/>
      </c>
      <c r="C403" s="139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39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54" t="str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54" t="str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23" t="str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54" t="str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55" t="str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55" t="str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55" t="str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56" t="str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56" t="str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40" t="str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56" t="str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56" t="str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40" t="str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40" t="str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40" t="str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65" t="s">
        <v>1058</v>
      </c>
      <c r="B404" s="139" t="str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/>
      </c>
      <c r="C404" s="139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39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54" t="str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54" t="str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23" t="str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54" t="str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55" t="str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55" t="str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55" t="str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56" t="str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56" t="str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40" t="str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56" t="str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56" t="str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40" t="str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40" t="str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40" t="str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65" t="s">
        <v>1058</v>
      </c>
      <c r="B405" s="139" t="str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/>
      </c>
      <c r="C405" s="139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39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54" t="str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54" t="str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23" t="str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54" t="str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55" t="str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55" t="str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55" t="str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56" t="str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56" t="str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40" t="str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56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56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40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40" t="str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40" t="str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65" t="s">
        <v>1058</v>
      </c>
      <c r="B406" s="139" t="str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/>
      </c>
      <c r="C406" s="139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39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54" t="str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54" t="str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23" t="str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54" t="str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55" t="str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55" t="str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55" t="str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56" t="str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56" t="str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40" t="str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56" t="str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56" t="str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40" t="str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40" t="str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40" t="str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65" t="s">
        <v>1058</v>
      </c>
      <c r="B407" s="139" t="str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/>
      </c>
      <c r="C407" s="139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39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54" t="str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54" t="str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23" t="str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54" t="str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55" t="str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55" t="str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55" t="str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56" t="str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56" t="str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40" t="str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56" t="str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56" t="str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40" t="str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40" t="str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40" t="str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65" t="s">
        <v>1058</v>
      </c>
      <c r="B408" s="139" t="str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/>
      </c>
      <c r="C408" s="139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39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54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54" t="str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23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54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55" t="str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55" t="str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55" t="str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56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56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40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56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56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40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40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40" t="str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65" t="s">
        <v>1058</v>
      </c>
      <c r="B409" s="139" t="str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/>
      </c>
      <c r="C409" s="139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39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54" t="str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54" t="str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23" t="str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54" t="str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55" t="str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55" t="str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55" t="str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56" t="str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56" t="str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40" t="str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56" t="str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56" t="str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40" t="str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40" t="str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40" t="str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65" t="s">
        <v>1058</v>
      </c>
      <c r="B410" s="139" t="str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/>
      </c>
      <c r="C410" s="139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39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54" t="str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54" t="str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23" t="str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54" t="str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55" t="str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55" t="str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55" t="str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56" t="str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56" t="str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40" t="str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56" t="str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56" t="str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40" t="str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40" t="str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40" t="str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65" t="s">
        <v>1058</v>
      </c>
      <c r="B411" s="139" t="str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/>
      </c>
      <c r="C411" s="139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39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54" t="str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54" t="str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23" t="str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54" t="str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55" t="str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55" t="str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55" t="str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56" t="str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56" t="str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40" t="str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56" t="str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56" t="str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40" t="str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40" t="str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40" t="str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65" t="s">
        <v>1058</v>
      </c>
      <c r="B412" s="139" t="str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/>
      </c>
      <c r="C412" s="139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39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54" t="str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54" t="str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23" t="str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54" t="str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55" t="str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55" t="str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55" t="str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56" t="str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56" t="str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40" t="str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56" t="str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56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40" t="str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40" t="str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40" t="str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65" t="s">
        <v>1058</v>
      </c>
      <c r="B413" s="139" t="str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/>
      </c>
      <c r="C413" s="139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39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54" t="str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54" t="str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23" t="str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54" t="str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55" t="str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55" t="str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55" t="str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56" t="str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56" t="str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40" t="str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56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56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40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40" t="str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40" t="str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65" t="s">
        <v>1058</v>
      </c>
      <c r="B414" s="139" t="str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/>
      </c>
      <c r="C414" s="139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39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54" t="str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54" t="str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23" t="str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54" t="str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55" t="str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55" t="str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55" t="str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56" t="str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56" t="str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40" t="str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56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56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40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40" t="str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40" t="str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65" t="s">
        <v>1058</v>
      </c>
      <c r="B415" s="139" t="str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/>
      </c>
      <c r="C415" s="139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39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54" t="str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54" t="str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23" t="str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54" t="str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55" t="str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55" t="str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55" t="str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56" t="str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56" t="str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40" t="str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56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56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40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40" t="str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40" t="str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65" t="s">
        <v>1058</v>
      </c>
      <c r="B416" s="139" t="str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/>
      </c>
      <c r="C416" s="139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39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54" t="str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54" t="str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23" t="str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54" t="str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55" t="str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55" t="str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55" t="str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56" t="str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56" t="str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40" t="str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56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56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40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40" t="str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40" t="str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65" t="s">
        <v>1058</v>
      </c>
      <c r="B417" s="139" t="str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/>
      </c>
      <c r="C417" s="139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39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54" t="str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54" t="str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23" t="str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54" t="str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55" t="str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55" t="str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55" t="str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56" t="str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56" t="str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40" t="str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56" t="str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56" t="str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40" t="str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40" t="str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40" t="str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65" t="s">
        <v>1058</v>
      </c>
      <c r="B418" s="139" t="str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/>
      </c>
      <c r="C418" s="139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39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54" t="str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54" t="str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23" t="str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54" t="str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55" t="str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55" t="str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55" t="str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56" t="str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56" t="str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40" t="str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56" t="str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56" t="str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40" t="str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40" t="str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40" t="str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65" t="s">
        <v>1058</v>
      </c>
      <c r="B419" s="139" t="str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/>
      </c>
      <c r="C419" s="139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39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54" t="str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54" t="str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23" t="str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54" t="str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55" t="str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55" t="str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55" t="str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56" t="str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56" t="str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40" t="str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56" t="str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56" t="str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40" t="str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40" t="str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40" t="str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65" t="s">
        <v>1058</v>
      </c>
      <c r="B420" s="139" t="str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/>
      </c>
      <c r="C420" s="139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39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54" t="str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54" t="str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23" t="str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54" t="str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55" t="str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55" t="str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55" t="str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56" t="str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56" t="str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40" t="str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56" t="str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56" t="str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40" t="str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40" t="str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40" t="str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65" t="s">
        <v>1058</v>
      </c>
      <c r="B421" s="139" t="str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/>
      </c>
      <c r="C421" s="139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39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54" t="str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54" t="str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23" t="str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54" t="str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55" t="str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55" t="str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55" t="str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56" t="str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56" t="str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40" t="str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56" t="str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56" t="str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40" t="str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40" t="str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40" t="str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65" t="s">
        <v>1058</v>
      </c>
      <c r="B422" s="139" t="str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/>
      </c>
      <c r="C422" s="139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39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54" t="str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54" t="str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23" t="str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54" t="str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55" t="str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55" t="str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55" t="str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56" t="str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56" t="str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40" t="str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56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56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40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40" t="str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40" t="str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65" t="s">
        <v>1058</v>
      </c>
      <c r="B423" s="139" t="str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/>
      </c>
      <c r="C423" s="139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39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54" t="str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54" t="str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23" t="str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54" t="str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55" t="str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55" t="str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55" t="str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56" t="str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56" t="str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40" t="str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56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56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40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40" t="str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40" t="str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65" t="s">
        <v>1058</v>
      </c>
      <c r="B424" s="139" t="str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/>
      </c>
      <c r="C424" s="139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39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54" t="str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54" t="str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23" t="str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54" t="str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55" t="str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55" t="str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55" t="str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56" t="str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56" t="str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40" t="str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56" t="str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56" t="str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40" t="str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40" t="str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40" t="str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65" t="s">
        <v>1058</v>
      </c>
      <c r="B425" s="139" t="str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/>
      </c>
      <c r="C425" s="139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39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54" t="str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54" t="str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23" t="str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54" t="str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55" t="str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55" t="str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55" t="str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56" t="str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56" t="str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40" t="str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56" t="str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56" t="str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40" t="str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40" t="str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40" t="str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65" t="s">
        <v>1058</v>
      </c>
      <c r="B426" s="139" t="str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/>
      </c>
      <c r="C426" s="139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39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54" t="str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54" t="str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23" t="str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54" t="str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55" t="str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55" t="str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55" t="str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56" t="str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56" t="str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40" t="str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56" t="str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56" t="str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40" t="str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40" t="str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40" t="str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65" t="s">
        <v>1058</v>
      </c>
      <c r="B427" s="139" t="str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/>
      </c>
      <c r="C427" s="139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39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54" t="str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54" t="str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23" t="str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54" t="str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55" t="str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55" t="str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55" t="str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56" t="str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56" t="str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40" t="str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56" t="str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56" t="str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40" t="str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40" t="str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40" t="str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65" t="s">
        <v>1058</v>
      </c>
      <c r="B428" s="139" t="str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/>
      </c>
      <c r="C428" s="139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39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54" t="str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54" t="str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23" t="str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54" t="str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55" t="str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55" t="str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55" t="str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56" t="str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56" t="str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40" t="str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56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56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40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40" t="str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40" t="str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65" t="s">
        <v>1058</v>
      </c>
      <c r="B429" s="139" t="str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/>
      </c>
      <c r="C429" s="139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39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54" t="str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54" t="str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23" t="str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54" t="str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55" t="str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55" t="str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55" t="str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56" t="str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56" t="str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40" t="str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56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56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40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40" t="str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40" t="str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65" t="s">
        <v>1058</v>
      </c>
      <c r="B430" s="139" t="str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/>
      </c>
      <c r="C430" s="139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39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54" t="str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54" t="str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23" t="str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54" t="str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55" t="str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55" t="str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55" t="str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56" t="str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56" t="str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40" t="str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56" t="str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56" t="str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40" t="str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40" t="str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40" t="str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65" t="s">
        <v>1058</v>
      </c>
      <c r="B431" s="139" t="str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/>
      </c>
      <c r="C431" s="139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39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54" t="str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54" t="str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23" t="str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54" t="str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55" t="str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55" t="str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55" t="str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56" t="str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56" t="str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40" t="str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56" t="str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56" t="str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40" t="str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40" t="str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40" t="str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65" t="s">
        <v>1058</v>
      </c>
      <c r="B432" s="139" t="str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/>
      </c>
      <c r="C432" s="139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39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54" t="str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54" t="str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23" t="str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54" t="str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55" t="str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55" t="str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55" t="str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56" t="str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56" t="str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40" t="str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56" t="str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56" t="str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40" t="str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40" t="str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40" t="str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65" t="s">
        <v>1058</v>
      </c>
      <c r="B433" s="139" t="str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/>
      </c>
      <c r="C433" s="139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39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54" t="str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54" t="str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23" t="str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54" t="str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55" t="str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55" t="str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55" t="str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56" t="str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56" t="str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40" t="str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56" t="str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56" t="str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40" t="str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40" t="str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40" t="str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65" t="s">
        <v>1058</v>
      </c>
      <c r="B434" s="139" t="str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/>
      </c>
      <c r="C434" s="139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39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54" t="str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54" t="str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23" t="str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54" t="str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55" t="str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55" t="str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55" t="str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56" t="str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56" t="str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40" t="str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56" t="str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56" t="str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40" t="str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40" t="str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40" t="str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65" t="s">
        <v>1058</v>
      </c>
      <c r="B435" s="139" t="str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/>
      </c>
      <c r="C435" s="139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39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54" t="str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54" t="str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23" t="str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54" t="str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55" t="str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55" t="str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55" t="str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56" t="str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56" t="str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40" t="str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56" t="str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56" t="str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40" t="str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40" t="str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40" t="str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65" t="s">
        <v>1058</v>
      </c>
      <c r="B436" s="139" t="str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/>
      </c>
      <c r="C436" s="139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39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54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54" t="str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23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54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55" t="str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55" t="str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55" t="str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56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56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40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56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56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40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40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40" t="str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65" t="s">
        <v>1058</v>
      </c>
      <c r="B437" s="139" t="str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/>
      </c>
      <c r="C437" s="139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39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54" t="str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54" t="str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23" t="str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54" t="str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55" t="str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55" t="str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55" t="str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56" t="str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56" t="str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40" t="str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56" t="str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56" t="str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40" t="str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40" t="str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40" t="str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65" t="s">
        <v>1058</v>
      </c>
      <c r="B438" s="139" t="str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/>
      </c>
      <c r="C438" s="139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39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54" t="str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54" t="str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23" t="str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54" t="str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55" t="str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55" t="str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55" t="str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56" t="str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56" t="str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40" t="str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56" t="str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56" t="str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40" t="str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40" t="str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40" t="str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65" t="s">
        <v>1058</v>
      </c>
      <c r="B439" s="139" t="str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/>
      </c>
      <c r="C439" s="139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39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54" t="str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54" t="str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23" t="str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54" t="str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55" t="str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55" t="str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55" t="str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56" t="str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56" t="str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40" t="str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56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56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40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40" t="str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40" t="str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65" t="s">
        <v>1058</v>
      </c>
      <c r="B440" s="139" t="str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/>
      </c>
      <c r="C440" s="139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39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54" t="str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54" t="str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23" t="str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54" t="str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55" t="str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55" t="str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55" t="str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56" t="str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56" t="str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40" t="str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56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56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40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40" t="str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40" t="str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65" t="s">
        <v>1058</v>
      </c>
      <c r="B441" s="139" t="str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/>
      </c>
      <c r="C441" s="139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39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54" t="str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54" t="str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23" t="str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54" t="str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55" t="str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55" t="str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55" t="str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56" t="str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56" t="str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40" t="str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56" t="str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56" t="str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40" t="str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40" t="str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40" t="str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65" t="s">
        <v>1058</v>
      </c>
      <c r="B442" s="139" t="str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/>
      </c>
      <c r="C442" s="139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39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54" t="str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54" t="str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23" t="str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54" t="str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55" t="str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55" t="str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55" t="str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56" t="str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56" t="str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40" t="str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56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56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40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40" t="str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40" t="str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65" t="s">
        <v>1058</v>
      </c>
      <c r="B443" s="139" t="str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/>
      </c>
      <c r="C443" s="139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39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54" t="str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54" t="str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23" t="str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54" t="str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55" t="str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55" t="str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55" t="str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56" t="str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56" t="str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40" t="str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56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56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40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40" t="str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40" t="str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65" t="s">
        <v>1058</v>
      </c>
      <c r="B444" s="139" t="str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/>
      </c>
      <c r="C444" s="139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39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54" t="str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54" t="str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23" t="str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54" t="str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55" t="str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55" t="str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55" t="str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56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56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40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56" t="str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56" t="str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40" t="str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40" t="str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40" t="str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65" t="s">
        <v>1058</v>
      </c>
      <c r="B445" s="139" t="str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/>
      </c>
      <c r="C445" s="139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39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54" t="str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54" t="str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23" t="str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54" t="str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55" t="str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55" t="str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55" t="str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56" t="str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56" t="str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40" t="str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56" t="str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56" t="str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40" t="str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40" t="str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40" t="str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65" t="s">
        <v>1058</v>
      </c>
      <c r="B446" s="139" t="str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/>
      </c>
      <c r="C446" s="139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39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54" t="str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54" t="str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23" t="str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54" t="str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55" t="str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55" t="str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55" t="str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56" t="str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56" t="str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40" t="str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56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56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40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40" t="str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40" t="str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65" t="s">
        <v>1058</v>
      </c>
      <c r="B447" s="139" t="str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/>
      </c>
      <c r="C447" s="139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39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54" t="str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54" t="str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23" t="str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54" t="str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55" t="str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55" t="str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55" t="str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56" t="str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56" t="str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40" t="str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56" t="str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56" t="str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40" t="str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40" t="str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40" t="str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65" t="s">
        <v>1058</v>
      </c>
      <c r="B448" s="139" t="str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/>
      </c>
      <c r="C448" s="139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39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54" t="str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54" t="str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23" t="str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54" t="str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55" t="str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55" t="str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55" t="str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56" t="str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56" t="str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40" t="str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56" t="str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56" t="str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40" t="str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40" t="str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40" t="str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65" t="s">
        <v>1058</v>
      </c>
      <c r="B449" s="139" t="str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/>
      </c>
      <c r="C449" s="139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39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54" t="str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54" t="str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23" t="str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54" t="str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55" t="str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55" t="str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55" t="str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56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56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40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56" t="str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56" t="str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40" t="str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40" t="str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40" t="str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65" t="s">
        <v>1058</v>
      </c>
      <c r="B450" s="139" t="str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/>
      </c>
      <c r="C450" s="139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39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54" t="str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54" t="str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23" t="str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54" t="str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55" t="str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55" t="str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55" t="str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56" t="str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56" t="str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40" t="str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56" t="str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56" t="str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40" t="str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40" t="str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40" t="str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65" t="s">
        <v>1058</v>
      </c>
      <c r="B451" s="139" t="str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/>
      </c>
      <c r="C451" s="139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39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54" t="str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54" t="str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23" t="str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54" t="str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55" t="str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55" t="str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55" t="str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56" t="str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56" t="str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40" t="str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56" t="str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56" t="str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40" t="str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40" t="str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40" t="str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65" t="s">
        <v>1058</v>
      </c>
      <c r="B452" s="139" t="str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/>
      </c>
      <c r="C452" s="139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39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54" t="str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54" t="str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23" t="str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54" t="str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55" t="str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55" t="str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55" t="str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56" t="str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56" t="str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40" t="str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56" t="str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56" t="str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40" t="str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40" t="str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40" t="str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65" t="s">
        <v>1058</v>
      </c>
      <c r="B453" s="139" t="str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/>
      </c>
      <c r="C453" s="139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39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54" t="str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54" t="str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23" t="str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54" t="str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55" t="str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55" t="str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55" t="str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56" t="str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56" t="str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40" t="str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56" t="str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56" t="str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40" t="str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40" t="str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40" t="str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65" t="s">
        <v>1058</v>
      </c>
      <c r="B454" s="139" t="str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/>
      </c>
      <c r="C454" s="139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39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54" t="str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54" t="str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23" t="str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54" t="str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55" t="str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55" t="str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55" t="str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56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56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40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56" t="str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56" t="str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40" t="str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40" t="str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40" t="str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65" t="s">
        <v>1058</v>
      </c>
      <c r="B455" s="139" t="str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/>
      </c>
      <c r="C455" s="139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39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54" t="str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54" t="str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23" t="str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54" t="str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55" t="str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55" t="str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55" t="str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56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56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40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56" t="str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56" t="str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40" t="str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40" t="str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40" t="str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65" t="s">
        <v>1058</v>
      </c>
      <c r="B456" s="139" t="str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/>
      </c>
      <c r="C456" s="139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39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54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54" t="str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23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54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55" t="str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55" t="str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55" t="str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56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56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40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56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56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40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40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40" t="str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65" t="s">
        <v>1058</v>
      </c>
      <c r="B457" s="139" t="str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/>
      </c>
      <c r="C457" s="139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39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54" t="str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54" t="str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23" t="str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54" t="str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55" t="str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55" t="str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55" t="str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56" t="str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56" t="str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40" t="str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56" t="str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56" t="str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40" t="str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40" t="str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40" t="str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65" t="s">
        <v>1058</v>
      </c>
      <c r="B458" s="139" t="str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/>
      </c>
      <c r="C458" s="139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39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54" t="str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54" t="str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23" t="str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54" t="str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55" t="str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55" t="str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55" t="str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56" t="str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56" t="str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40" t="str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56" t="str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56" t="str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40" t="str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40" t="str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40" t="str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65" t="s">
        <v>1058</v>
      </c>
      <c r="B459" s="139" t="str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/>
      </c>
      <c r="C459" s="139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39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54" t="str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54" t="str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23" t="str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54" t="str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55" t="str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55" t="str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55" t="str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56" t="str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56" t="str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40" t="str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56" t="str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56" t="str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40" t="str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40" t="str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40" t="str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65" t="s">
        <v>1058</v>
      </c>
      <c r="B460" s="139" t="str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/>
      </c>
      <c r="C460" s="139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39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54" t="str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54" t="str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23" t="str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54" t="str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55" t="str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55" t="str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55" t="str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56" t="str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56" t="str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40" t="str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56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56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40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40" t="str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40" t="str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65" t="s">
        <v>1058</v>
      </c>
      <c r="B461" s="139" t="str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/>
      </c>
      <c r="C461" s="139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39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54" t="str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54" t="str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23" t="str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54" t="str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55" t="str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55" t="str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55" t="str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56" t="str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56" t="str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40" t="str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56" t="str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56" t="str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40" t="str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40" t="str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40" t="str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65" t="s">
        <v>1058</v>
      </c>
      <c r="B462" s="139" t="str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/>
      </c>
      <c r="C462" s="139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39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54" t="str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54" t="str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23" t="str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54" t="str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55" t="str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55" t="str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55" t="str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56" t="str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56" t="str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40" t="str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56" t="str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56" t="str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40" t="str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40" t="str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40" t="str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65" t="s">
        <v>1058</v>
      </c>
      <c r="B463" s="139" t="str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/>
      </c>
      <c r="C463" s="139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39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54" t="str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54" t="str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23" t="str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54" t="str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55" t="str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55" t="str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55" t="str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56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56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40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56" t="str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56" t="str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40" t="str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40" t="str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40" t="str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65" t="s">
        <v>1058</v>
      </c>
      <c r="B464" s="139" t="str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/>
      </c>
      <c r="C464" s="139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39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54" t="str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54" t="str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23" t="str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54" t="str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55" t="str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55" t="str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55" t="str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56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56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40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56" t="str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56" t="str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40" t="str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40" t="str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40" t="str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65" t="s">
        <v>1058</v>
      </c>
      <c r="B465" s="139" t="str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/>
      </c>
      <c r="C465" s="139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39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54" t="str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54" t="str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23" t="str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54" t="str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55" t="str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55" t="str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55" t="str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56" t="str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56" t="str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40" t="str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56" t="str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56" t="str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40" t="str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40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40" t="str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65" t="s">
        <v>1058</v>
      </c>
      <c r="B466" s="139" t="str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/>
      </c>
      <c r="C466" s="139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39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54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54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23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54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55" t="str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55" t="str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55" t="str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56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56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40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56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56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40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40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40" t="str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65" t="s">
        <v>1058</v>
      </c>
      <c r="B467" s="139" t="str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/>
      </c>
      <c r="C467" s="139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39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54" t="str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54" t="str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23" t="str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54" t="str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55" t="str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55" t="str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55" t="str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56" t="str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56" t="str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40" t="str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56" t="str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56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40" t="str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40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40" t="str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65" t="s">
        <v>1058</v>
      </c>
      <c r="B468" s="139" t="str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/>
      </c>
      <c r="C468" s="139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39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54" t="str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54" t="str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23" t="str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54" t="str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55" t="str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55" t="str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55" t="str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56" t="str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56" t="str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40" t="str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56" t="str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56" t="str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40" t="str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40" t="str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40" t="str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65" t="s">
        <v>1058</v>
      </c>
      <c r="B469" s="139" t="str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/>
      </c>
      <c r="C469" s="139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39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54" t="str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54" t="str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23" t="str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54" t="str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55" t="str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55" t="str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55" t="str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56" t="str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56" t="str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40" t="str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56" t="str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56" t="str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40" t="str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40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40" t="str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65" t="s">
        <v>1058</v>
      </c>
      <c r="B470" s="139" t="str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/>
      </c>
      <c r="C470" s="139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39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54" t="str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54" t="str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23" t="str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54" t="str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55" t="str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55" t="str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55" t="str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56" t="str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56" t="str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40" t="str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56" t="str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56" t="str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40" t="str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40" t="str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40" t="str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65" t="s">
        <v>1058</v>
      </c>
      <c r="B471" s="139" t="str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/>
      </c>
      <c r="C471" s="139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39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54" t="str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54" t="str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23" t="str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54" t="str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55" t="str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55" t="str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55" t="str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56" t="str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56" t="str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40" t="str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56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56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40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40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40" t="str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65" t="s">
        <v>1058</v>
      </c>
      <c r="B472" s="139" t="str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/>
      </c>
      <c r="C472" s="139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39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54" t="str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54" t="str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23" t="str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54" t="str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55" t="str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55" t="str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55" t="str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56" t="str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56" t="str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40" t="str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56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56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40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40" t="str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40" t="str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65" t="s">
        <v>1058</v>
      </c>
      <c r="B473" s="139" t="str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/>
      </c>
      <c r="C473" s="139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39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54" t="str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54" t="str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23" t="str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54" t="str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55" t="str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55" t="str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55" t="str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56" t="str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56" t="str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40" t="str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56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56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40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40" t="str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40" t="str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65" t="s">
        <v>1058</v>
      </c>
      <c r="B474" s="139" t="str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/>
      </c>
      <c r="C474" s="139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39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54" t="str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54" t="str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23" t="str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54" t="str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55" t="str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55" t="str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55" t="str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56" t="str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56" t="str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40" t="str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56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56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40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40" t="str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40" t="str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65" t="s">
        <v>1058</v>
      </c>
      <c r="B475" s="139" t="str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/>
      </c>
      <c r="C475" s="139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39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54" t="str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54" t="str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23" t="str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54" t="str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55" t="str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55" t="str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55" t="str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56" t="str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56" t="str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40" t="str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56" t="str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56" t="str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40" t="str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40" t="str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40" t="str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65" t="s">
        <v>1058</v>
      </c>
      <c r="B476" s="139" t="str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/>
      </c>
      <c r="C476" s="139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39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54" t="str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54" t="str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23" t="str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54" t="str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55" t="str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55" t="str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55" t="str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56" t="str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56" t="str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40" t="str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56" t="str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56" t="str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40" t="str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40" t="str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40" t="str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65" t="s">
        <v>1058</v>
      </c>
      <c r="B477" s="139" t="str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/>
      </c>
      <c r="C477" s="139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39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54" t="str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54" t="str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23" t="str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54" t="str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55" t="str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55" t="str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55" t="str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56" t="str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56" t="str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40" t="str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56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56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40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40" t="str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40" t="str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65" t="s">
        <v>1058</v>
      </c>
      <c r="B478" s="139" t="str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/>
      </c>
      <c r="C478" s="139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39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54" t="str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54" t="str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23" t="str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54" t="str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55" t="str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55" t="str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55" t="str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56" t="str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56" t="str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40" t="str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56" t="str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56" t="str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40" t="str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40" t="str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40" t="str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65" t="s">
        <v>1058</v>
      </c>
      <c r="B479" s="139" t="str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/>
      </c>
      <c r="C479" s="139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39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54" t="str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54" t="str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23" t="str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54" t="str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55" t="str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55" t="str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55" t="str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56" t="str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56" t="str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40" t="str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56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56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40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40" t="str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40" t="str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65" t="s">
        <v>1058</v>
      </c>
      <c r="B480" s="139" t="str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/>
      </c>
      <c r="C480" s="139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39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54" t="str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54" t="str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23" t="str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54" t="str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55" t="str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55" t="str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55" t="str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56" t="str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56" t="str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40" t="str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56" t="str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56" t="str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40" t="str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40" t="str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40" t="str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65" t="s">
        <v>1058</v>
      </c>
      <c r="B481" s="139" t="str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/>
      </c>
      <c r="C481" s="139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39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54" t="str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54" t="str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23" t="str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54" t="str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55" t="str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55" t="str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55" t="str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56" t="str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56" t="str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40" t="str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56" t="str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56" t="str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40" t="str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40" t="str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40" t="str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65" t="s">
        <v>1058</v>
      </c>
      <c r="B482" s="139" t="str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/>
      </c>
      <c r="C482" s="139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39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54" t="str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54" t="str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23" t="str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54" t="str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55" t="str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55" t="str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55" t="str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56" t="str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56" t="str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40" t="str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56" t="str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56" t="str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40" t="str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40" t="str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40" t="str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65" t="s">
        <v>1058</v>
      </c>
      <c r="B483" s="139" t="str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/>
      </c>
      <c r="C483" s="139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39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54" t="str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54" t="str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23" t="str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54" t="str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55" t="str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55" t="str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55" t="str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56" t="str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56" t="str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40" t="str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56" t="str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56" t="str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40" t="str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40" t="str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40" t="str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65" t="s">
        <v>1058</v>
      </c>
      <c r="B484" s="139" t="str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/>
      </c>
      <c r="C484" s="139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39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54" t="str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54" t="str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23" t="str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54" t="str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55" t="str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55" t="str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55" t="str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56" t="str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56" t="str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40" t="str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56" t="str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56" t="str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40" t="str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40" t="str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40" t="str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65" t="s">
        <v>1058</v>
      </c>
      <c r="B485" s="139" t="str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/>
      </c>
      <c r="C485" s="139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39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54" t="str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54" t="str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23" t="str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54" t="str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55" t="str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55" t="str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55" t="str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56" t="str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56" t="str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40" t="str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56" t="str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56" t="str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40" t="str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40" t="str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40" t="str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65" t="s">
        <v>1058</v>
      </c>
      <c r="B486" s="139" t="str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/>
      </c>
      <c r="C486" s="139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39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54" t="str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54" t="str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23" t="str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54" t="str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55" t="str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55" t="str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55" t="str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56" t="str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56" t="str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40" t="str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56" t="str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56" t="str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40" t="str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40" t="str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40" t="str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65" t="s">
        <v>1058</v>
      </c>
      <c r="B487" s="139" t="str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/>
      </c>
      <c r="C487" s="139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39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54" t="str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54" t="str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23" t="str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54" t="str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55" t="str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55" t="str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55" t="str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56" t="str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56" t="str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40" t="str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56" t="str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56" t="str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40" t="str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40" t="str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40" t="str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65" t="s">
        <v>1058</v>
      </c>
      <c r="B488" s="139" t="str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/>
      </c>
      <c r="C488" s="139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39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54" t="str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54" t="str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23" t="str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54" t="str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55" t="str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55" t="str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55" t="str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56" t="str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56" t="str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40" t="str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56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56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40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40" t="str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40" t="str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65" t="s">
        <v>1058</v>
      </c>
      <c r="B489" s="139" t="str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/>
      </c>
      <c r="C489" s="139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39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54" t="str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54" t="str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23" t="str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54" t="str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55" t="str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55" t="str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55" t="str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56" t="str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56" t="str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40" t="str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56" t="str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56" t="str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40" t="str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40" t="str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40" t="str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65" t="s">
        <v>1058</v>
      </c>
      <c r="B490" s="139" t="str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/>
      </c>
      <c r="C490" s="139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39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54" t="str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54" t="str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23" t="str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54" t="str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55" t="str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55" t="str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55" t="str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56" t="str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56" t="str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40" t="str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56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56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40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40" t="str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40" t="str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65" t="s">
        <v>1058</v>
      </c>
      <c r="B491" s="139" t="str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/>
      </c>
      <c r="C491" s="139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39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54" t="str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54" t="str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23" t="str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54" t="str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55" t="str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55" t="str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55" t="str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56" t="str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56" t="str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40" t="str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56" t="str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56" t="str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40" t="str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40" t="str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40" t="str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65" t="s">
        <v>1058</v>
      </c>
      <c r="B492" s="139" t="str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/>
      </c>
      <c r="C492" s="139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39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54" t="str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54" t="str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23" t="str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54" t="str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55" t="str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55" t="str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55" t="str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56" t="str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56" t="str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40" t="str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56" t="str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56" t="str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40" t="str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40" t="str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40" t="str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65" t="s">
        <v>1058</v>
      </c>
      <c r="B493" s="139" t="str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/>
      </c>
      <c r="C493" s="139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39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54" t="str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54" t="str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23" t="str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54" t="str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55" t="str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55" t="str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55" t="str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56" t="str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56" t="str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40" t="str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56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56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40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40" t="str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40" t="str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65" t="s">
        <v>1058</v>
      </c>
      <c r="B494" s="139" t="str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/>
      </c>
      <c r="C494" s="139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39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54" t="str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54" t="str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23" t="str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54" t="str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55" t="str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55" t="str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55" t="str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56" t="str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56" t="str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40" t="str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56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56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40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40" t="str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40" t="str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65" t="s">
        <v>1058</v>
      </c>
      <c r="B495" s="139" t="str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/>
      </c>
      <c r="C495" s="139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39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54" t="str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54" t="str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23" t="str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54" t="str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55" t="str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55" t="str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55" t="str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56" t="str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56" t="str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40" t="str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56" t="str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56" t="str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40" t="str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40" t="str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40" t="str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65" t="s">
        <v>1058</v>
      </c>
      <c r="B496" s="139" t="str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/>
      </c>
      <c r="C496" s="139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39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54" t="str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54" t="str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23" t="str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54" t="str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55" t="str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55" t="str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55" t="str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56" t="str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56" t="str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40" t="str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56" t="str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56" t="str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40" t="str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40" t="str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40" t="str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65" t="s">
        <v>1058</v>
      </c>
      <c r="B497" s="139" t="str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/>
      </c>
      <c r="C497" s="139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39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54" t="str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54" t="str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23" t="str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54" t="str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55" t="str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55" t="str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55" t="str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56" t="str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56" t="str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40" t="str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56" t="str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56" t="str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40" t="str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40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40" t="str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65" t="s">
        <v>1058</v>
      </c>
      <c r="B498" s="139" t="str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/>
      </c>
      <c r="C498" s="139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39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54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54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23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54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55" t="str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55" t="str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55" t="str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56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56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40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56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56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40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40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40" t="str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65" t="s">
        <v>1058</v>
      </c>
      <c r="B499" s="139" t="str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/>
      </c>
      <c r="C499" s="139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39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54" t="str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54" t="str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23" t="str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54" t="str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55" t="str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55" t="str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55" t="str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56" t="str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56" t="str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40" t="str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56" t="str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56" t="str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40" t="str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40" t="str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40" t="str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65" t="s">
        <v>1058</v>
      </c>
      <c r="B500" s="139" t="str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/>
      </c>
      <c r="C500" s="139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39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54" t="str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54" t="str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23" t="str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54" t="str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55" t="str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55" t="str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55" t="str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56" t="str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56" t="str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40" t="str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56" t="str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56" t="str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40" t="str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40" t="str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40" t="str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65" t="s">
        <v>1058</v>
      </c>
      <c r="B501" s="139" t="str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/>
      </c>
      <c r="C501" s="139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39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54" t="str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54" t="str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23" t="str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54" t="str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55" t="str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55" t="str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55" t="str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56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56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40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56" t="str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56" t="str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40" t="str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40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40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65" t="s">
        <v>1058</v>
      </c>
      <c r="B502" s="139" t="str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/>
      </c>
      <c r="C502" s="139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39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54" t="str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54" t="str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23" t="str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54" t="str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55" t="str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55" t="str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55" t="str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56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56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40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56" t="str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56" t="str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40" t="str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40" t="str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40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65" t="s">
        <v>1058</v>
      </c>
      <c r="B503" s="139" t="str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/>
      </c>
      <c r="C503" s="139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39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54" t="str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54" t="str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23" t="str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54" t="str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55" t="str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55" t="str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55" t="str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56" t="str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56" t="str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40" t="str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56" t="str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56" t="str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40" t="str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40" t="str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40" t="str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65" t="s">
        <v>1058</v>
      </c>
      <c r="B504" s="139" t="str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/>
      </c>
      <c r="C504" s="139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39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54" t="str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54" t="str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23" t="str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54" t="str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55" t="str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55" t="str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55" t="str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56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56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40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56" t="str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56" t="str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40" t="str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40" t="str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40" t="str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65" t="s">
        <v>1058</v>
      </c>
      <c r="B505" s="139" t="str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/>
      </c>
      <c r="C505" s="139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39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54" t="str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54" t="str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23" t="str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54" t="str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55" t="str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55" t="str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55" t="str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56" t="str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56" t="str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40" t="str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56" t="str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56" t="str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40" t="str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40" t="str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40" t="str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65" t="s">
        <v>1058</v>
      </c>
      <c r="B506" s="139" t="str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/>
      </c>
      <c r="C506" s="139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39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54" t="str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54" t="str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23" t="str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54" t="str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55" t="str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55" t="str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55" t="str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56" t="str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56" t="str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40" t="str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56" t="str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56" t="str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40" t="str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40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40" t="str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65" t="s">
        <v>1058</v>
      </c>
      <c r="B507" s="139" t="str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/>
      </c>
      <c r="C507" s="139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39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54" t="str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54" t="str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23" t="str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54" t="str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55" t="str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55" t="str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55" t="str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56" t="str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56" t="str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40" t="str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56" t="str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56" t="str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40" t="str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40" t="str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40" t="str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65" t="s">
        <v>1058</v>
      </c>
      <c r="B508" s="139" t="str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/>
      </c>
      <c r="C508" s="139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39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54" t="str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54" t="str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23" t="str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54" t="str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55" t="str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55" t="str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55" t="str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56" t="str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56" t="str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40" t="str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56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56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40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40" t="str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40" t="str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65" t="s">
        <v>1058</v>
      </c>
      <c r="B509" s="139" t="str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/>
      </c>
      <c r="C509" s="139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39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54" t="str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54" t="str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23" t="str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54" t="str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55" t="str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55" t="str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55" t="str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56" t="str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56" t="str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40" t="str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56" t="str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56" t="str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40" t="str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40" t="str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40" t="str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65" t="s">
        <v>1058</v>
      </c>
      <c r="B510" s="139" t="str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/>
      </c>
      <c r="C510" s="139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39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54" t="str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54" t="str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23" t="str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54" t="str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55" t="str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55" t="str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55" t="str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56" t="str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56" t="str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40" t="str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56" t="str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56" t="str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40" t="str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40" t="str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40" t="str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65" t="s">
        <v>1058</v>
      </c>
      <c r="B511" s="139" t="str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/>
      </c>
      <c r="C511" s="139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39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54" t="str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54" t="str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23" t="str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54" t="str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55" t="str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55" t="str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55" t="str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56" t="str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56" t="str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40" t="str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56" t="str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56" t="str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40" t="str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40" t="str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40" t="str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65" t="s">
        <v>1058</v>
      </c>
      <c r="B512" s="139" t="str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/>
      </c>
      <c r="C512" s="139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39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54" t="str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54" t="str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23" t="str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54" t="str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55" t="str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55" t="str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55" t="str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56" t="str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56" t="str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40" t="str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56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56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40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40" t="str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40" t="str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65" t="s">
        <v>1058</v>
      </c>
      <c r="B513" s="139" t="str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/>
      </c>
      <c r="C513" s="139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39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54" t="str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54" t="str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23" t="str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54" t="str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55" t="str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55" t="str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55" t="str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56" t="str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56" t="str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40" t="str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56" t="str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56" t="str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40" t="str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40" t="str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40" t="str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65" t="s">
        <v>1058</v>
      </c>
      <c r="B514" s="139" t="str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/>
      </c>
      <c r="C514" s="139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39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54" t="str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54" t="str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23" t="str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54" t="str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55" t="str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55" t="str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55" t="str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56" t="str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56" t="str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40" t="str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56" t="str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56" t="str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40" t="str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40" t="str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40" t="str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65" t="s">
        <v>1058</v>
      </c>
      <c r="B515" s="139" t="str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/>
      </c>
      <c r="C515" s="139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39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54" t="str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54" t="str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23" t="str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54" t="str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55" t="str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55" t="str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55" t="str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56" t="str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56" t="str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40" t="str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56" t="str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56" t="str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40" t="str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40" t="str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40" t="str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65" t="s">
        <v>1058</v>
      </c>
      <c r="B516" s="139" t="str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/>
      </c>
      <c r="C516" s="139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39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54" t="str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54" t="str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23" t="str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54" t="str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55" t="str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55" t="str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55" t="str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56" t="str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56" t="str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40" t="str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56" t="str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56" t="str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40" t="str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40" t="str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40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65" t="s">
        <v>1058</v>
      </c>
      <c r="B517" s="139" t="str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/>
      </c>
      <c r="C517" s="139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39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54" t="str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54" t="str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23" t="str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54" t="str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55" t="str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55" t="str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55" t="str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56" t="str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56" t="str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40" t="str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56" t="str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56" t="str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40" t="str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40" t="str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40" t="str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65" t="s">
        <v>1058</v>
      </c>
      <c r="B518" s="139" t="str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/>
      </c>
      <c r="C518" s="139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39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54" t="str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54" t="str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23" t="str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54" t="str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55" t="str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55" t="str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55" t="str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56" t="str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56" t="str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40" t="str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56" t="str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56" t="str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40" t="str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40" t="str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40" t="str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65" t="s">
        <v>1058</v>
      </c>
      <c r="B519" s="139" t="str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/>
      </c>
      <c r="C519" s="139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39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54" t="str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54" t="str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23" t="str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54" t="str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55" t="str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55" t="str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55" t="str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56" t="str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56" t="str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40" t="str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56" t="str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56" t="str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40" t="str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40" t="str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40" t="str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65" t="s">
        <v>1058</v>
      </c>
      <c r="B520" s="139" t="str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/>
      </c>
      <c r="C520" s="139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39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54" t="str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54" t="str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23" t="str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54" t="str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55" t="str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55" t="str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55" t="str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56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56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40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56" t="str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56" t="str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40" t="str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40" t="str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40" t="str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65" t="s">
        <v>1058</v>
      </c>
      <c r="B521" s="139" t="str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/>
      </c>
      <c r="C521" s="139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39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54" t="str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54" t="str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23" t="str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54" t="str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55" t="str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55" t="str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55" t="str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56" t="str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56" t="str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40" t="str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56" t="str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56" t="str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40" t="str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40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40" t="str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65" t="s">
        <v>1058</v>
      </c>
      <c r="B522" s="139" t="str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/>
      </c>
      <c r="C522" s="139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39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54" t="str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54" t="str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23" t="str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54" t="str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55" t="str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55" t="str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55" t="str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56" t="str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56" t="str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40" t="str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56" t="str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56" t="str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40" t="str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40" t="str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40" t="str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65" t="s">
        <v>1058</v>
      </c>
      <c r="B523" s="139" t="str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/>
      </c>
      <c r="C523" s="139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39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54" t="str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54" t="str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23" t="str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54" t="str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55" t="str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55" t="str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55" t="str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56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56" t="str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40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56" t="str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56" t="str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40" t="str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40" t="str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40" t="str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65" t="s">
        <v>1058</v>
      </c>
      <c r="B524" s="139" t="str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/>
      </c>
      <c r="C524" s="139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39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54" t="str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54" t="str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23" t="str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54" t="str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55" t="str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55" t="str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55" t="str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56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56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40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56" t="str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56" t="str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40" t="str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40" t="str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40" t="str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65" t="s">
        <v>1058</v>
      </c>
      <c r="B525" s="139" t="str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/>
      </c>
      <c r="C525" s="139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39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54" t="str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54" t="str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23" t="str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54" t="str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55" t="str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55" t="str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55" t="str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56" t="str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56" t="str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40" t="str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56" t="str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56" t="str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40" t="str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40" t="str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40" t="str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65" t="s">
        <v>1058</v>
      </c>
      <c r="B526" s="139" t="str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/>
      </c>
      <c r="C526" s="139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39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54" t="str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54" t="str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23" t="str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54" t="str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55" t="str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55" t="str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55" t="str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56" t="str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56" t="str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40" t="str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56" t="str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56" t="str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40" t="str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40" t="str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40" t="str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65" t="s">
        <v>1058</v>
      </c>
      <c r="B527" s="139" t="str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/>
      </c>
      <c r="C527" s="139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39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54" t="str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54" t="str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23" t="str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54" t="str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55" t="str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55" t="str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55" t="str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56" t="str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56" t="str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40" t="str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56" t="str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56" t="str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40" t="str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40" t="str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40" t="str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65" t="s">
        <v>1058</v>
      </c>
      <c r="B528" s="139" t="str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/>
      </c>
      <c r="C528" s="139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39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54" t="str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54" t="str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23" t="str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54" t="str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55" t="str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55" t="str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55" t="str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56" t="str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56" t="str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40" t="str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56" t="str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56" t="str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40" t="str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40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40" t="str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65" t="s">
        <v>1058</v>
      </c>
      <c r="B529" s="139" t="str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/>
      </c>
      <c r="C529" s="139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39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54" t="str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54" t="str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23" t="str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54" t="str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55" t="str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55" t="str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55" t="str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56" t="str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56" t="str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40" t="str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56" t="str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56" t="str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40" t="str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40" t="str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40" t="str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65" t="s">
        <v>1058</v>
      </c>
      <c r="B530" s="139" t="str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/>
      </c>
      <c r="C530" s="139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39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54" t="str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54" t="str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23" t="str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54" t="str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55" t="str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55" t="str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55" t="str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56" t="str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56" t="str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40" t="str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56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56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40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40" t="str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40" t="str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65" t="s">
        <v>1058</v>
      </c>
      <c r="B531" s="139" t="str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/>
      </c>
      <c r="C531" s="139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39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54" t="str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54" t="str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23" t="str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54" t="str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55" t="str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55" t="str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55" t="str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56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56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40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56" t="str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56" t="str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40" t="str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40" t="str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40" t="str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65" t="s">
        <v>1058</v>
      </c>
      <c r="B532" s="139" t="str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/>
      </c>
      <c r="C532" s="139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39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54" t="str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54" t="str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23" t="str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54" t="str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55" t="str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55" t="str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55" t="str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56" t="str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56" t="str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40" t="str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56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56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40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40" t="str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40" t="str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65" t="s">
        <v>1058</v>
      </c>
      <c r="B533" s="139" t="str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/>
      </c>
      <c r="C533" s="139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39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54" t="str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54" t="str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23" t="str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54" t="str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55" t="str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55" t="str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55" t="str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56" t="str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56" t="str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40" t="str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56" t="str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56" t="str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40" t="str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40" t="str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40" t="str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65" t="s">
        <v>1058</v>
      </c>
      <c r="B534" s="139" t="str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/>
      </c>
      <c r="C534" s="139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39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54" t="str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54" t="str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23" t="str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54" t="str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55" t="str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55" t="str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55" t="str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56" t="str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56" t="str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40" t="str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56" t="str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56" t="str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40" t="str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40" t="str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40" t="str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65" t="s">
        <v>1058</v>
      </c>
      <c r="B535" s="139" t="str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/>
      </c>
      <c r="C535" s="139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39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54" t="str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54" t="str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23" t="str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54" t="str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55" t="str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55" t="str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55" t="str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56" t="str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56" t="str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40" t="str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56" t="str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56" t="str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40" t="str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40" t="str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40" t="str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65" t="s">
        <v>1058</v>
      </c>
      <c r="B536" s="139" t="str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/>
      </c>
      <c r="C536" s="139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39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54" t="str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54" t="str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23" t="str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54" t="str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55" t="str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55" t="str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55" t="str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56" t="str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56" t="str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40" t="str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56" t="str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56" t="str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40" t="str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40" t="str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40" t="str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65" t="s">
        <v>1058</v>
      </c>
      <c r="B537" s="139" t="str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/>
      </c>
      <c r="C537" s="139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39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54" t="str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54" t="str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23" t="str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54" t="str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55" t="str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55" t="str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55" t="str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56" t="str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56" t="str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40" t="str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56" t="str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56" t="str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40" t="str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40" t="str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40" t="str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65" t="s">
        <v>1058</v>
      </c>
      <c r="B538" s="139" t="str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/>
      </c>
      <c r="C538" s="139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39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54" t="str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54" t="str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23" t="str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54" t="str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55" t="str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55" t="str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55" t="str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56" t="str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56" t="str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40" t="str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56" t="str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56" t="str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40" t="str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40" t="str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40" t="str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65" t="s">
        <v>1058</v>
      </c>
      <c r="B539" s="139" t="str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/>
      </c>
      <c r="C539" s="139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39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54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54" t="str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23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54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55" t="str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55" t="str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55" t="str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56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56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40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56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56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40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40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40" t="str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65" t="s">
        <v>1058</v>
      </c>
      <c r="B540" s="139" t="str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/>
      </c>
      <c r="C540" s="139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39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54" t="str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54" t="str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23" t="str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54" t="str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55" t="str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55" t="str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55" t="str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56" t="str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56" t="str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40" t="str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56" t="str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56" t="str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40" t="str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40" t="str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40" t="str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65" t="s">
        <v>1058</v>
      </c>
      <c r="B541" s="139" t="str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/>
      </c>
      <c r="C541" s="139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39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54" t="str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54" t="str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23" t="str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54" t="str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55" t="str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55" t="str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55" t="str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56" t="str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56" t="str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40" t="str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56" t="str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56" t="str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40" t="str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40" t="str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40" t="str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65" t="s">
        <v>1058</v>
      </c>
      <c r="B542" s="139" t="str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/>
      </c>
      <c r="C542" s="139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39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54" t="str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54" t="str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23" t="str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54" t="str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55" t="str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55" t="str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55" t="str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56" t="str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56" t="str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40" t="str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56" t="str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56" t="str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40" t="str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40" t="str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40" t="str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65" t="s">
        <v>1058</v>
      </c>
      <c r="B543" s="139" t="str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/>
      </c>
      <c r="C543" s="139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39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54" t="str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54" t="str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23" t="str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54" t="str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55" t="str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55" t="str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55" t="str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56" t="str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56" t="str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40" t="str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56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56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40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40" t="str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40" t="str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65" t="s">
        <v>1058</v>
      </c>
      <c r="B544" s="139" t="str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/>
      </c>
      <c r="C544" s="139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39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54" t="str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54" t="str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23" t="str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54" t="str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55" t="str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55" t="str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55" t="str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56" t="str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56" t="str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40" t="str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56" t="str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56" t="str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40" t="str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40" t="str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40" t="str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65" t="s">
        <v>1058</v>
      </c>
      <c r="B545" s="139" t="str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/>
      </c>
      <c r="C545" s="139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39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54" t="str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54" t="str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23" t="str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54" t="str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55" t="str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55" t="str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55" t="str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56" t="str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56" t="str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40" t="str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56" t="str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56" t="str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40" t="str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40" t="str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40" t="str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65" t="s">
        <v>1058</v>
      </c>
      <c r="B546" s="139" t="str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/>
      </c>
      <c r="C546" s="139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39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54" t="str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54" t="str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23" t="str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54" t="str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55" t="str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55" t="str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55" t="str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56" t="str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56" t="str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40" t="str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56" t="str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56" t="str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40" t="str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40" t="str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40" t="str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65" t="s">
        <v>1058</v>
      </c>
      <c r="B547" s="139" t="str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/>
      </c>
      <c r="C547" s="139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39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54" t="str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54" t="str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23" t="str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54" t="str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55" t="str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55" t="str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55" t="str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56" t="str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56" t="str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40" t="str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56" t="str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56" t="str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40" t="str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40" t="str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40" t="str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65" t="s">
        <v>1058</v>
      </c>
      <c r="B548" s="139" t="str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/>
      </c>
      <c r="C548" s="139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39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54" t="str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54" t="str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23" t="str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54" t="str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55" t="str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55" t="str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55" t="str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56" t="str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56" t="str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40" t="str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56" t="str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56" t="str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40" t="str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40" t="str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40" t="str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65" t="s">
        <v>1058</v>
      </c>
      <c r="B549" s="139" t="str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/>
      </c>
      <c r="C549" s="139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39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54" t="str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54" t="str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23" t="str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54" t="str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55" t="str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55" t="str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55" t="str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56" t="str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56" t="str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40" t="str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56" t="str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56" t="str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40" t="str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40" t="str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40" t="str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65" t="s">
        <v>1058</v>
      </c>
      <c r="B550" s="139" t="str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/>
      </c>
      <c r="C550" s="139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39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54" t="str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54" t="str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23" t="str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54" t="str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55" t="str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55" t="str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55" t="str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56" t="str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56" t="str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40" t="str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56" t="str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56" t="str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40" t="str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40" t="str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40" t="str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65" t="s">
        <v>1058</v>
      </c>
      <c r="B551" s="122" t="str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/>
      </c>
      <c r="C551" s="122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22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23" t="str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23" t="str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23" t="str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23" t="str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24" t="str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24" t="str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24" t="str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25" t="str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25" t="str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26" t="str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25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25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26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26" t="str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26" t="str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65" t="s">
        <v>1058</v>
      </c>
      <c r="B552" s="122" t="str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/>
      </c>
      <c r="C552" s="122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22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23" t="str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23" t="str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23" t="str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23" t="str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24" t="str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24" t="str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24" t="str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25" t="str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25" t="str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26" t="str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25" t="str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25" t="str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26" t="str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26" t="str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26" t="str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58"/>
      <c r="C553" s="159"/>
      <c r="D553" s="158"/>
      <c r="E553" s="160"/>
      <c r="F553" s="160"/>
      <c r="G553" s="159"/>
      <c r="H553" s="161"/>
      <c r="I553" s="159"/>
      <c r="J553" s="159"/>
      <c r="K553" s="162"/>
      <c r="L553" s="162"/>
      <c r="M553" s="162"/>
      <c r="N553" s="162"/>
      <c r="O553" s="162"/>
      <c r="P553" s="162"/>
      <c r="Q553" s="159"/>
      <c r="R553" s="162"/>
      <c r="S553" s="162"/>
    </row>
    <row r="554" spans="1:19" ht="14.1" customHeight="1" x14ac:dyDescent="0.2">
      <c r="B554" s="158"/>
      <c r="C554" s="159"/>
      <c r="D554" s="158"/>
      <c r="E554" s="160"/>
      <c r="F554" s="160"/>
      <c r="G554" s="159"/>
      <c r="H554" s="161"/>
      <c r="I554" s="159"/>
      <c r="J554" s="159"/>
      <c r="K554" s="162"/>
      <c r="L554" s="162"/>
      <c r="M554" s="162"/>
      <c r="N554" s="162"/>
      <c r="O554" s="162"/>
      <c r="P554" s="162"/>
      <c r="Q554" s="159"/>
      <c r="R554" s="162"/>
      <c r="S554" s="162"/>
    </row>
    <row r="555" spans="1:19" ht="14.1" customHeight="1" x14ac:dyDescent="0.2">
      <c r="B555" s="158"/>
      <c r="C555" s="159"/>
      <c r="D555" s="158"/>
      <c r="E555" s="160"/>
      <c r="F555" s="160"/>
      <c r="G555" s="159"/>
      <c r="H555" s="161"/>
      <c r="I555" s="159"/>
      <c r="J555" s="159"/>
      <c r="K555" s="162"/>
      <c r="L555" s="162"/>
      <c r="M555" s="162"/>
      <c r="N555" s="162"/>
      <c r="O555" s="162"/>
      <c r="P555" s="162"/>
      <c r="Q555" s="159"/>
      <c r="R555" s="162"/>
      <c r="S555" s="162"/>
    </row>
    <row r="556" spans="1:19" ht="14.1" customHeight="1" x14ac:dyDescent="0.2">
      <c r="B556" s="158"/>
      <c r="C556" s="159"/>
      <c r="D556" s="158"/>
      <c r="E556" s="160"/>
      <c r="F556" s="160"/>
      <c r="G556" s="159"/>
      <c r="H556" s="161"/>
      <c r="I556" s="159"/>
      <c r="J556" s="159"/>
      <c r="K556" s="162"/>
      <c r="L556" s="162"/>
      <c r="M556" s="162"/>
      <c r="N556" s="162"/>
      <c r="O556" s="162"/>
      <c r="P556" s="162"/>
      <c r="Q556" s="159"/>
      <c r="R556" s="162"/>
      <c r="S556" s="162"/>
    </row>
    <row r="557" spans="1:19" ht="14.1" customHeight="1" x14ac:dyDescent="0.2">
      <c r="B557" s="158"/>
      <c r="C557" s="159"/>
      <c r="D557" s="158"/>
      <c r="E557" s="160"/>
      <c r="F557" s="160"/>
      <c r="G557" s="159"/>
      <c r="H557" s="161"/>
      <c r="I557" s="159"/>
      <c r="J557" s="159"/>
      <c r="K557" s="162"/>
      <c r="L557" s="162"/>
      <c r="M557" s="162"/>
      <c r="N557" s="162"/>
      <c r="O557" s="162"/>
      <c r="P557" s="162"/>
      <c r="Q557" s="159"/>
      <c r="R557" s="162"/>
      <c r="S557" s="162"/>
    </row>
    <row r="558" spans="1:19" ht="14.1" customHeight="1" x14ac:dyDescent="0.2">
      <c r="B558" s="158"/>
      <c r="C558" s="159"/>
      <c r="D558" s="158"/>
      <c r="E558" s="160"/>
      <c r="F558" s="160"/>
      <c r="G558" s="159"/>
      <c r="H558" s="161"/>
      <c r="I558" s="159"/>
      <c r="J558" s="159"/>
      <c r="K558" s="162"/>
      <c r="L558" s="162"/>
      <c r="M558" s="162"/>
      <c r="N558" s="162"/>
      <c r="O558" s="162"/>
      <c r="P558" s="162"/>
      <c r="Q558" s="159"/>
      <c r="R558" s="162"/>
      <c r="S558" s="162"/>
    </row>
    <row r="559" spans="1:19" ht="14.1" customHeight="1" x14ac:dyDescent="0.2">
      <c r="B559" s="158"/>
      <c r="C559" s="159"/>
      <c r="D559" s="158"/>
      <c r="E559" s="160"/>
      <c r="F559" s="160"/>
      <c r="G559" s="159"/>
      <c r="H559" s="161"/>
      <c r="I559" s="159"/>
      <c r="J559" s="159"/>
      <c r="K559" s="162"/>
      <c r="L559" s="162"/>
      <c r="M559" s="162"/>
      <c r="N559" s="162"/>
      <c r="O559" s="162"/>
      <c r="P559" s="162"/>
      <c r="Q559" s="159"/>
      <c r="R559" s="162"/>
      <c r="S559" s="162"/>
    </row>
    <row r="560" spans="1:19" ht="14.1" customHeight="1" x14ac:dyDescent="0.2">
      <c r="B560" s="158"/>
      <c r="C560" s="159"/>
      <c r="D560" s="158"/>
      <c r="E560" s="160"/>
      <c r="F560" s="160"/>
      <c r="G560" s="159"/>
      <c r="H560" s="161"/>
      <c r="I560" s="159"/>
      <c r="J560" s="159"/>
      <c r="K560" s="162"/>
      <c r="L560" s="162"/>
      <c r="M560" s="162"/>
      <c r="N560" s="162"/>
      <c r="O560" s="162"/>
      <c r="P560" s="162"/>
      <c r="Q560" s="159"/>
      <c r="R560" s="162"/>
      <c r="S560" s="162"/>
    </row>
    <row r="561" spans="2:19" ht="14.1" customHeight="1" x14ac:dyDescent="0.2">
      <c r="B561" s="158"/>
      <c r="C561" s="159"/>
      <c r="D561" s="158"/>
      <c r="E561" s="160"/>
      <c r="F561" s="160"/>
      <c r="G561" s="159"/>
      <c r="H561" s="161"/>
      <c r="I561" s="159"/>
      <c r="J561" s="159"/>
      <c r="K561" s="162"/>
      <c r="L561" s="162"/>
      <c r="M561" s="162"/>
      <c r="N561" s="162"/>
      <c r="O561" s="162"/>
      <c r="P561" s="162"/>
      <c r="Q561" s="159"/>
      <c r="R561" s="162"/>
      <c r="S561" s="162"/>
    </row>
    <row r="562" spans="2:19" ht="14.1" customHeight="1" x14ac:dyDescent="0.2">
      <c r="B562" s="158"/>
      <c r="C562" s="159"/>
      <c r="D562" s="158"/>
      <c r="E562" s="160"/>
      <c r="F562" s="160"/>
      <c r="G562" s="159"/>
      <c r="H562" s="161"/>
      <c r="I562" s="159"/>
      <c r="J562" s="159"/>
      <c r="K562" s="162"/>
      <c r="L562" s="162"/>
      <c r="M562" s="162"/>
      <c r="N562" s="162"/>
      <c r="O562" s="162"/>
      <c r="P562" s="162"/>
      <c r="Q562" s="159"/>
      <c r="R562" s="162"/>
      <c r="S562" s="162"/>
    </row>
    <row r="563" spans="2:19" ht="14.1" customHeight="1" x14ac:dyDescent="0.2">
      <c r="B563" s="158"/>
      <c r="C563" s="159"/>
      <c r="D563" s="158"/>
      <c r="E563" s="160"/>
      <c r="F563" s="160"/>
      <c r="G563" s="159"/>
      <c r="H563" s="161"/>
      <c r="I563" s="159"/>
      <c r="J563" s="159"/>
      <c r="K563" s="162"/>
      <c r="L563" s="162"/>
      <c r="M563" s="162"/>
      <c r="N563" s="162"/>
      <c r="O563" s="162"/>
      <c r="P563" s="162"/>
      <c r="Q563" s="159"/>
      <c r="R563" s="162"/>
      <c r="S563" s="162"/>
    </row>
    <row r="564" spans="2:19" ht="14.1" customHeight="1" x14ac:dyDescent="0.2">
      <c r="B564" s="158"/>
      <c r="C564" s="159"/>
      <c r="D564" s="158"/>
      <c r="E564" s="160"/>
      <c r="F564" s="160"/>
      <c r="G564" s="159"/>
      <c r="H564" s="161"/>
      <c r="I564" s="159"/>
      <c r="J564" s="159"/>
      <c r="K564" s="162"/>
      <c r="L564" s="162"/>
      <c r="M564" s="162"/>
      <c r="N564" s="162"/>
      <c r="O564" s="162"/>
      <c r="P564" s="162"/>
      <c r="Q564" s="159"/>
      <c r="R564" s="162"/>
      <c r="S564" s="162"/>
    </row>
    <row r="565" spans="2:19" ht="14.1" customHeight="1" x14ac:dyDescent="0.2">
      <c r="B565" s="158"/>
      <c r="C565" s="159"/>
      <c r="D565" s="158"/>
      <c r="E565" s="160"/>
      <c r="F565" s="160"/>
      <c r="G565" s="159"/>
      <c r="H565" s="161"/>
      <c r="I565" s="159"/>
      <c r="J565" s="159"/>
      <c r="K565" s="162"/>
      <c r="L565" s="162"/>
      <c r="M565" s="162"/>
      <c r="N565" s="162"/>
      <c r="O565" s="162"/>
      <c r="P565" s="162"/>
      <c r="Q565" s="159"/>
      <c r="R565" s="162"/>
      <c r="S565" s="162"/>
    </row>
    <row r="566" spans="2:19" ht="14.1" customHeight="1" x14ac:dyDescent="0.2">
      <c r="B566" s="158"/>
      <c r="C566" s="159"/>
      <c r="D566" s="158"/>
      <c r="E566" s="160"/>
      <c r="F566" s="160"/>
      <c r="G566" s="159"/>
      <c r="H566" s="161"/>
      <c r="I566" s="159"/>
      <c r="J566" s="159"/>
      <c r="K566" s="162"/>
      <c r="L566" s="162"/>
      <c r="M566" s="162"/>
      <c r="N566" s="162"/>
      <c r="O566" s="162"/>
      <c r="P566" s="162"/>
      <c r="Q566" s="159"/>
      <c r="R566" s="162"/>
      <c r="S566" s="162"/>
    </row>
    <row r="567" spans="2:19" ht="14.1" customHeight="1" x14ac:dyDescent="0.2">
      <c r="B567" s="158"/>
      <c r="C567" s="159"/>
      <c r="D567" s="158"/>
      <c r="E567" s="160"/>
      <c r="F567" s="160"/>
      <c r="G567" s="159"/>
      <c r="H567" s="161"/>
      <c r="I567" s="159"/>
      <c r="J567" s="159"/>
      <c r="K567" s="162"/>
      <c r="L567" s="162"/>
      <c r="M567" s="162"/>
      <c r="N567" s="162"/>
      <c r="O567" s="162"/>
      <c r="P567" s="162"/>
      <c r="Q567" s="159"/>
      <c r="R567" s="162"/>
      <c r="S567" s="162"/>
    </row>
    <row r="568" spans="2:19" ht="14.1" customHeight="1" x14ac:dyDescent="0.2">
      <c r="B568" s="158"/>
      <c r="C568" s="159"/>
      <c r="D568" s="158"/>
      <c r="E568" s="160"/>
      <c r="F568" s="160"/>
      <c r="G568" s="159"/>
      <c r="H568" s="161"/>
      <c r="I568" s="159"/>
      <c r="J568" s="159"/>
      <c r="K568" s="162"/>
      <c r="L568" s="162"/>
      <c r="M568" s="162"/>
      <c r="N568" s="162"/>
      <c r="O568" s="162"/>
      <c r="P568" s="162"/>
      <c r="Q568" s="159"/>
      <c r="R568" s="162"/>
      <c r="S568" s="162"/>
    </row>
    <row r="569" spans="2:19" ht="14.1" customHeight="1" x14ac:dyDescent="0.2">
      <c r="B569" s="158"/>
      <c r="C569" s="159"/>
      <c r="D569" s="158"/>
      <c r="E569" s="160"/>
      <c r="F569" s="160"/>
      <c r="G569" s="159"/>
      <c r="H569" s="161"/>
      <c r="I569" s="159"/>
      <c r="J569" s="159"/>
      <c r="K569" s="162"/>
      <c r="L569" s="162"/>
      <c r="M569" s="162"/>
      <c r="N569" s="162"/>
      <c r="O569" s="162"/>
      <c r="P569" s="162"/>
      <c r="Q569" s="159"/>
      <c r="R569" s="162"/>
      <c r="S569" s="162"/>
    </row>
    <row r="570" spans="2:19" ht="14.1" customHeight="1" x14ac:dyDescent="0.2">
      <c r="B570" s="158"/>
      <c r="C570" s="159"/>
      <c r="D570" s="158"/>
      <c r="E570" s="160"/>
      <c r="F570" s="160"/>
      <c r="G570" s="159"/>
      <c r="H570" s="161"/>
      <c r="I570" s="159"/>
      <c r="J570" s="159"/>
      <c r="K570" s="162"/>
      <c r="L570" s="162"/>
      <c r="M570" s="162"/>
      <c r="N570" s="162"/>
      <c r="O570" s="162"/>
      <c r="P570" s="162"/>
      <c r="Q570" s="159"/>
      <c r="R570" s="162"/>
      <c r="S570" s="162"/>
    </row>
    <row r="571" spans="2:19" ht="14.1" customHeight="1" x14ac:dyDescent="0.2">
      <c r="B571" s="158"/>
      <c r="C571" s="159"/>
      <c r="D571" s="158"/>
      <c r="E571" s="160"/>
      <c r="F571" s="160"/>
      <c r="G571" s="159"/>
      <c r="H571" s="161"/>
      <c r="I571" s="159"/>
      <c r="J571" s="159"/>
      <c r="K571" s="162"/>
      <c r="L571" s="162"/>
      <c r="M571" s="162"/>
      <c r="N571" s="162"/>
      <c r="O571" s="162"/>
      <c r="P571" s="162"/>
      <c r="Q571" s="159"/>
      <c r="R571" s="162"/>
      <c r="S571" s="162"/>
    </row>
    <row r="572" spans="2:19" ht="14.1" customHeight="1" x14ac:dyDescent="0.2">
      <c r="B572" s="158"/>
      <c r="C572" s="159"/>
      <c r="D572" s="158"/>
      <c r="E572" s="160"/>
      <c r="F572" s="160"/>
      <c r="G572" s="159"/>
      <c r="H572" s="161"/>
      <c r="I572" s="159"/>
      <c r="J572" s="159"/>
      <c r="K572" s="162"/>
      <c r="L572" s="162"/>
      <c r="M572" s="162"/>
      <c r="N572" s="162"/>
      <c r="O572" s="162"/>
      <c r="P572" s="162"/>
      <c r="Q572" s="159"/>
      <c r="R572" s="162"/>
      <c r="S572" s="162"/>
    </row>
    <row r="573" spans="2:19" ht="14.1" customHeight="1" x14ac:dyDescent="0.2">
      <c r="B573" s="158"/>
      <c r="C573" s="159"/>
      <c r="D573" s="158"/>
      <c r="E573" s="160"/>
      <c r="F573" s="160"/>
      <c r="G573" s="159"/>
      <c r="H573" s="161"/>
      <c r="I573" s="159"/>
      <c r="J573" s="159"/>
      <c r="K573" s="162"/>
      <c r="L573" s="162"/>
      <c r="M573" s="162"/>
      <c r="N573" s="162"/>
      <c r="O573" s="162"/>
      <c r="P573" s="162"/>
      <c r="Q573" s="159"/>
      <c r="R573" s="162"/>
      <c r="S573" s="162"/>
    </row>
    <row r="574" spans="2:19" ht="14.1" customHeight="1" x14ac:dyDescent="0.2">
      <c r="B574" s="158"/>
      <c r="C574" s="159"/>
      <c r="D574" s="158"/>
      <c r="E574" s="160"/>
      <c r="F574" s="160"/>
      <c r="G574" s="159"/>
      <c r="H574" s="161"/>
      <c r="I574" s="159"/>
      <c r="J574" s="159"/>
      <c r="K574" s="162"/>
      <c r="L574" s="162"/>
      <c r="M574" s="162"/>
      <c r="N574" s="162"/>
      <c r="O574" s="162"/>
      <c r="P574" s="162"/>
      <c r="Q574" s="159"/>
      <c r="R574" s="162"/>
      <c r="S574" s="162"/>
    </row>
    <row r="575" spans="2:19" ht="14.1" customHeight="1" x14ac:dyDescent="0.2">
      <c r="B575" s="158"/>
      <c r="C575" s="159"/>
      <c r="D575" s="158"/>
      <c r="E575" s="160"/>
      <c r="F575" s="160"/>
      <c r="G575" s="159"/>
      <c r="H575" s="161"/>
      <c r="I575" s="159"/>
      <c r="J575" s="159"/>
      <c r="K575" s="162"/>
      <c r="L575" s="162"/>
      <c r="M575" s="162"/>
      <c r="N575" s="162"/>
      <c r="O575" s="162"/>
      <c r="P575" s="162"/>
      <c r="Q575" s="159"/>
      <c r="R575" s="162"/>
      <c r="S575" s="162"/>
    </row>
    <row r="576" spans="2:19" ht="14.1" customHeight="1" x14ac:dyDescent="0.2">
      <c r="B576" s="158"/>
      <c r="C576" s="159"/>
      <c r="D576" s="158"/>
      <c r="E576" s="160"/>
      <c r="F576" s="160"/>
      <c r="G576" s="159"/>
      <c r="H576" s="161"/>
      <c r="I576" s="159"/>
      <c r="J576" s="159"/>
      <c r="K576" s="162"/>
      <c r="L576" s="162"/>
      <c r="M576" s="162"/>
      <c r="N576" s="162"/>
      <c r="O576" s="162"/>
      <c r="P576" s="162"/>
      <c r="Q576" s="159"/>
      <c r="R576" s="162"/>
      <c r="S576" s="162"/>
    </row>
    <row r="577" spans="2:19" ht="14.1" customHeight="1" x14ac:dyDescent="0.2">
      <c r="B577" s="158"/>
      <c r="C577" s="159"/>
      <c r="D577" s="158"/>
      <c r="E577" s="160"/>
      <c r="F577" s="160"/>
      <c r="G577" s="159"/>
      <c r="H577" s="161"/>
      <c r="I577" s="159"/>
      <c r="J577" s="159"/>
      <c r="K577" s="162"/>
      <c r="L577" s="162"/>
      <c r="M577" s="162"/>
      <c r="N577" s="162"/>
      <c r="O577" s="162"/>
      <c r="P577" s="162"/>
      <c r="Q577" s="159"/>
      <c r="R577" s="162"/>
      <c r="S577" s="162"/>
    </row>
    <row r="578" spans="2:19" ht="14.1" customHeight="1" x14ac:dyDescent="0.2">
      <c r="B578" s="158"/>
      <c r="C578" s="159"/>
      <c r="D578" s="158"/>
      <c r="E578" s="160"/>
      <c r="F578" s="160"/>
      <c r="G578" s="159"/>
      <c r="H578" s="161"/>
      <c r="I578" s="159"/>
      <c r="J578" s="159"/>
      <c r="K578" s="162"/>
      <c r="L578" s="162"/>
      <c r="M578" s="162"/>
      <c r="N578" s="162"/>
      <c r="O578" s="162"/>
      <c r="P578" s="162"/>
      <c r="Q578" s="162"/>
      <c r="R578" s="162"/>
      <c r="S578" s="162"/>
    </row>
    <row r="579" spans="2:19" ht="14.1" customHeight="1" x14ac:dyDescent="0.2">
      <c r="B579" s="158"/>
      <c r="C579" s="159"/>
      <c r="D579" s="158"/>
      <c r="E579" s="160"/>
      <c r="F579" s="160"/>
      <c r="G579" s="159"/>
      <c r="H579" s="161"/>
      <c r="I579" s="159"/>
      <c r="J579" s="159"/>
      <c r="K579" s="162"/>
      <c r="L579" s="162"/>
      <c r="M579" s="162"/>
      <c r="N579" s="162"/>
      <c r="O579" s="162"/>
      <c r="P579" s="162"/>
      <c r="Q579" s="162"/>
      <c r="R579" s="162"/>
      <c r="S579" s="162"/>
    </row>
    <row r="580" spans="2:19" ht="14.1" customHeight="1" x14ac:dyDescent="0.2">
      <c r="B580" s="158"/>
      <c r="C580" s="159"/>
      <c r="D580" s="158"/>
      <c r="E580" s="160"/>
      <c r="F580" s="160"/>
      <c r="G580" s="159"/>
      <c r="H580" s="161"/>
      <c r="I580" s="159"/>
      <c r="J580" s="159"/>
      <c r="K580" s="162"/>
      <c r="L580" s="162"/>
      <c r="M580" s="162"/>
      <c r="N580" s="162"/>
      <c r="O580" s="162"/>
      <c r="P580" s="162"/>
      <c r="Q580" s="162"/>
      <c r="R580" s="162"/>
      <c r="S580" s="162"/>
    </row>
    <row r="581" spans="2:19" ht="14.1" customHeight="1" x14ac:dyDescent="0.2">
      <c r="B581" s="158"/>
      <c r="C581" s="159"/>
      <c r="D581" s="158"/>
      <c r="E581" s="160"/>
      <c r="F581" s="160"/>
      <c r="G581" s="159"/>
      <c r="H581" s="161"/>
      <c r="I581" s="159"/>
      <c r="J581" s="159"/>
      <c r="K581" s="162"/>
      <c r="L581" s="162"/>
      <c r="M581" s="162"/>
      <c r="N581" s="162"/>
      <c r="O581" s="162"/>
      <c r="P581" s="162"/>
      <c r="Q581" s="162"/>
      <c r="R581" s="162"/>
      <c r="S581" s="162"/>
    </row>
    <row r="582" spans="2:19" ht="14.1" customHeight="1" x14ac:dyDescent="0.2">
      <c r="B582" s="158"/>
      <c r="C582" s="159"/>
      <c r="D582" s="158"/>
      <c r="E582" s="160"/>
      <c r="F582" s="160"/>
      <c r="G582" s="159"/>
      <c r="H582" s="161"/>
      <c r="I582" s="159"/>
      <c r="J582" s="159"/>
      <c r="K582" s="162"/>
      <c r="L582" s="162"/>
      <c r="M582" s="162"/>
      <c r="N582" s="162"/>
      <c r="O582" s="162"/>
      <c r="P582" s="162"/>
      <c r="Q582" s="162"/>
      <c r="R582" s="162"/>
      <c r="S582" s="162"/>
    </row>
    <row r="583" spans="2:19" ht="14.1" customHeight="1" x14ac:dyDescent="0.2">
      <c r="B583" s="158"/>
      <c r="C583" s="159"/>
      <c r="D583" s="158"/>
      <c r="E583" s="160"/>
      <c r="F583" s="160"/>
      <c r="G583" s="159"/>
      <c r="H583" s="161"/>
      <c r="I583" s="159"/>
      <c r="J583" s="159"/>
      <c r="K583" s="162"/>
      <c r="L583" s="162"/>
      <c r="M583" s="162"/>
      <c r="N583" s="162"/>
      <c r="O583" s="162"/>
      <c r="P583" s="162"/>
      <c r="Q583" s="162"/>
      <c r="R583" s="162"/>
      <c r="S583" s="162"/>
    </row>
    <row r="584" spans="2:19" ht="14.1" customHeight="1" x14ac:dyDescent="0.2">
      <c r="B584" s="158"/>
      <c r="C584" s="159"/>
      <c r="D584" s="158"/>
      <c r="E584" s="160"/>
      <c r="F584" s="160"/>
      <c r="G584" s="159"/>
      <c r="H584" s="161"/>
      <c r="I584" s="159"/>
      <c r="J584" s="159"/>
      <c r="K584" s="162"/>
      <c r="L584" s="162"/>
      <c r="M584" s="162"/>
      <c r="N584" s="162"/>
      <c r="O584" s="162"/>
      <c r="P584" s="162"/>
      <c r="Q584" s="162"/>
      <c r="R584" s="162"/>
      <c r="S584" s="162"/>
    </row>
    <row r="585" spans="2:19" ht="14.1" customHeight="1" x14ac:dyDescent="0.2">
      <c r="B585" s="158"/>
      <c r="C585" s="159"/>
      <c r="D585" s="158"/>
      <c r="E585" s="160"/>
      <c r="F585" s="160"/>
      <c r="G585" s="159"/>
      <c r="H585" s="161"/>
      <c r="I585" s="159"/>
      <c r="J585" s="159"/>
      <c r="K585" s="162"/>
      <c r="L585" s="162"/>
      <c r="M585" s="162"/>
      <c r="N585" s="162"/>
      <c r="O585" s="162"/>
      <c r="P585" s="162"/>
      <c r="Q585" s="162"/>
      <c r="R585" s="162"/>
      <c r="S585" s="162"/>
    </row>
    <row r="586" spans="2:19" ht="14.1" customHeight="1" x14ac:dyDescent="0.2">
      <c r="B586" s="158"/>
      <c r="C586" s="159"/>
      <c r="D586" s="158"/>
      <c r="E586" s="160"/>
      <c r="F586" s="160"/>
      <c r="G586" s="159"/>
      <c r="H586" s="161"/>
      <c r="I586" s="159"/>
      <c r="J586" s="159"/>
      <c r="K586" s="162"/>
      <c r="L586" s="162"/>
      <c r="M586" s="162"/>
      <c r="N586" s="162"/>
      <c r="O586" s="162"/>
      <c r="P586" s="162"/>
      <c r="Q586" s="162"/>
      <c r="R586" s="162"/>
      <c r="S586" s="162"/>
    </row>
    <row r="587" spans="2:19" ht="14.1" customHeight="1" x14ac:dyDescent="0.2">
      <c r="B587" s="141"/>
      <c r="D587" s="141"/>
      <c r="E587" s="103"/>
      <c r="F587" s="103"/>
      <c r="H587" s="142"/>
      <c r="K587" s="143"/>
      <c r="L587" s="143"/>
      <c r="M587" s="143"/>
      <c r="N587" s="143"/>
      <c r="O587" s="143"/>
      <c r="P587" s="143"/>
      <c r="Q587" s="143"/>
      <c r="R587" s="143"/>
      <c r="S587" s="143"/>
    </row>
    <row r="588" spans="2:19" ht="14.1" customHeight="1" x14ac:dyDescent="0.2">
      <c r="B588" s="141"/>
      <c r="D588" s="141"/>
      <c r="E588" s="103"/>
      <c r="F588" s="103"/>
      <c r="H588" s="142"/>
      <c r="K588" s="143"/>
      <c r="L588" s="143"/>
      <c r="M588" s="143"/>
      <c r="N588" s="143"/>
      <c r="O588" s="143"/>
      <c r="P588" s="143"/>
      <c r="Q588" s="143"/>
      <c r="R588" s="143"/>
      <c r="S588" s="143"/>
    </row>
    <row r="589" spans="2:19" ht="14.1" customHeight="1" x14ac:dyDescent="0.2">
      <c r="B589" s="141"/>
      <c r="D589" s="141"/>
      <c r="E589" s="103"/>
      <c r="F589" s="103"/>
      <c r="H589" s="142"/>
      <c r="K589" s="143"/>
      <c r="L589" s="143"/>
      <c r="M589" s="143"/>
      <c r="N589" s="143"/>
      <c r="O589" s="143"/>
      <c r="P589" s="143"/>
      <c r="Q589" s="143"/>
      <c r="R589" s="143"/>
      <c r="S589" s="143"/>
    </row>
    <row r="590" spans="2:19" ht="14.1" customHeight="1" x14ac:dyDescent="0.2">
      <c r="B590" s="141"/>
      <c r="D590" s="141"/>
      <c r="E590" s="103"/>
      <c r="F590" s="103"/>
      <c r="H590" s="142"/>
      <c r="K590" s="143"/>
      <c r="L590" s="143"/>
      <c r="M590" s="143"/>
      <c r="N590" s="143"/>
      <c r="O590" s="143"/>
      <c r="P590" s="143"/>
      <c r="Q590" s="143"/>
      <c r="R590" s="143"/>
      <c r="S590" s="143"/>
    </row>
    <row r="591" spans="2:19" ht="14.1" customHeight="1" x14ac:dyDescent="0.2">
      <c r="B591" s="141"/>
      <c r="D591" s="141"/>
      <c r="E591" s="103"/>
      <c r="F591" s="103"/>
      <c r="H591" s="142"/>
      <c r="K591" s="143"/>
      <c r="L591" s="143"/>
      <c r="M591" s="143"/>
      <c r="N591" s="143"/>
      <c r="O591" s="143"/>
      <c r="P591" s="143"/>
      <c r="Q591" s="143"/>
      <c r="R591" s="143"/>
      <c r="S591" s="143"/>
    </row>
    <row r="592" spans="2:19" ht="14.1" customHeight="1" x14ac:dyDescent="0.2">
      <c r="B592" s="141"/>
      <c r="D592" s="141"/>
      <c r="E592" s="103"/>
      <c r="F592" s="103"/>
      <c r="H592" s="142"/>
      <c r="K592" s="143"/>
      <c r="L592" s="143"/>
      <c r="M592" s="143"/>
      <c r="N592" s="143"/>
      <c r="O592" s="143"/>
      <c r="P592" s="143"/>
      <c r="Q592" s="143"/>
      <c r="R592" s="143"/>
      <c r="S592" s="143"/>
    </row>
    <row r="593" spans="2:19" ht="14.1" customHeight="1" x14ac:dyDescent="0.2">
      <c r="B593" s="141"/>
      <c r="D593" s="141"/>
      <c r="E593" s="103"/>
      <c r="F593" s="103"/>
      <c r="H593" s="142"/>
      <c r="K593" s="143"/>
      <c r="L593" s="143"/>
      <c r="M593" s="143"/>
      <c r="N593" s="143"/>
      <c r="O593" s="143"/>
      <c r="P593" s="143"/>
      <c r="Q593" s="143"/>
      <c r="R593" s="143"/>
      <c r="S593" s="143"/>
    </row>
    <row r="594" spans="2:19" ht="14.1" customHeight="1" x14ac:dyDescent="0.2">
      <c r="B594" s="141"/>
      <c r="D594" s="141"/>
      <c r="E594" s="103"/>
      <c r="F594" s="103"/>
      <c r="H594" s="142"/>
      <c r="K594" s="143"/>
      <c r="L594" s="143"/>
      <c r="M594" s="143"/>
      <c r="N594" s="143"/>
      <c r="O594" s="143"/>
      <c r="P594" s="143"/>
      <c r="Q594" s="143"/>
      <c r="R594" s="143"/>
      <c r="S594" s="143"/>
    </row>
    <row r="595" spans="2:19" ht="14.1" customHeight="1" x14ac:dyDescent="0.2">
      <c r="B595" s="141"/>
      <c r="D595" s="141"/>
      <c r="E595" s="103"/>
      <c r="F595" s="103"/>
      <c r="H595" s="142"/>
      <c r="K595" s="143"/>
      <c r="L595" s="143"/>
      <c r="M595" s="143"/>
      <c r="N595" s="143"/>
      <c r="O595" s="143"/>
      <c r="P595" s="143"/>
      <c r="Q595" s="143"/>
      <c r="R595" s="143"/>
      <c r="S595" s="143"/>
    </row>
    <row r="596" spans="2:19" ht="14.1" customHeight="1" x14ac:dyDescent="0.2">
      <c r="B596" s="141"/>
      <c r="D596" s="141"/>
      <c r="E596" s="103"/>
      <c r="F596" s="103"/>
      <c r="H596" s="142"/>
      <c r="K596" s="143"/>
      <c r="L596" s="143"/>
      <c r="M596" s="143"/>
      <c r="N596" s="143"/>
      <c r="O596" s="143"/>
      <c r="P596" s="143"/>
      <c r="Q596" s="143"/>
      <c r="R596" s="143"/>
      <c r="S596" s="143"/>
    </row>
    <row r="597" spans="2:19" ht="14.1" customHeight="1" x14ac:dyDescent="0.2">
      <c r="B597" s="141"/>
      <c r="D597" s="141"/>
      <c r="E597" s="103"/>
      <c r="F597" s="103"/>
      <c r="H597" s="142"/>
      <c r="K597" s="143"/>
      <c r="L597" s="143"/>
      <c r="M597" s="143"/>
      <c r="N597" s="143"/>
      <c r="O597" s="143"/>
      <c r="P597" s="143"/>
      <c r="Q597" s="143"/>
      <c r="R597" s="143"/>
      <c r="S597" s="143"/>
    </row>
    <row r="598" spans="2:19" ht="14.1" customHeight="1" x14ac:dyDescent="0.2">
      <c r="B598" s="141"/>
      <c r="D598" s="141"/>
      <c r="E598" s="103"/>
      <c r="F598" s="103"/>
      <c r="H598" s="142"/>
      <c r="K598" s="143"/>
      <c r="L598" s="143"/>
      <c r="M598" s="143"/>
      <c r="N598" s="143"/>
      <c r="O598" s="143"/>
      <c r="P598" s="143"/>
      <c r="Q598" s="143"/>
      <c r="R598" s="143"/>
      <c r="S598" s="143"/>
    </row>
    <row r="599" spans="2:19" ht="14.1" customHeight="1" x14ac:dyDescent="0.2">
      <c r="B599" s="141"/>
      <c r="D599" s="141"/>
      <c r="E599" s="103"/>
      <c r="F599" s="103"/>
      <c r="H599" s="142"/>
      <c r="K599" s="143"/>
      <c r="L599" s="143"/>
      <c r="M599" s="143"/>
      <c r="N599" s="143"/>
      <c r="O599" s="143"/>
      <c r="P599" s="143"/>
      <c r="Q599" s="143"/>
      <c r="R599" s="143"/>
      <c r="S599" s="143"/>
    </row>
    <row r="600" spans="2:19" ht="14.1" customHeight="1" x14ac:dyDescent="0.2">
      <c r="B600" s="141"/>
      <c r="D600" s="141"/>
      <c r="E600" s="103"/>
      <c r="F600" s="103"/>
      <c r="H600" s="142"/>
      <c r="K600" s="143"/>
      <c r="L600" s="143"/>
      <c r="M600" s="143"/>
      <c r="N600" s="143"/>
      <c r="O600" s="143"/>
      <c r="P600" s="143"/>
      <c r="Q600" s="143"/>
      <c r="R600" s="143"/>
      <c r="S600" s="143"/>
    </row>
    <row r="601" spans="2:19" ht="14.1" customHeight="1" x14ac:dyDescent="0.2">
      <c r="B601" s="141"/>
      <c r="D601" s="141"/>
      <c r="E601" s="103"/>
      <c r="F601" s="103"/>
      <c r="H601" s="142"/>
      <c r="K601" s="143"/>
      <c r="L601" s="143"/>
      <c r="M601" s="143"/>
      <c r="N601" s="143"/>
      <c r="O601" s="143"/>
      <c r="P601" s="143"/>
      <c r="Q601" s="143"/>
      <c r="R601" s="143"/>
      <c r="S601" s="143"/>
    </row>
    <row r="602" spans="2:19" ht="14.1" customHeight="1" x14ac:dyDescent="0.2">
      <c r="B602" s="141"/>
      <c r="D602" s="141"/>
      <c r="E602" s="103"/>
      <c r="F602" s="103"/>
      <c r="H602" s="142"/>
      <c r="K602" s="143"/>
      <c r="L602" s="143"/>
      <c r="M602" s="143"/>
      <c r="N602" s="143"/>
      <c r="O602" s="143"/>
      <c r="P602" s="143"/>
      <c r="Q602" s="143"/>
      <c r="R602" s="143"/>
      <c r="S602" s="143"/>
    </row>
    <row r="603" spans="2:19" ht="14.1" customHeight="1" x14ac:dyDescent="0.2">
      <c r="B603" s="141"/>
      <c r="D603" s="141"/>
      <c r="E603" s="103"/>
      <c r="F603" s="103"/>
      <c r="H603" s="142"/>
      <c r="K603" s="143"/>
      <c r="L603" s="143"/>
      <c r="M603" s="143"/>
      <c r="N603" s="143"/>
      <c r="O603" s="143"/>
      <c r="P603" s="143"/>
      <c r="Q603" s="143"/>
      <c r="R603" s="143"/>
      <c r="S603" s="143"/>
    </row>
    <row r="604" spans="2:19" ht="14.1" customHeight="1" x14ac:dyDescent="0.2">
      <c r="B604" s="141"/>
      <c r="D604" s="141"/>
      <c r="E604" s="103"/>
      <c r="F604" s="103"/>
      <c r="H604" s="142"/>
      <c r="K604" s="143"/>
      <c r="L604" s="143"/>
      <c r="M604" s="143"/>
      <c r="N604" s="143"/>
      <c r="O604" s="143"/>
      <c r="P604" s="143"/>
      <c r="Q604" s="143"/>
      <c r="R604" s="143"/>
      <c r="S604" s="143"/>
    </row>
    <row r="605" spans="2:19" ht="14.1" customHeight="1" x14ac:dyDescent="0.2">
      <c r="B605" s="141"/>
      <c r="D605" s="141"/>
      <c r="E605" s="103"/>
      <c r="F605" s="103"/>
      <c r="H605" s="142"/>
      <c r="K605" s="143"/>
      <c r="L605" s="143"/>
      <c r="M605" s="143"/>
      <c r="N605" s="143"/>
      <c r="O605" s="143"/>
      <c r="P605" s="143"/>
      <c r="Q605" s="143"/>
      <c r="R605" s="143"/>
      <c r="S605" s="143"/>
    </row>
    <row r="606" spans="2:19" ht="14.1" customHeight="1" x14ac:dyDescent="0.2">
      <c r="B606" s="141"/>
      <c r="D606" s="141"/>
      <c r="E606" s="103"/>
      <c r="F606" s="103"/>
      <c r="H606" s="142"/>
      <c r="K606" s="143"/>
      <c r="L606" s="143"/>
      <c r="M606" s="143"/>
      <c r="N606" s="143"/>
      <c r="O606" s="143"/>
      <c r="P606" s="143"/>
      <c r="Q606" s="143"/>
      <c r="R606" s="143"/>
      <c r="S606" s="143"/>
    </row>
    <row r="607" spans="2:19" ht="14.1" customHeight="1" x14ac:dyDescent="0.2">
      <c r="B607" s="141"/>
      <c r="D607" s="141"/>
      <c r="E607" s="103"/>
      <c r="F607" s="103"/>
      <c r="H607" s="142"/>
      <c r="K607" s="143"/>
      <c r="L607" s="143"/>
      <c r="M607" s="143"/>
      <c r="N607" s="143"/>
      <c r="O607" s="143"/>
      <c r="P607" s="143"/>
      <c r="Q607" s="143"/>
      <c r="R607" s="143"/>
      <c r="S607" s="143"/>
    </row>
    <row r="608" spans="2:19" ht="14.1" customHeight="1" x14ac:dyDescent="0.2">
      <c r="B608" s="141"/>
      <c r="D608" s="141"/>
      <c r="E608" s="103"/>
      <c r="F608" s="103"/>
      <c r="H608" s="142"/>
      <c r="K608" s="143"/>
      <c r="L608" s="143"/>
      <c r="M608" s="143"/>
      <c r="N608" s="143"/>
      <c r="O608" s="143"/>
      <c r="P608" s="143"/>
      <c r="Q608" s="143"/>
      <c r="R608" s="143"/>
      <c r="S608" s="143"/>
    </row>
    <row r="609" spans="2:19" ht="14.1" customHeight="1" x14ac:dyDescent="0.2">
      <c r="B609" s="141"/>
      <c r="D609" s="141"/>
      <c r="E609" s="103"/>
      <c r="F609" s="103"/>
      <c r="H609" s="142"/>
      <c r="K609" s="143"/>
      <c r="L609" s="143"/>
      <c r="M609" s="143"/>
      <c r="N609" s="143"/>
      <c r="O609" s="143"/>
      <c r="P609" s="143"/>
      <c r="Q609" s="143"/>
      <c r="R609" s="143"/>
      <c r="S609" s="143"/>
    </row>
    <row r="610" spans="2:19" ht="14.1" customHeight="1" x14ac:dyDescent="0.2">
      <c r="B610" s="141"/>
      <c r="D610" s="141"/>
      <c r="E610" s="103"/>
      <c r="F610" s="103"/>
      <c r="H610" s="142"/>
      <c r="K610" s="143"/>
      <c r="L610" s="143"/>
      <c r="M610" s="143"/>
      <c r="N610" s="143"/>
      <c r="O610" s="143"/>
      <c r="P610" s="143"/>
      <c r="Q610" s="143"/>
      <c r="R610" s="143"/>
      <c r="S610" s="143"/>
    </row>
    <row r="611" spans="2:19" ht="14.1" customHeight="1" x14ac:dyDescent="0.2">
      <c r="B611" s="141"/>
      <c r="D611" s="141"/>
      <c r="E611" s="103"/>
      <c r="F611" s="103"/>
      <c r="H611" s="142"/>
      <c r="K611" s="143"/>
      <c r="L611" s="143"/>
      <c r="M611" s="143"/>
      <c r="N611" s="143"/>
      <c r="O611" s="143"/>
      <c r="P611" s="143"/>
      <c r="Q611" s="143"/>
      <c r="R611" s="143"/>
      <c r="S611" s="143"/>
    </row>
    <row r="612" spans="2:19" ht="14.1" customHeight="1" x14ac:dyDescent="0.2">
      <c r="B612" s="141"/>
      <c r="D612" s="141"/>
      <c r="E612" s="103"/>
      <c r="F612" s="103"/>
      <c r="H612" s="142"/>
      <c r="K612" s="143"/>
      <c r="L612" s="143"/>
      <c r="M612" s="143"/>
      <c r="N612" s="143"/>
      <c r="O612" s="143"/>
      <c r="P612" s="143"/>
      <c r="Q612" s="143"/>
      <c r="R612" s="143"/>
      <c r="S612" s="143"/>
    </row>
    <row r="613" spans="2:19" ht="14.1" customHeight="1" x14ac:dyDescent="0.2">
      <c r="B613" s="141"/>
      <c r="D613" s="141"/>
      <c r="E613" s="103"/>
      <c r="F613" s="103"/>
      <c r="H613" s="142"/>
      <c r="K613" s="143"/>
      <c r="L613" s="143"/>
      <c r="M613" s="143"/>
      <c r="N613" s="143"/>
      <c r="O613" s="143"/>
      <c r="P613" s="143"/>
      <c r="Q613" s="143"/>
      <c r="R613" s="143"/>
      <c r="S613" s="143"/>
    </row>
    <row r="614" spans="2:19" ht="14.1" customHeight="1" x14ac:dyDescent="0.2">
      <c r="B614" s="141"/>
      <c r="D614" s="141"/>
      <c r="E614" s="103"/>
      <c r="F614" s="103"/>
      <c r="H614" s="142"/>
      <c r="K614" s="143"/>
      <c r="L614" s="143"/>
      <c r="M614" s="143"/>
      <c r="N614" s="143"/>
      <c r="O614" s="143"/>
      <c r="P614" s="143"/>
      <c r="Q614" s="143"/>
      <c r="R614" s="143"/>
      <c r="S614" s="143"/>
    </row>
    <row r="615" spans="2:19" ht="14.1" customHeight="1" x14ac:dyDescent="0.2">
      <c r="B615" s="141"/>
      <c r="D615" s="141"/>
      <c r="E615" s="103"/>
      <c r="F615" s="103"/>
      <c r="H615" s="142"/>
      <c r="K615" s="143"/>
      <c r="L615" s="143"/>
      <c r="M615" s="143"/>
      <c r="N615" s="143"/>
      <c r="O615" s="143"/>
      <c r="P615" s="143"/>
      <c r="Q615" s="143"/>
      <c r="R615" s="143"/>
      <c r="S615" s="143"/>
    </row>
    <row r="616" spans="2:19" ht="14.1" customHeight="1" x14ac:dyDescent="0.2">
      <c r="B616" s="141"/>
      <c r="D616" s="141"/>
      <c r="E616" s="103"/>
      <c r="F616" s="103"/>
      <c r="H616" s="142"/>
      <c r="K616" s="143"/>
      <c r="L616" s="143"/>
      <c r="M616" s="143"/>
      <c r="N616" s="143"/>
      <c r="O616" s="143"/>
      <c r="P616" s="143"/>
      <c r="Q616" s="143"/>
      <c r="R616" s="143"/>
      <c r="S616" s="143"/>
    </row>
    <row r="617" spans="2:19" ht="14.1" customHeight="1" x14ac:dyDescent="0.2">
      <c r="B617" s="141"/>
      <c r="D617" s="141"/>
      <c r="E617" s="103"/>
      <c r="F617" s="103"/>
      <c r="H617" s="142"/>
      <c r="K617" s="143"/>
      <c r="L617" s="143"/>
      <c r="M617" s="143"/>
      <c r="N617" s="143"/>
      <c r="O617" s="143"/>
      <c r="P617" s="143"/>
      <c r="Q617" s="143"/>
      <c r="R617" s="143"/>
      <c r="S617" s="143"/>
    </row>
    <row r="618" spans="2:19" ht="14.1" customHeight="1" x14ac:dyDescent="0.2">
      <c r="B618" s="141"/>
      <c r="D618" s="141"/>
      <c r="E618" s="103"/>
      <c r="F618" s="103"/>
      <c r="H618" s="142"/>
      <c r="K618" s="143"/>
      <c r="L618" s="143"/>
      <c r="M618" s="143"/>
      <c r="N618" s="143"/>
      <c r="O618" s="143"/>
      <c r="P618" s="143"/>
      <c r="Q618" s="143"/>
      <c r="R618" s="143"/>
      <c r="S618" s="143"/>
    </row>
    <row r="619" spans="2:19" ht="14.1" customHeight="1" x14ac:dyDescent="0.2">
      <c r="B619" s="141"/>
      <c r="D619" s="141"/>
      <c r="E619" s="103"/>
      <c r="F619" s="103"/>
      <c r="H619" s="142"/>
      <c r="K619" s="143"/>
      <c r="L619" s="143"/>
      <c r="M619" s="143"/>
      <c r="N619" s="143"/>
      <c r="O619" s="143"/>
      <c r="P619" s="143"/>
      <c r="Q619" s="143"/>
      <c r="R619" s="143"/>
      <c r="S619" s="143"/>
    </row>
    <row r="620" spans="2:19" ht="14.1" customHeight="1" x14ac:dyDescent="0.2">
      <c r="B620" s="141"/>
      <c r="D620" s="141"/>
      <c r="E620" s="103"/>
      <c r="F620" s="103"/>
      <c r="H620" s="142"/>
      <c r="K620" s="143"/>
      <c r="L620" s="143"/>
      <c r="M620" s="143"/>
      <c r="N620" s="143"/>
      <c r="O620" s="143"/>
      <c r="P620" s="143"/>
      <c r="Q620" s="143"/>
      <c r="R620" s="143"/>
      <c r="S620" s="143"/>
    </row>
    <row r="621" spans="2:19" ht="14.1" customHeight="1" x14ac:dyDescent="0.2">
      <c r="B621" s="141"/>
      <c r="D621" s="141"/>
      <c r="E621" s="103"/>
      <c r="F621" s="103"/>
      <c r="H621" s="142"/>
      <c r="K621" s="143"/>
      <c r="L621" s="143"/>
      <c r="M621" s="143"/>
      <c r="N621" s="143"/>
      <c r="O621" s="143"/>
      <c r="P621" s="143"/>
      <c r="Q621" s="143"/>
      <c r="R621" s="143"/>
      <c r="S621" s="143"/>
    </row>
    <row r="622" spans="2:19" ht="14.1" customHeight="1" x14ac:dyDescent="0.2">
      <c r="B622" s="141"/>
      <c r="D622" s="141"/>
      <c r="E622" s="103"/>
      <c r="F622" s="103"/>
      <c r="H622" s="142"/>
      <c r="K622" s="143"/>
      <c r="L622" s="143"/>
      <c r="M622" s="143"/>
      <c r="N622" s="143"/>
      <c r="O622" s="143"/>
      <c r="P622" s="143"/>
      <c r="Q622" s="143"/>
      <c r="R622" s="143"/>
      <c r="S622" s="143"/>
    </row>
    <row r="623" spans="2:19" ht="14.1" customHeight="1" x14ac:dyDescent="0.2">
      <c r="B623" s="141"/>
      <c r="D623" s="141"/>
      <c r="E623" s="103"/>
      <c r="F623" s="103"/>
      <c r="H623" s="142"/>
      <c r="K623" s="143"/>
      <c r="L623" s="143"/>
      <c r="M623" s="143"/>
      <c r="N623" s="143"/>
      <c r="O623" s="143"/>
      <c r="P623" s="143"/>
      <c r="Q623" s="143"/>
      <c r="R623" s="143"/>
      <c r="S623" s="143"/>
    </row>
    <row r="624" spans="2:19" ht="14.1" customHeight="1" x14ac:dyDescent="0.2">
      <c r="B624" s="141"/>
      <c r="D624" s="141"/>
      <c r="E624" s="103"/>
      <c r="F624" s="103"/>
      <c r="H624" s="142"/>
      <c r="K624" s="143"/>
      <c r="L624" s="143"/>
      <c r="M624" s="143"/>
      <c r="N624" s="143"/>
      <c r="O624" s="143"/>
      <c r="P624" s="143"/>
      <c r="Q624" s="143"/>
      <c r="R624" s="143"/>
      <c r="S624" s="143"/>
    </row>
    <row r="625" spans="2:19" ht="14.1" customHeight="1" x14ac:dyDescent="0.2">
      <c r="B625" s="141"/>
      <c r="C625" s="141"/>
      <c r="D625" s="103"/>
      <c r="E625" s="103"/>
      <c r="G625" s="142"/>
      <c r="K625" s="143"/>
      <c r="L625" s="143"/>
      <c r="M625" s="143"/>
      <c r="N625" s="143"/>
      <c r="O625" s="143"/>
      <c r="P625" s="143"/>
      <c r="Q625" s="143"/>
      <c r="R625" s="143"/>
      <c r="S625" s="143"/>
    </row>
    <row r="626" spans="2:19" ht="14.1" customHeight="1" x14ac:dyDescent="0.2">
      <c r="B626" s="141"/>
      <c r="C626" s="141"/>
      <c r="D626" s="103"/>
      <c r="E626" s="103"/>
      <c r="G626" s="142"/>
      <c r="K626" s="143"/>
      <c r="L626" s="143"/>
      <c r="M626" s="143"/>
      <c r="N626" s="143"/>
      <c r="O626" s="143"/>
      <c r="P626" s="143"/>
      <c r="Q626" s="143"/>
      <c r="R626" s="143"/>
      <c r="S626" s="143"/>
    </row>
    <row r="627" spans="2:19" ht="14.1" customHeight="1" x14ac:dyDescent="0.2">
      <c r="B627" s="141"/>
      <c r="C627" s="141"/>
      <c r="D627" s="103"/>
      <c r="E627" s="103"/>
      <c r="G627" s="142"/>
      <c r="K627" s="143"/>
      <c r="L627" s="143"/>
      <c r="M627" s="143"/>
      <c r="N627" s="143"/>
      <c r="O627" s="143"/>
      <c r="P627" s="143"/>
      <c r="Q627" s="143"/>
      <c r="R627" s="143"/>
      <c r="S627" s="143"/>
    </row>
    <row r="628" spans="2:19" ht="14.1" customHeight="1" x14ac:dyDescent="0.2">
      <c r="B628" s="141"/>
      <c r="C628" s="141"/>
      <c r="D628" s="103"/>
      <c r="E628" s="103"/>
      <c r="G628" s="142"/>
      <c r="K628" s="143"/>
      <c r="L628" s="143"/>
      <c r="M628" s="143"/>
      <c r="N628" s="143"/>
      <c r="O628" s="143"/>
      <c r="P628" s="143"/>
      <c r="Q628" s="143"/>
      <c r="R628" s="143"/>
      <c r="S628" s="143"/>
    </row>
    <row r="629" spans="2:19" ht="14.1" customHeight="1" x14ac:dyDescent="0.2">
      <c r="B629" s="141"/>
      <c r="C629" s="141"/>
      <c r="D629" s="103"/>
      <c r="E629" s="103"/>
      <c r="G629" s="142"/>
      <c r="K629" s="143"/>
      <c r="L629" s="143"/>
      <c r="M629" s="143"/>
      <c r="N629" s="143"/>
      <c r="O629" s="143"/>
      <c r="P629" s="143"/>
      <c r="Q629" s="143"/>
      <c r="R629" s="143"/>
      <c r="S629" s="143"/>
    </row>
    <row r="630" spans="2:19" ht="14.1" customHeight="1" x14ac:dyDescent="0.2">
      <c r="B630" s="141"/>
      <c r="C630" s="141"/>
      <c r="D630" s="103"/>
      <c r="E630" s="103"/>
      <c r="G630" s="142"/>
      <c r="K630" s="143"/>
      <c r="L630" s="143"/>
      <c r="M630" s="143"/>
      <c r="N630" s="143"/>
      <c r="O630" s="143"/>
      <c r="P630" s="143"/>
      <c r="Q630" s="143"/>
      <c r="R630" s="143"/>
      <c r="S630" s="143"/>
    </row>
    <row r="631" spans="2:19" ht="14.1" customHeight="1" x14ac:dyDescent="0.2">
      <c r="B631" s="141"/>
      <c r="C631" s="141"/>
      <c r="D631" s="103"/>
      <c r="E631" s="103"/>
      <c r="G631" s="142"/>
      <c r="K631" s="143"/>
      <c r="L631" s="143"/>
      <c r="M631" s="143"/>
      <c r="N631" s="143"/>
      <c r="O631" s="143"/>
      <c r="P631" s="143"/>
      <c r="Q631" s="143"/>
      <c r="R631" s="143"/>
      <c r="S631" s="143"/>
    </row>
    <row r="632" spans="2:19" ht="14.1" customHeight="1" x14ac:dyDescent="0.2">
      <c r="B632" s="141"/>
      <c r="C632" s="141"/>
      <c r="D632" s="103"/>
      <c r="E632" s="103"/>
      <c r="G632" s="142"/>
      <c r="K632" s="143"/>
      <c r="L632" s="143"/>
      <c r="M632" s="143"/>
      <c r="N632" s="143"/>
      <c r="O632" s="143"/>
      <c r="P632" s="143"/>
      <c r="Q632" s="143"/>
      <c r="R632" s="143"/>
      <c r="S632" s="143"/>
    </row>
    <row r="633" spans="2:19" ht="14.1" customHeight="1" x14ac:dyDescent="0.2">
      <c r="B633" s="141"/>
      <c r="C633" s="141"/>
      <c r="D633" s="103"/>
      <c r="E633" s="103"/>
      <c r="G633" s="142"/>
      <c r="K633" s="143"/>
      <c r="L633" s="143"/>
      <c r="M633" s="143"/>
      <c r="N633" s="143"/>
      <c r="O633" s="143"/>
      <c r="P633" s="143"/>
      <c r="Q633" s="143"/>
      <c r="R633" s="143"/>
      <c r="S633" s="143"/>
    </row>
    <row r="634" spans="2:19" ht="14.1" customHeight="1" x14ac:dyDescent="0.2">
      <c r="B634" s="141"/>
      <c r="C634" s="141"/>
      <c r="D634" s="103"/>
      <c r="E634" s="103"/>
      <c r="G634" s="142"/>
      <c r="K634" s="143"/>
      <c r="L634" s="143"/>
      <c r="M634" s="143"/>
      <c r="N634" s="143"/>
      <c r="O634" s="143"/>
      <c r="P634" s="143"/>
      <c r="Q634" s="143"/>
      <c r="R634" s="143"/>
      <c r="S634" s="143"/>
    </row>
    <row r="635" spans="2:19" ht="14.1" customHeight="1" x14ac:dyDescent="0.2">
      <c r="B635" s="141"/>
      <c r="C635" s="141"/>
      <c r="D635" s="103"/>
      <c r="E635" s="103"/>
      <c r="G635" s="142"/>
      <c r="K635" s="143"/>
      <c r="L635" s="143"/>
      <c r="M635" s="143"/>
      <c r="N635" s="143"/>
      <c r="O635" s="143"/>
      <c r="P635" s="143"/>
      <c r="Q635" s="143"/>
      <c r="R635" s="143"/>
      <c r="S635" s="143"/>
    </row>
    <row r="636" spans="2:19" ht="14.1" customHeight="1" x14ac:dyDescent="0.2">
      <c r="B636" s="141"/>
      <c r="C636" s="141"/>
      <c r="D636" s="103"/>
      <c r="E636" s="103"/>
      <c r="G636" s="142"/>
      <c r="K636" s="143"/>
      <c r="L636" s="143"/>
      <c r="M636" s="143"/>
      <c r="N636" s="143"/>
      <c r="O636" s="143"/>
      <c r="P636" s="143"/>
      <c r="Q636" s="143"/>
      <c r="R636" s="143"/>
      <c r="S636" s="143"/>
    </row>
    <row r="637" spans="2:19" ht="14.1" customHeight="1" x14ac:dyDescent="0.2">
      <c r="B637" s="141"/>
      <c r="C637" s="141"/>
      <c r="D637" s="103"/>
      <c r="E637" s="103"/>
      <c r="G637" s="142"/>
      <c r="K637" s="143"/>
      <c r="L637" s="143"/>
      <c r="M637" s="143"/>
      <c r="N637" s="143"/>
      <c r="O637" s="143"/>
      <c r="P637" s="143"/>
      <c r="Q637" s="143"/>
      <c r="R637" s="143"/>
      <c r="S637" s="143"/>
    </row>
    <row r="638" spans="2:19" ht="14.1" customHeight="1" x14ac:dyDescent="0.2">
      <c r="B638" s="141"/>
      <c r="C638" s="141"/>
      <c r="D638" s="103"/>
      <c r="E638" s="103"/>
      <c r="G638" s="142"/>
      <c r="K638" s="143"/>
      <c r="L638" s="143"/>
      <c r="M638" s="143"/>
      <c r="N638" s="143"/>
      <c r="O638" s="143"/>
      <c r="P638" s="143"/>
      <c r="Q638" s="143"/>
      <c r="R638" s="143"/>
      <c r="S638" s="143"/>
    </row>
    <row r="639" spans="2:19" ht="14.1" customHeight="1" x14ac:dyDescent="0.2">
      <c r="B639" s="141"/>
      <c r="C639" s="141"/>
      <c r="D639" s="103"/>
      <c r="E639" s="103"/>
      <c r="G639" s="142"/>
      <c r="K639" s="143"/>
      <c r="L639" s="143"/>
      <c r="M639" s="143"/>
      <c r="N639" s="143"/>
      <c r="O639" s="143"/>
      <c r="P639" s="143"/>
      <c r="Q639" s="143"/>
      <c r="R639" s="143"/>
      <c r="S639" s="143"/>
    </row>
    <row r="640" spans="2:19" ht="14.1" customHeight="1" x14ac:dyDescent="0.2">
      <c r="B640" s="141"/>
      <c r="C640" s="141"/>
      <c r="D640" s="103"/>
      <c r="E640" s="103"/>
      <c r="G640" s="142"/>
      <c r="K640" s="143"/>
      <c r="L640" s="143"/>
      <c r="M640" s="143"/>
      <c r="N640" s="143"/>
      <c r="O640" s="143"/>
      <c r="P640" s="143"/>
      <c r="Q640" s="143"/>
      <c r="R640" s="143"/>
      <c r="S640" s="143"/>
    </row>
    <row r="641" spans="2:19" x14ac:dyDescent="0.2">
      <c r="B641" s="141"/>
      <c r="C641" s="141"/>
      <c r="D641" s="103"/>
      <c r="E641" s="103"/>
      <c r="G641" s="142"/>
      <c r="K641" s="143"/>
      <c r="L641" s="143"/>
      <c r="M641" s="143"/>
      <c r="N641" s="143"/>
      <c r="O641" s="143"/>
      <c r="P641" s="143"/>
      <c r="Q641" s="143"/>
      <c r="R641" s="143"/>
      <c r="S641" s="143"/>
    </row>
    <row r="642" spans="2:19" x14ac:dyDescent="0.2">
      <c r="B642" s="141"/>
      <c r="C642" s="141"/>
      <c r="D642" s="103"/>
      <c r="E642" s="103"/>
      <c r="G642" s="142"/>
      <c r="K642" s="143"/>
      <c r="L642" s="143"/>
      <c r="M642" s="143"/>
      <c r="N642" s="143"/>
      <c r="O642" s="143"/>
      <c r="P642" s="143"/>
      <c r="Q642" s="143"/>
      <c r="R642" s="143"/>
      <c r="S642" s="143"/>
    </row>
    <row r="643" spans="2:19" x14ac:dyDescent="0.2">
      <c r="B643" s="141"/>
      <c r="C643" s="141"/>
      <c r="D643" s="103"/>
      <c r="E643" s="103"/>
      <c r="G643" s="142"/>
      <c r="K643" s="143"/>
      <c r="L643" s="143"/>
      <c r="M643" s="143"/>
      <c r="N643" s="143"/>
      <c r="O643" s="143"/>
      <c r="P643" s="143"/>
      <c r="Q643" s="143"/>
      <c r="R643" s="143"/>
      <c r="S643" s="143"/>
    </row>
    <row r="644" spans="2:19" x14ac:dyDescent="0.2">
      <c r="B644" s="141"/>
      <c r="C644" s="141"/>
      <c r="D644" s="103"/>
      <c r="E644" s="103"/>
      <c r="G644" s="142"/>
      <c r="K644" s="143"/>
      <c r="L644" s="143"/>
      <c r="M644" s="143"/>
      <c r="N644" s="143"/>
      <c r="O644" s="143"/>
      <c r="P644" s="143"/>
      <c r="Q644" s="143"/>
      <c r="R644" s="143"/>
      <c r="S644" s="143"/>
    </row>
    <row r="645" spans="2:19" x14ac:dyDescent="0.2">
      <c r="B645" s="141"/>
      <c r="C645" s="141"/>
      <c r="D645" s="103"/>
      <c r="E645" s="103"/>
      <c r="G645" s="142"/>
      <c r="K645" s="143"/>
      <c r="L645" s="143"/>
      <c r="M645" s="143"/>
      <c r="N645" s="143"/>
      <c r="O645" s="143"/>
      <c r="P645" s="143"/>
      <c r="Q645" s="143"/>
      <c r="R645" s="143"/>
      <c r="S645" s="143"/>
    </row>
    <row r="646" spans="2:19" x14ac:dyDescent="0.2">
      <c r="B646" s="141"/>
      <c r="C646" s="141"/>
      <c r="D646" s="103"/>
      <c r="E646" s="103"/>
      <c r="G646" s="142"/>
      <c r="K646" s="143"/>
      <c r="L646" s="143"/>
      <c r="M646" s="143"/>
      <c r="N646" s="143"/>
      <c r="O646" s="143"/>
      <c r="P646" s="143"/>
      <c r="Q646" s="143"/>
      <c r="R646" s="143"/>
      <c r="S646" s="143"/>
    </row>
    <row r="647" spans="2:19" x14ac:dyDescent="0.2">
      <c r="B647" s="141"/>
      <c r="C647" s="141"/>
      <c r="D647" s="103"/>
      <c r="E647" s="103"/>
      <c r="G647" s="142"/>
      <c r="K647" s="143"/>
      <c r="L647" s="143"/>
      <c r="M647" s="143"/>
      <c r="N647" s="143"/>
      <c r="O647" s="143"/>
      <c r="P647" s="143"/>
      <c r="Q647" s="143"/>
      <c r="R647" s="143"/>
      <c r="S647" s="143"/>
    </row>
    <row r="648" spans="2:19" x14ac:dyDescent="0.2">
      <c r="B648" s="141"/>
      <c r="C648" s="141"/>
      <c r="D648" s="103"/>
      <c r="E648" s="103"/>
      <c r="G648" s="142"/>
      <c r="K648" s="143"/>
      <c r="L648" s="143"/>
      <c r="M648" s="143"/>
      <c r="N648" s="143"/>
      <c r="O648" s="143"/>
      <c r="P648" s="143"/>
      <c r="Q648" s="143"/>
      <c r="R648" s="143"/>
      <c r="S648" s="143"/>
    </row>
    <row r="649" spans="2:19" x14ac:dyDescent="0.2">
      <c r="B649" s="141"/>
      <c r="C649" s="141"/>
      <c r="D649" s="103"/>
      <c r="E649" s="103"/>
      <c r="G649" s="142"/>
      <c r="K649" s="143"/>
      <c r="L649" s="143"/>
      <c r="M649" s="143"/>
      <c r="N649" s="143"/>
      <c r="O649" s="143"/>
      <c r="P649" s="143"/>
      <c r="Q649" s="143"/>
      <c r="R649" s="143"/>
      <c r="S649" s="143"/>
    </row>
    <row r="650" spans="2:19" x14ac:dyDescent="0.2">
      <c r="B650" s="141"/>
      <c r="C650" s="141"/>
      <c r="D650" s="103"/>
      <c r="E650" s="103"/>
      <c r="G650" s="142"/>
      <c r="K650" s="143"/>
      <c r="L650" s="143"/>
      <c r="M650" s="143"/>
      <c r="N650" s="143"/>
      <c r="O650" s="143"/>
      <c r="P650" s="143"/>
      <c r="Q650" s="143"/>
      <c r="R650" s="143"/>
      <c r="S650" s="143"/>
    </row>
    <row r="651" spans="2:19" x14ac:dyDescent="0.2">
      <c r="B651" s="141"/>
      <c r="C651" s="141"/>
      <c r="D651" s="103"/>
      <c r="E651" s="103"/>
      <c r="G651" s="142"/>
      <c r="K651" s="143"/>
      <c r="L651" s="143"/>
      <c r="M651" s="143"/>
      <c r="N651" s="143"/>
      <c r="O651" s="143"/>
      <c r="P651" s="143"/>
      <c r="Q651" s="143"/>
      <c r="R651" s="143"/>
      <c r="S651" s="143"/>
    </row>
    <row r="652" spans="2:19" x14ac:dyDescent="0.2">
      <c r="B652" s="141"/>
      <c r="C652" s="141"/>
      <c r="D652" s="103"/>
      <c r="E652" s="103"/>
      <c r="G652" s="142"/>
      <c r="K652" s="143"/>
      <c r="L652" s="143"/>
      <c r="M652" s="143"/>
      <c r="N652" s="143"/>
      <c r="O652" s="143"/>
      <c r="P652" s="143"/>
      <c r="Q652" s="143"/>
      <c r="R652" s="143"/>
      <c r="S652" s="143"/>
    </row>
    <row r="653" spans="2:19" x14ac:dyDescent="0.2">
      <c r="B653" s="141"/>
      <c r="C653" s="141"/>
      <c r="D653" s="103"/>
      <c r="E653" s="103"/>
      <c r="G653" s="142"/>
      <c r="K653" s="143"/>
      <c r="L653" s="143"/>
      <c r="M653" s="143"/>
      <c r="N653" s="143"/>
      <c r="O653" s="143"/>
      <c r="P653" s="143"/>
      <c r="Q653" s="143"/>
      <c r="R653" s="143"/>
      <c r="S653" s="143"/>
    </row>
    <row r="654" spans="2:19" x14ac:dyDescent="0.2">
      <c r="B654" s="141"/>
      <c r="C654" s="141"/>
      <c r="D654" s="103"/>
      <c r="E654" s="103"/>
      <c r="G654" s="142"/>
      <c r="K654" s="143"/>
      <c r="L654" s="143"/>
      <c r="M654" s="143"/>
      <c r="N654" s="143"/>
      <c r="O654" s="143"/>
      <c r="P654" s="143"/>
      <c r="Q654" s="143"/>
      <c r="R654" s="143"/>
      <c r="S654" s="143"/>
    </row>
    <row r="655" spans="2:19" x14ac:dyDescent="0.2">
      <c r="B655" s="141"/>
      <c r="C655" s="141"/>
      <c r="D655" s="103"/>
      <c r="E655" s="103"/>
      <c r="G655" s="142"/>
      <c r="K655" s="143"/>
      <c r="L655" s="143"/>
      <c r="M655" s="143"/>
      <c r="N655" s="143"/>
      <c r="O655" s="143"/>
      <c r="P655" s="143"/>
      <c r="Q655" s="143"/>
      <c r="R655" s="143"/>
      <c r="S655" s="143"/>
    </row>
    <row r="656" spans="2:19" x14ac:dyDescent="0.2">
      <c r="B656" s="141"/>
      <c r="C656" s="141"/>
      <c r="D656" s="103"/>
      <c r="E656" s="103"/>
      <c r="G656" s="142"/>
      <c r="K656" s="143"/>
      <c r="L656" s="143"/>
      <c r="M656" s="143"/>
      <c r="N656" s="143"/>
      <c r="O656" s="143"/>
      <c r="P656" s="143"/>
      <c r="Q656" s="143"/>
      <c r="R656" s="143"/>
      <c r="S656" s="143"/>
    </row>
    <row r="657" spans="2:19" x14ac:dyDescent="0.2">
      <c r="B657" s="141"/>
      <c r="C657" s="141"/>
      <c r="D657" s="103"/>
      <c r="E657" s="103"/>
      <c r="G657" s="142"/>
      <c r="K657" s="143"/>
      <c r="L657" s="143"/>
      <c r="M657" s="143"/>
      <c r="N657" s="143"/>
      <c r="O657" s="143"/>
      <c r="P657" s="143"/>
      <c r="Q657" s="143"/>
      <c r="R657" s="143"/>
      <c r="S657" s="143"/>
    </row>
    <row r="658" spans="2:19" x14ac:dyDescent="0.2">
      <c r="B658" s="141"/>
      <c r="C658" s="141"/>
      <c r="D658" s="103"/>
      <c r="E658" s="103"/>
      <c r="G658" s="142"/>
      <c r="K658" s="143"/>
      <c r="L658" s="143"/>
      <c r="M658" s="143"/>
      <c r="N658" s="143"/>
      <c r="O658" s="143"/>
      <c r="P658" s="143"/>
      <c r="Q658" s="143"/>
      <c r="R658" s="143"/>
      <c r="S658" s="143"/>
    </row>
    <row r="659" spans="2:19" x14ac:dyDescent="0.2">
      <c r="B659" s="141"/>
      <c r="C659" s="141"/>
      <c r="D659" s="103"/>
      <c r="E659" s="103"/>
      <c r="G659" s="142"/>
      <c r="K659" s="143"/>
      <c r="L659" s="143"/>
      <c r="M659" s="143"/>
      <c r="N659" s="143"/>
      <c r="O659" s="143"/>
      <c r="P659" s="143"/>
      <c r="Q659" s="143"/>
      <c r="R659" s="143"/>
      <c r="S659" s="143"/>
    </row>
    <row r="660" spans="2:19" x14ac:dyDescent="0.2">
      <c r="B660" s="141"/>
      <c r="C660" s="141"/>
      <c r="D660" s="103"/>
      <c r="E660" s="103"/>
      <c r="G660" s="142"/>
      <c r="K660" s="143"/>
      <c r="L660" s="143"/>
      <c r="M660" s="143"/>
      <c r="N660" s="143"/>
      <c r="O660" s="143"/>
      <c r="P660" s="143"/>
      <c r="Q660" s="143"/>
      <c r="R660" s="143"/>
      <c r="S660" s="143"/>
    </row>
    <row r="661" spans="2:19" x14ac:dyDescent="0.2">
      <c r="B661" s="141"/>
      <c r="C661" s="141"/>
      <c r="D661" s="103"/>
      <c r="E661" s="103"/>
      <c r="G661" s="142"/>
      <c r="K661" s="143"/>
      <c r="L661" s="143"/>
      <c r="M661" s="143"/>
      <c r="N661" s="143"/>
      <c r="O661" s="143"/>
      <c r="P661" s="143"/>
      <c r="Q661" s="143"/>
      <c r="R661" s="143"/>
      <c r="S661" s="143"/>
    </row>
    <row r="662" spans="2:19" x14ac:dyDescent="0.2">
      <c r="B662" s="141"/>
      <c r="C662" s="141"/>
      <c r="D662" s="103"/>
      <c r="E662" s="103"/>
      <c r="G662" s="142"/>
      <c r="K662" s="143"/>
      <c r="L662" s="143"/>
      <c r="M662" s="143"/>
      <c r="N662" s="143"/>
      <c r="O662" s="143"/>
      <c r="P662" s="143"/>
      <c r="Q662" s="143"/>
      <c r="R662" s="143"/>
      <c r="S662" s="143"/>
    </row>
    <row r="663" spans="2:19" x14ac:dyDescent="0.2">
      <c r="B663" s="141"/>
      <c r="C663" s="141"/>
      <c r="D663" s="103"/>
      <c r="E663" s="103"/>
      <c r="G663" s="142"/>
      <c r="K663" s="143"/>
      <c r="L663" s="143"/>
      <c r="M663" s="143"/>
      <c r="N663" s="143"/>
      <c r="O663" s="143"/>
      <c r="P663" s="143"/>
      <c r="Q663" s="143"/>
      <c r="R663" s="143"/>
      <c r="S663" s="143"/>
    </row>
    <row r="664" spans="2:19" x14ac:dyDescent="0.2">
      <c r="B664" s="141"/>
      <c r="C664" s="141"/>
      <c r="D664" s="103"/>
      <c r="E664" s="103"/>
      <c r="G664" s="142"/>
      <c r="K664" s="143"/>
      <c r="L664" s="143"/>
      <c r="M664" s="143"/>
      <c r="N664" s="143"/>
      <c r="O664" s="143"/>
      <c r="P664" s="143"/>
      <c r="Q664" s="143"/>
      <c r="R664" s="143"/>
      <c r="S664" s="143"/>
    </row>
    <row r="665" spans="2:19" x14ac:dyDescent="0.2">
      <c r="B665" s="141"/>
      <c r="C665" s="141"/>
      <c r="D665" s="103"/>
      <c r="E665" s="103"/>
      <c r="G665" s="142"/>
      <c r="K665" s="143"/>
      <c r="L665" s="143"/>
      <c r="M665" s="143"/>
      <c r="N665" s="143"/>
      <c r="O665" s="143"/>
      <c r="P665" s="143"/>
      <c r="Q665" s="143"/>
      <c r="R665" s="143"/>
      <c r="S665" s="143"/>
    </row>
    <row r="666" spans="2:19" x14ac:dyDescent="0.2">
      <c r="B666" s="141"/>
      <c r="C666" s="141"/>
      <c r="D666" s="103"/>
      <c r="E666" s="103"/>
      <c r="G666" s="142"/>
      <c r="K666" s="143"/>
      <c r="L666" s="143"/>
      <c r="M666" s="143"/>
      <c r="N666" s="143"/>
      <c r="O666" s="143"/>
      <c r="P666" s="143"/>
      <c r="Q666" s="143"/>
      <c r="R666" s="143"/>
      <c r="S666" s="143"/>
    </row>
    <row r="667" spans="2:19" x14ac:dyDescent="0.2">
      <c r="B667" s="141"/>
      <c r="C667" s="141"/>
      <c r="D667" s="103"/>
      <c r="E667" s="103"/>
      <c r="G667" s="142"/>
      <c r="K667" s="143"/>
      <c r="L667" s="143"/>
      <c r="M667" s="143"/>
      <c r="N667" s="143"/>
      <c r="O667" s="143"/>
      <c r="P667" s="143"/>
      <c r="Q667" s="143"/>
      <c r="R667" s="143"/>
      <c r="S667" s="143"/>
    </row>
    <row r="668" spans="2:19" x14ac:dyDescent="0.2">
      <c r="B668" s="141"/>
      <c r="C668" s="141"/>
      <c r="D668" s="103"/>
      <c r="E668" s="103"/>
      <c r="G668" s="142"/>
      <c r="K668" s="143"/>
      <c r="L668" s="143"/>
      <c r="M668" s="143"/>
      <c r="N668" s="143"/>
      <c r="O668" s="143"/>
      <c r="P668" s="143"/>
      <c r="Q668" s="143"/>
      <c r="R668" s="143"/>
      <c r="S668" s="143"/>
    </row>
    <row r="669" spans="2:19" x14ac:dyDescent="0.2">
      <c r="B669" s="141"/>
      <c r="C669" s="141"/>
      <c r="D669" s="103"/>
      <c r="E669" s="103"/>
      <c r="G669" s="142"/>
      <c r="K669" s="143"/>
      <c r="L669" s="143"/>
      <c r="M669" s="143"/>
      <c r="N669" s="143"/>
      <c r="O669" s="143"/>
      <c r="P669" s="143"/>
      <c r="Q669" s="143"/>
      <c r="R669" s="143"/>
      <c r="S669" s="143"/>
    </row>
    <row r="670" spans="2:19" x14ac:dyDescent="0.2">
      <c r="B670" s="141"/>
      <c r="C670" s="141"/>
      <c r="D670" s="103"/>
      <c r="E670" s="103"/>
      <c r="G670" s="142"/>
      <c r="K670" s="143"/>
      <c r="L670" s="143"/>
      <c r="M670" s="143"/>
      <c r="N670" s="143"/>
      <c r="O670" s="143"/>
      <c r="P670" s="143"/>
      <c r="Q670" s="143"/>
      <c r="R670" s="143"/>
      <c r="S670" s="143"/>
    </row>
    <row r="671" spans="2:19" x14ac:dyDescent="0.2">
      <c r="B671" s="141"/>
      <c r="C671" s="141"/>
      <c r="D671" s="103"/>
      <c r="E671" s="103"/>
      <c r="G671" s="142"/>
      <c r="K671" s="143"/>
      <c r="L671" s="143"/>
      <c r="M671" s="143"/>
      <c r="N671" s="143"/>
      <c r="O671" s="143"/>
      <c r="P671" s="143"/>
      <c r="Q671" s="143"/>
      <c r="R671" s="143"/>
      <c r="S671" s="143"/>
    </row>
    <row r="672" spans="2:19" x14ac:dyDescent="0.2">
      <c r="B672" s="141"/>
      <c r="C672" s="141"/>
      <c r="D672" s="103"/>
      <c r="E672" s="103"/>
      <c r="G672" s="142"/>
      <c r="K672" s="143"/>
      <c r="L672" s="143"/>
      <c r="M672" s="143"/>
      <c r="N672" s="143"/>
      <c r="O672" s="143"/>
      <c r="P672" s="143"/>
      <c r="Q672" s="143"/>
      <c r="R672" s="143"/>
      <c r="S672" s="143"/>
    </row>
    <row r="673" spans="2:19" x14ac:dyDescent="0.2">
      <c r="B673" s="141"/>
      <c r="C673" s="141"/>
      <c r="D673" s="103"/>
      <c r="E673" s="103"/>
      <c r="G673" s="142"/>
      <c r="K673" s="143"/>
      <c r="L673" s="143"/>
      <c r="M673" s="143"/>
      <c r="N673" s="143"/>
      <c r="O673" s="143"/>
      <c r="P673" s="143"/>
      <c r="Q673" s="143"/>
      <c r="R673" s="143"/>
      <c r="S673" s="143"/>
    </row>
    <row r="674" spans="2:19" x14ac:dyDescent="0.2">
      <c r="B674" s="141"/>
      <c r="C674" s="141"/>
      <c r="D674" s="103"/>
      <c r="E674" s="103"/>
      <c r="G674" s="142"/>
      <c r="K674" s="143"/>
      <c r="L674" s="143"/>
      <c r="M674" s="143"/>
      <c r="N674" s="143"/>
      <c r="O674" s="143"/>
      <c r="P674" s="143"/>
      <c r="Q674" s="143"/>
      <c r="R674" s="143"/>
      <c r="S674" s="143"/>
    </row>
    <row r="675" spans="2:19" x14ac:dyDescent="0.2">
      <c r="B675" s="141"/>
      <c r="C675" s="141"/>
      <c r="D675" s="103"/>
      <c r="E675" s="103"/>
      <c r="G675" s="142"/>
      <c r="K675" s="143"/>
      <c r="L675" s="143"/>
      <c r="M675" s="143"/>
      <c r="N675" s="143"/>
      <c r="O675" s="143"/>
      <c r="P675" s="143"/>
      <c r="Q675" s="143"/>
      <c r="R675" s="143"/>
      <c r="S675" s="143"/>
    </row>
    <row r="676" spans="2:19" x14ac:dyDescent="0.2">
      <c r="B676" s="141"/>
      <c r="C676" s="141"/>
      <c r="D676" s="103"/>
      <c r="E676" s="103"/>
      <c r="G676" s="142"/>
      <c r="K676" s="143"/>
      <c r="L676" s="143"/>
      <c r="M676" s="143"/>
      <c r="N676" s="143"/>
      <c r="O676" s="143"/>
      <c r="P676" s="143"/>
      <c r="Q676" s="143"/>
      <c r="R676" s="143"/>
      <c r="S676" s="143"/>
    </row>
    <row r="677" spans="2:19" x14ac:dyDescent="0.2">
      <c r="B677" s="141"/>
      <c r="C677" s="141"/>
      <c r="D677" s="103"/>
      <c r="E677" s="103"/>
      <c r="G677" s="142"/>
      <c r="K677" s="143"/>
      <c r="L677" s="143"/>
      <c r="M677" s="143"/>
      <c r="N677" s="143"/>
      <c r="O677" s="143"/>
      <c r="P677" s="143"/>
      <c r="Q677" s="143"/>
      <c r="R677" s="143"/>
      <c r="S677" s="143"/>
    </row>
    <row r="678" spans="2:19" x14ac:dyDescent="0.2">
      <c r="B678" s="141"/>
      <c r="C678" s="141"/>
      <c r="D678" s="103"/>
      <c r="E678" s="103"/>
      <c r="G678" s="142"/>
      <c r="K678" s="143"/>
      <c r="L678" s="143"/>
      <c r="M678" s="143"/>
      <c r="N678" s="143"/>
      <c r="O678" s="143"/>
      <c r="P678" s="143"/>
      <c r="Q678" s="143"/>
      <c r="R678" s="143"/>
      <c r="S678" s="143"/>
    </row>
    <row r="679" spans="2:19" x14ac:dyDescent="0.2">
      <c r="B679" s="141"/>
      <c r="C679" s="141"/>
      <c r="D679" s="103"/>
      <c r="E679" s="103"/>
      <c r="G679" s="142"/>
      <c r="K679" s="143"/>
      <c r="L679" s="143"/>
      <c r="M679" s="143"/>
      <c r="N679" s="143"/>
      <c r="O679" s="143"/>
      <c r="P679" s="143"/>
      <c r="Q679" s="143"/>
      <c r="R679" s="143"/>
      <c r="S679" s="143"/>
    </row>
    <row r="683" spans="2:19" x14ac:dyDescent="0.2">
      <c r="B683" s="141"/>
      <c r="C683" s="141"/>
      <c r="D683" s="103"/>
      <c r="E683" s="103"/>
      <c r="G683" s="142"/>
      <c r="K683" s="143"/>
      <c r="L683" s="143"/>
      <c r="M683" s="143"/>
      <c r="N683" s="143"/>
      <c r="O683" s="143"/>
      <c r="P683" s="143"/>
      <c r="Q683" s="143"/>
      <c r="R683" s="143"/>
      <c r="S683" s="143"/>
    </row>
    <row r="684" spans="2:19" x14ac:dyDescent="0.2">
      <c r="B684" s="141"/>
      <c r="C684" s="141"/>
      <c r="D684" s="103"/>
      <c r="E684" s="103"/>
      <c r="G684" s="142"/>
      <c r="K684" s="143"/>
      <c r="L684" s="143"/>
      <c r="M684" s="143"/>
      <c r="N684" s="143"/>
      <c r="O684" s="143"/>
      <c r="P684" s="143"/>
      <c r="Q684" s="143"/>
      <c r="R684" s="143"/>
      <c r="S684" s="143"/>
    </row>
    <row r="685" spans="2:19" x14ac:dyDescent="0.2">
      <c r="B685" s="141"/>
      <c r="C685" s="141"/>
      <c r="D685" s="103"/>
      <c r="E685" s="103"/>
      <c r="G685" s="142"/>
      <c r="K685" s="143"/>
      <c r="L685" s="143"/>
      <c r="M685" s="143"/>
      <c r="N685" s="143"/>
      <c r="O685" s="143"/>
      <c r="P685" s="143"/>
      <c r="Q685" s="143"/>
      <c r="R685" s="143"/>
      <c r="S685" s="143"/>
    </row>
    <row r="686" spans="2:19" x14ac:dyDescent="0.2">
      <c r="B686" s="141"/>
      <c r="C686" s="141"/>
      <c r="D686" s="103"/>
      <c r="E686" s="103"/>
      <c r="G686" s="142"/>
      <c r="K686" s="143"/>
      <c r="L686" s="143"/>
      <c r="M686" s="143"/>
      <c r="N686" s="143"/>
      <c r="O686" s="143"/>
      <c r="P686" s="143"/>
      <c r="Q686" s="143"/>
      <c r="R686" s="143"/>
      <c r="S686" s="143"/>
    </row>
    <row r="687" spans="2:19" x14ac:dyDescent="0.2">
      <c r="B687" s="141"/>
      <c r="C687" s="141"/>
      <c r="D687" s="103"/>
      <c r="E687" s="103"/>
      <c r="G687" s="142"/>
      <c r="K687" s="143"/>
      <c r="L687" s="143"/>
      <c r="M687" s="143"/>
      <c r="N687" s="143"/>
      <c r="O687" s="143"/>
      <c r="P687" s="143"/>
      <c r="Q687" s="143"/>
      <c r="R687" s="143"/>
      <c r="S687" s="143"/>
    </row>
    <row r="688" spans="2:19" x14ac:dyDescent="0.2">
      <c r="B688" s="141"/>
      <c r="C688" s="141"/>
      <c r="D688" s="103"/>
      <c r="E688" s="103"/>
      <c r="G688" s="142"/>
      <c r="K688" s="143"/>
      <c r="L688" s="143"/>
      <c r="M688" s="143"/>
      <c r="N688" s="143"/>
      <c r="O688" s="143"/>
      <c r="P688" s="143"/>
      <c r="Q688" s="143"/>
      <c r="R688" s="143"/>
      <c r="S688" s="143"/>
    </row>
    <row r="689" spans="2:19" x14ac:dyDescent="0.2">
      <c r="B689" s="141"/>
      <c r="C689" s="141"/>
      <c r="D689" s="103"/>
      <c r="E689" s="103"/>
      <c r="G689" s="142"/>
      <c r="K689" s="143"/>
      <c r="L689" s="143"/>
      <c r="M689" s="143"/>
      <c r="N689" s="143"/>
      <c r="O689" s="143"/>
      <c r="P689" s="143"/>
      <c r="Q689" s="143"/>
      <c r="R689" s="143"/>
      <c r="S689" s="143"/>
    </row>
    <row r="690" spans="2:19" x14ac:dyDescent="0.2">
      <c r="B690" s="141"/>
      <c r="C690" s="141"/>
      <c r="D690" s="103"/>
      <c r="E690" s="103"/>
      <c r="G690" s="142"/>
      <c r="K690" s="143"/>
      <c r="L690" s="143"/>
      <c r="M690" s="143"/>
      <c r="N690" s="143"/>
      <c r="O690" s="143"/>
      <c r="P690" s="143"/>
      <c r="Q690" s="143"/>
      <c r="R690" s="143"/>
      <c r="S690" s="143"/>
    </row>
    <row r="691" spans="2:19" x14ac:dyDescent="0.2">
      <c r="B691" s="141"/>
      <c r="C691" s="141"/>
      <c r="D691" s="103"/>
      <c r="E691" s="103"/>
      <c r="G691" s="142"/>
      <c r="K691" s="143"/>
      <c r="L691" s="143"/>
      <c r="M691" s="143"/>
      <c r="N691" s="143"/>
      <c r="O691" s="143"/>
      <c r="P691" s="143"/>
      <c r="Q691" s="143"/>
      <c r="R691" s="143"/>
      <c r="S691" s="143"/>
    </row>
    <row r="692" spans="2:19" x14ac:dyDescent="0.2">
      <c r="B692" s="141"/>
      <c r="C692" s="141"/>
      <c r="D692" s="103"/>
      <c r="E692" s="103"/>
      <c r="G692" s="142"/>
      <c r="K692" s="143"/>
      <c r="L692" s="143"/>
      <c r="M692" s="143"/>
      <c r="N692" s="143"/>
      <c r="O692" s="143"/>
      <c r="P692" s="143"/>
      <c r="Q692" s="143"/>
      <c r="R692" s="143"/>
      <c r="S692" s="143"/>
    </row>
    <row r="693" spans="2:19" x14ac:dyDescent="0.2">
      <c r="B693" s="141"/>
      <c r="C693" s="141"/>
      <c r="D693" s="103"/>
      <c r="E693" s="103"/>
      <c r="G693" s="142"/>
      <c r="K693" s="143"/>
      <c r="L693" s="143"/>
      <c r="M693" s="143"/>
      <c r="N693" s="143"/>
      <c r="O693" s="143"/>
      <c r="P693" s="143"/>
      <c r="Q693" s="143"/>
      <c r="R693" s="143"/>
      <c r="S693" s="143"/>
    </row>
    <row r="694" spans="2:19" x14ac:dyDescent="0.2">
      <c r="B694" s="141"/>
      <c r="C694" s="141"/>
      <c r="D694" s="103"/>
      <c r="E694" s="103"/>
      <c r="G694" s="142"/>
      <c r="K694" s="143"/>
      <c r="L694" s="143"/>
      <c r="M694" s="143"/>
      <c r="N694" s="143"/>
      <c r="O694" s="143"/>
      <c r="P694" s="143"/>
      <c r="Q694" s="143"/>
      <c r="R694" s="143"/>
      <c r="S694" s="143"/>
    </row>
    <row r="695" spans="2:19" x14ac:dyDescent="0.2">
      <c r="B695" s="141"/>
      <c r="C695" s="141"/>
      <c r="D695" s="103"/>
      <c r="E695" s="103"/>
      <c r="G695" s="142"/>
      <c r="K695" s="143"/>
      <c r="L695" s="143"/>
      <c r="M695" s="143"/>
      <c r="N695" s="143"/>
      <c r="O695" s="143"/>
      <c r="P695" s="143"/>
      <c r="Q695" s="143"/>
      <c r="R695" s="143"/>
      <c r="S695" s="143"/>
    </row>
    <row r="696" spans="2:19" x14ac:dyDescent="0.2">
      <c r="B696" s="141"/>
      <c r="C696" s="141"/>
      <c r="D696" s="103"/>
      <c r="E696" s="103"/>
      <c r="G696" s="142"/>
      <c r="K696" s="143"/>
      <c r="L696" s="143"/>
      <c r="M696" s="143"/>
      <c r="N696" s="143"/>
      <c r="O696" s="143"/>
      <c r="P696" s="143"/>
      <c r="Q696" s="143"/>
      <c r="R696" s="143"/>
      <c r="S696" s="143"/>
    </row>
    <row r="697" spans="2:19" x14ac:dyDescent="0.2">
      <c r="B697" s="141"/>
      <c r="C697" s="141"/>
      <c r="D697" s="103"/>
      <c r="E697" s="103"/>
      <c r="G697" s="142"/>
      <c r="K697" s="143"/>
      <c r="L697" s="143"/>
      <c r="M697" s="143"/>
      <c r="N697" s="143"/>
      <c r="O697" s="143"/>
      <c r="P697" s="143"/>
      <c r="Q697" s="143"/>
      <c r="R697" s="143"/>
      <c r="S697" s="143"/>
    </row>
    <row r="698" spans="2:19" x14ac:dyDescent="0.2">
      <c r="B698" s="141"/>
      <c r="C698" s="141"/>
      <c r="D698" s="103"/>
      <c r="E698" s="103"/>
      <c r="G698" s="142"/>
      <c r="K698" s="143"/>
      <c r="L698" s="143"/>
      <c r="M698" s="143"/>
      <c r="N698" s="143"/>
      <c r="O698" s="143"/>
      <c r="P698" s="143"/>
      <c r="Q698" s="143"/>
      <c r="R698" s="143"/>
      <c r="S698" s="143"/>
    </row>
    <row r="699" spans="2:19" x14ac:dyDescent="0.2">
      <c r="B699" s="141"/>
      <c r="C699" s="141"/>
      <c r="D699" s="103"/>
      <c r="E699" s="103"/>
      <c r="G699" s="142"/>
      <c r="K699" s="143"/>
      <c r="L699" s="143"/>
      <c r="M699" s="143"/>
      <c r="N699" s="143"/>
      <c r="O699" s="143"/>
      <c r="P699" s="143"/>
      <c r="Q699" s="143"/>
      <c r="R699" s="143"/>
      <c r="S699" s="143"/>
    </row>
    <row r="700" spans="2:19" x14ac:dyDescent="0.2">
      <c r="B700" s="141"/>
      <c r="C700" s="141"/>
      <c r="D700" s="103"/>
      <c r="E700" s="103"/>
      <c r="G700" s="142"/>
      <c r="K700" s="143"/>
      <c r="L700" s="143"/>
      <c r="M700" s="143"/>
      <c r="N700" s="143"/>
      <c r="O700" s="143"/>
      <c r="P700" s="143"/>
      <c r="Q700" s="143"/>
      <c r="R700" s="143"/>
      <c r="S700" s="143"/>
    </row>
    <row r="701" spans="2:19" x14ac:dyDescent="0.2">
      <c r="B701" s="141"/>
      <c r="C701" s="141"/>
      <c r="D701" s="103"/>
      <c r="E701" s="103"/>
      <c r="G701" s="142"/>
      <c r="K701" s="143"/>
      <c r="L701" s="143"/>
      <c r="M701" s="143"/>
      <c r="N701" s="143"/>
      <c r="O701" s="143"/>
      <c r="P701" s="143"/>
      <c r="Q701" s="143"/>
      <c r="R701" s="143"/>
      <c r="S701" s="143"/>
    </row>
    <row r="702" spans="2:19" x14ac:dyDescent="0.2">
      <c r="B702" s="141"/>
      <c r="C702" s="141"/>
      <c r="D702" s="103"/>
      <c r="E702" s="103"/>
      <c r="G702" s="142"/>
      <c r="K702" s="143"/>
      <c r="L702" s="143"/>
      <c r="M702" s="143"/>
      <c r="N702" s="143"/>
      <c r="O702" s="143"/>
      <c r="P702" s="143"/>
      <c r="Q702" s="143"/>
      <c r="R702" s="143"/>
      <c r="S702" s="143"/>
    </row>
    <row r="703" spans="2:19" x14ac:dyDescent="0.2">
      <c r="B703" s="141"/>
      <c r="C703" s="141"/>
      <c r="D703" s="103"/>
      <c r="E703" s="103"/>
      <c r="G703" s="142"/>
      <c r="K703" s="143"/>
      <c r="L703" s="143"/>
      <c r="M703" s="143"/>
      <c r="N703" s="143"/>
      <c r="O703" s="143"/>
      <c r="P703" s="143"/>
      <c r="Q703" s="143"/>
      <c r="R703" s="143"/>
      <c r="S703" s="143"/>
    </row>
    <row r="704" spans="2:19" x14ac:dyDescent="0.2">
      <c r="B704" s="141"/>
      <c r="C704" s="141"/>
      <c r="D704" s="103"/>
      <c r="E704" s="103"/>
      <c r="G704" s="142"/>
      <c r="K704" s="143"/>
      <c r="L704" s="143"/>
      <c r="M704" s="143"/>
      <c r="N704" s="143"/>
      <c r="O704" s="143"/>
      <c r="P704" s="143"/>
      <c r="Q704" s="143"/>
      <c r="R704" s="143"/>
      <c r="S704" s="143"/>
    </row>
    <row r="705" spans="2:19" x14ac:dyDescent="0.2">
      <c r="B705" s="141"/>
      <c r="C705" s="141"/>
      <c r="D705" s="103"/>
      <c r="E705" s="103"/>
      <c r="G705" s="142"/>
      <c r="K705" s="143"/>
      <c r="L705" s="143"/>
      <c r="M705" s="143"/>
      <c r="N705" s="143"/>
      <c r="O705" s="143"/>
      <c r="P705" s="143"/>
      <c r="Q705" s="143"/>
      <c r="R705" s="143"/>
      <c r="S705" s="143"/>
    </row>
    <row r="706" spans="2:19" x14ac:dyDescent="0.2">
      <c r="B706" s="141"/>
      <c r="C706" s="141"/>
      <c r="D706" s="103"/>
      <c r="E706" s="103"/>
      <c r="G706" s="142"/>
      <c r="K706" s="143"/>
      <c r="L706" s="143"/>
      <c r="M706" s="143"/>
      <c r="N706" s="143"/>
      <c r="O706" s="143"/>
      <c r="P706" s="143"/>
      <c r="Q706" s="143"/>
      <c r="R706" s="143"/>
      <c r="S706" s="143"/>
    </row>
    <row r="707" spans="2:19" x14ac:dyDescent="0.2">
      <c r="B707" s="141"/>
      <c r="C707" s="141"/>
      <c r="D707" s="103"/>
      <c r="E707" s="103"/>
      <c r="G707" s="142"/>
      <c r="K707" s="143"/>
      <c r="L707" s="143"/>
      <c r="M707" s="143"/>
      <c r="N707" s="143"/>
      <c r="O707" s="143"/>
      <c r="P707" s="143"/>
      <c r="Q707" s="143"/>
      <c r="R707" s="143"/>
      <c r="S707" s="143"/>
    </row>
    <row r="708" spans="2:19" x14ac:dyDescent="0.2">
      <c r="B708" s="141"/>
      <c r="C708" s="141"/>
      <c r="D708" s="103"/>
      <c r="E708" s="103"/>
      <c r="G708" s="142"/>
      <c r="K708" s="143"/>
      <c r="L708" s="143"/>
      <c r="M708" s="143"/>
      <c r="N708" s="143"/>
      <c r="O708" s="143"/>
      <c r="P708" s="143"/>
      <c r="Q708" s="143"/>
      <c r="R708" s="143"/>
      <c r="S708" s="143"/>
    </row>
    <row r="709" spans="2:19" x14ac:dyDescent="0.2">
      <c r="B709" s="141"/>
      <c r="C709" s="141"/>
      <c r="D709" s="103"/>
      <c r="E709" s="103"/>
      <c r="G709" s="142"/>
      <c r="K709" s="143"/>
      <c r="L709" s="143"/>
      <c r="M709" s="143"/>
      <c r="N709" s="143"/>
      <c r="O709" s="143"/>
      <c r="P709" s="143"/>
      <c r="Q709" s="143"/>
      <c r="R709" s="143"/>
      <c r="S709" s="143"/>
    </row>
    <row r="710" spans="2:19" x14ac:dyDescent="0.2">
      <c r="B710" s="141"/>
      <c r="C710" s="141"/>
      <c r="D710" s="103"/>
      <c r="E710" s="103"/>
      <c r="G710" s="142"/>
      <c r="K710" s="143"/>
      <c r="L710" s="143"/>
      <c r="M710" s="143"/>
      <c r="N710" s="143"/>
      <c r="O710" s="143"/>
      <c r="P710" s="143"/>
      <c r="Q710" s="143"/>
      <c r="R710" s="143"/>
      <c r="S710" s="143"/>
    </row>
    <row r="711" spans="2:19" x14ac:dyDescent="0.2">
      <c r="B711" s="141"/>
      <c r="C711" s="141"/>
      <c r="D711" s="103"/>
      <c r="E711" s="103"/>
      <c r="G711" s="142"/>
      <c r="K711" s="143"/>
      <c r="L711" s="143"/>
      <c r="M711" s="143"/>
      <c r="N711" s="143"/>
      <c r="O711" s="143"/>
      <c r="P711" s="143"/>
      <c r="Q711" s="143"/>
      <c r="R711" s="143"/>
      <c r="S711" s="143"/>
    </row>
    <row r="712" spans="2:19" x14ac:dyDescent="0.2">
      <c r="B712" s="141"/>
      <c r="C712" s="141"/>
      <c r="D712" s="103"/>
      <c r="E712" s="103"/>
      <c r="G712" s="142"/>
      <c r="K712" s="143"/>
      <c r="L712" s="143"/>
      <c r="M712" s="143"/>
      <c r="N712" s="143"/>
      <c r="O712" s="143"/>
      <c r="P712" s="143"/>
      <c r="Q712" s="143"/>
      <c r="R712" s="143"/>
      <c r="S712" s="143"/>
    </row>
    <row r="713" spans="2:19" x14ac:dyDescent="0.2">
      <c r="B713" s="141"/>
      <c r="C713" s="141"/>
      <c r="D713" s="103"/>
      <c r="E713" s="103"/>
      <c r="G713" s="142"/>
      <c r="K713" s="143"/>
      <c r="L713" s="143"/>
      <c r="M713" s="143"/>
      <c r="N713" s="143"/>
      <c r="O713" s="143"/>
      <c r="P713" s="143"/>
      <c r="Q713" s="143"/>
      <c r="R713" s="143"/>
      <c r="S713" s="143"/>
    </row>
    <row r="714" spans="2:19" x14ac:dyDescent="0.2">
      <c r="B714" s="141"/>
      <c r="C714" s="141"/>
      <c r="D714" s="103"/>
      <c r="E714" s="103"/>
      <c r="G714" s="142"/>
      <c r="K714" s="143"/>
      <c r="L714" s="143"/>
      <c r="M714" s="143"/>
      <c r="N714" s="143"/>
      <c r="O714" s="143"/>
      <c r="P714" s="143"/>
      <c r="Q714" s="143"/>
      <c r="R714" s="143"/>
      <c r="S714" s="143"/>
    </row>
    <row r="715" spans="2:19" x14ac:dyDescent="0.2">
      <c r="B715" s="141"/>
      <c r="C715" s="141"/>
      <c r="D715" s="103"/>
      <c r="E715" s="103"/>
      <c r="G715" s="142"/>
      <c r="K715" s="143"/>
      <c r="L715" s="143"/>
      <c r="M715" s="143"/>
      <c r="N715" s="143"/>
      <c r="O715" s="143"/>
      <c r="P715" s="143"/>
      <c r="Q715" s="143"/>
      <c r="R715" s="143"/>
      <c r="S715" s="143"/>
    </row>
    <row r="716" spans="2:19" x14ac:dyDescent="0.2">
      <c r="B716" s="141"/>
      <c r="C716" s="141"/>
      <c r="D716" s="103"/>
      <c r="E716" s="103"/>
      <c r="G716" s="142"/>
      <c r="K716" s="143"/>
      <c r="L716" s="143"/>
      <c r="M716" s="143"/>
      <c r="N716" s="143"/>
      <c r="O716" s="143"/>
      <c r="P716" s="143"/>
      <c r="Q716" s="143"/>
      <c r="R716" s="143"/>
      <c r="S716" s="143"/>
    </row>
    <row r="717" spans="2:19" x14ac:dyDescent="0.2">
      <c r="B717" s="141"/>
      <c r="C717" s="141"/>
      <c r="D717" s="103"/>
      <c r="E717" s="103"/>
      <c r="G717" s="142"/>
      <c r="K717" s="143"/>
      <c r="L717" s="143"/>
      <c r="M717" s="143"/>
      <c r="N717" s="143"/>
      <c r="O717" s="143"/>
      <c r="P717" s="143"/>
      <c r="Q717" s="143"/>
      <c r="R717" s="143"/>
      <c r="S717" s="143"/>
    </row>
    <row r="718" spans="2:19" x14ac:dyDescent="0.2">
      <c r="B718" s="141"/>
      <c r="C718" s="141"/>
      <c r="D718" s="103"/>
      <c r="E718" s="103"/>
      <c r="G718" s="142"/>
      <c r="K718" s="143"/>
      <c r="L718" s="143"/>
      <c r="M718" s="143"/>
      <c r="N718" s="143"/>
      <c r="O718" s="143"/>
      <c r="P718" s="143"/>
      <c r="Q718" s="143"/>
      <c r="R718" s="143"/>
      <c r="S718" s="143"/>
    </row>
    <row r="719" spans="2:19" x14ac:dyDescent="0.2">
      <c r="B719" s="141"/>
      <c r="C719" s="141"/>
      <c r="D719" s="103"/>
      <c r="E719" s="103"/>
      <c r="G719" s="142"/>
      <c r="K719" s="143"/>
      <c r="L719" s="143"/>
      <c r="M719" s="143"/>
      <c r="N719" s="143"/>
      <c r="O719" s="143"/>
      <c r="P719" s="143"/>
      <c r="Q719" s="143"/>
      <c r="R719" s="143"/>
      <c r="S719" s="143"/>
    </row>
    <row r="720" spans="2:19" x14ac:dyDescent="0.2">
      <c r="B720" s="141"/>
      <c r="C720" s="141"/>
      <c r="D720" s="103"/>
      <c r="E720" s="103"/>
      <c r="G720" s="142"/>
      <c r="K720" s="143"/>
      <c r="L720" s="143"/>
      <c r="M720" s="143"/>
      <c r="N720" s="143"/>
      <c r="O720" s="143"/>
      <c r="P720" s="143"/>
      <c r="Q720" s="143"/>
      <c r="R720" s="143"/>
      <c r="S720" s="143"/>
    </row>
  </sheetData>
  <sheetProtection algorithmName="SHA-512" hashValue="UH3Q94L1O5pNRMsCxIoJU3wuTan+3dR+bQifDYACod8nlamRhkxJJURTSh6sU0q5bk4Qvjz10Jp9+kkr6/KbtA==" saltValue="x6qM9sQvbMhTF0mJ+Erxng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K1:L1"/>
  <sheetViews>
    <sheetView workbookViewId="0">
      <selection activeCell="B3" sqref="B3"/>
    </sheetView>
  </sheetViews>
  <sheetFormatPr defaultRowHeight="15" x14ac:dyDescent="0.25"/>
  <cols>
    <col min="11" max="11" width="10.7109375" bestFit="1" customWidth="1"/>
    <col min="12" max="12" width="37.7109375" customWidth="1"/>
  </cols>
  <sheetData>
    <row r="1" spans="11:12" x14ac:dyDescent="0.25">
      <c r="K1" s="186" t="s">
        <v>1231</v>
      </c>
      <c r="L1" s="187" t="s">
        <v>1233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v>44298.974814583336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769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80</v>
      </c>
      <c r="S5" s="26">
        <f>Sonuc!B38</f>
        <v>15</v>
      </c>
      <c r="T5" s="26">
        <f>Sonuc!E38</f>
        <v>-40</v>
      </c>
      <c r="U5" s="26">
        <f>Sonuc!E41</f>
        <v>200</v>
      </c>
      <c r="V5" s="26">
        <f>Sonuc!B41</f>
        <v>-10</v>
      </c>
      <c r="W5" s="26">
        <f>Sonuc!M38</f>
        <v>300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85</v>
      </c>
      <c r="C6" s="31"/>
      <c r="D6" s="31"/>
      <c r="E6" s="31"/>
      <c r="F6" s="31"/>
      <c r="G6" s="32"/>
      <c r="H6" s="32"/>
      <c r="I6" s="33"/>
      <c r="J6" s="32">
        <v>6.5769282346045861</v>
      </c>
      <c r="K6" s="32">
        <v>5.0391013513838434</v>
      </c>
      <c r="L6" s="32">
        <v>5.3985688127874774</v>
      </c>
      <c r="M6" s="32">
        <v>4.5587762809984946</v>
      </c>
      <c r="N6" s="32"/>
      <c r="O6" s="32"/>
      <c r="P6" s="32">
        <v>4.5316581753166991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3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41</v>
      </c>
      <c r="C7" s="4">
        <v>16</v>
      </c>
      <c r="D7" s="4">
        <v>0</v>
      </c>
      <c r="E7" s="4">
        <v>0</v>
      </c>
      <c r="F7" s="4">
        <v>16</v>
      </c>
      <c r="G7" s="4">
        <v>33.349998474121094</v>
      </c>
      <c r="H7" s="4">
        <v>21.32</v>
      </c>
      <c r="I7" s="34">
        <v>1548.2723226036503</v>
      </c>
      <c r="J7" s="35">
        <v>10.849872773536894</v>
      </c>
      <c r="K7" s="35">
        <v>10.849872773536894</v>
      </c>
      <c r="L7" s="35">
        <v>4.9389494791666673</v>
      </c>
      <c r="M7" s="35">
        <v>4.9389494791666673</v>
      </c>
      <c r="N7" s="4">
        <v>1.9650000000000001</v>
      </c>
      <c r="O7" s="4">
        <v>49.089529590288315</v>
      </c>
      <c r="P7" s="35">
        <v>8.3818011257035661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100.0000000001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0.56425884034958229</v>
      </c>
      <c r="T7" s="37" t="str">
        <f>IF(ISERROR((IF((G7/H7-1)&lt;$T$5,(G7/H7-1)+A7,"")))=TRUE," ",((IF((G7/H7-1)&lt;$T$5,(G7/H7-1)+A7,""))))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10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9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8.3818011258035661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41</v>
      </c>
      <c r="AP7" t="s">
        <v>1237</v>
      </c>
      <c r="AQ7" s="22">
        <v>-64.968696426550011</v>
      </c>
      <c r="AR7" s="21">
        <v>8.5137255735653348</v>
      </c>
      <c r="AS7">
        <v>56.425884024958229</v>
      </c>
      <c r="AT7">
        <v>64.968696426550011</v>
      </c>
      <c r="AU7">
        <v>-8.5137255735653348</v>
      </c>
      <c r="AV7" t="s">
        <v>1238</v>
      </c>
    </row>
    <row r="8" spans="1:48" x14ac:dyDescent="0.25">
      <c r="A8" s="14">
        <v>1.1000000000000001E-10</v>
      </c>
      <c r="B8" t="s">
        <v>804</v>
      </c>
      <c r="C8" s="4">
        <v>0</v>
      </c>
      <c r="D8" s="4">
        <v>0</v>
      </c>
      <c r="E8" s="4">
        <v>2</v>
      </c>
      <c r="F8" s="4">
        <v>2</v>
      </c>
      <c r="G8" s="4">
        <v>34.349998474121094</v>
      </c>
      <c r="H8" s="4">
        <v>21.34</v>
      </c>
      <c r="I8" s="34">
        <v>637.40603253626466</v>
      </c>
      <c r="J8" s="35" t="s">
        <v>1236</v>
      </c>
      <c r="K8" s="35" t="s">
        <v>1236</v>
      </c>
      <c r="L8" s="35" t="s">
        <v>1236</v>
      </c>
      <c r="M8" s="35" t="s">
        <v>1236</v>
      </c>
      <c r="N8" s="4" t="s">
        <v>119</v>
      </c>
      <c r="O8" s="4" t="s">
        <v>119</v>
      </c>
      <c r="P8" s="35" t="s">
        <v>124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0.60965316197134456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9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804</v>
      </c>
      <c r="AP8" t="s">
        <v>1239</v>
      </c>
      <c r="AQ8" s="22" t="e">
        <v>#VALUE!</v>
      </c>
      <c r="AR8" s="21" t="e">
        <v>#VALUE!</v>
      </c>
      <c r="AS8">
        <v>60.965316186134459</v>
      </c>
      <c r="AT8" t="e">
        <v>#VALUE!</v>
      </c>
      <c r="AU8" t="e">
        <v>#VALUE!</v>
      </c>
      <c r="AV8" t="s">
        <v>1240</v>
      </c>
    </row>
    <row r="9" spans="1:48" x14ac:dyDescent="0.25">
      <c r="A9" s="14">
        <v>1.2E-10</v>
      </c>
      <c r="B9" t="s">
        <v>29</v>
      </c>
      <c r="C9" s="4">
        <v>20</v>
      </c>
      <c r="D9" s="4">
        <v>1</v>
      </c>
      <c r="E9" s="4">
        <v>2</v>
      </c>
      <c r="F9" s="4">
        <v>23</v>
      </c>
      <c r="G9" s="4">
        <v>8.75</v>
      </c>
      <c r="H9" s="4">
        <v>4.7</v>
      </c>
      <c r="I9" s="34">
        <v>2997.5223511192521</v>
      </c>
      <c r="J9" s="35">
        <v>3.0381383322559796</v>
      </c>
      <c r="K9" s="35">
        <v>3.0381383322559796</v>
      </c>
      <c r="L9" s="35" t="s">
        <v>1236</v>
      </c>
      <c r="M9" s="35" t="s">
        <v>1236</v>
      </c>
      <c r="N9" s="4">
        <v>1.5469999999999999</v>
      </c>
      <c r="O9" s="4">
        <v>28.488372093023255</v>
      </c>
      <c r="P9" s="35">
        <v>7.8085106382978724</v>
      </c>
      <c r="Q9" s="36">
        <f t="shared" si="0"/>
        <v>86.956521739250434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0.86170212777957444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>
        <f>IF(ISERROR((IF(((J9/$J$6-1))&lt;($V$5/100),((J9/$J$6-1)),"")))=TRUE," ",((IF(((J9/$J$6-1))&lt;($V$5/100),((J9/$J$6-1)),""))))</f>
        <v>-0.5380612006269464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>
        <f t="shared" si="7"/>
        <v>4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3</v>
      </c>
      <c r="AD9" s="1" t="str">
        <f t="shared" si="11"/>
        <v xml:space="preserve"> </v>
      </c>
      <c r="AE9" s="1">
        <f t="shared" si="12"/>
        <v>14</v>
      </c>
      <c r="AF9" s="1" t="str">
        <f t="shared" si="13"/>
        <v xml:space="preserve"> </v>
      </c>
      <c r="AG9" s="38">
        <f t="shared" si="14"/>
        <v>7.8085106384178724</v>
      </c>
      <c r="AH9" s="38" t="str">
        <f t="shared" si="15"/>
        <v xml:space="preserve"> </v>
      </c>
      <c r="AI9" s="1">
        <f t="shared" si="16"/>
        <v>8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29</v>
      </c>
      <c r="AP9" t="s">
        <v>1241</v>
      </c>
      <c r="AQ9" s="22">
        <v>53.806120062694639</v>
      </c>
      <c r="AR9" s="21" t="e">
        <v>#VALUE!</v>
      </c>
      <c r="AS9">
        <v>86.170212765957444</v>
      </c>
      <c r="AT9">
        <v>-53.806120062694639</v>
      </c>
      <c r="AU9" t="e">
        <v>#VALUE!</v>
      </c>
      <c r="AV9" t="s">
        <v>1242</v>
      </c>
    </row>
    <row r="10" spans="1:48" x14ac:dyDescent="0.25">
      <c r="A10" s="14">
        <v>1.2999999999999999E-10</v>
      </c>
      <c r="B10" t="s">
        <v>1092</v>
      </c>
      <c r="C10" s="4">
        <v>1</v>
      </c>
      <c r="D10" s="4">
        <v>1</v>
      </c>
      <c r="E10" s="4">
        <v>4</v>
      </c>
      <c r="F10" s="4">
        <v>6</v>
      </c>
      <c r="G10" s="4">
        <v>19.299999237060547</v>
      </c>
      <c r="H10" s="4">
        <v>18</v>
      </c>
      <c r="I10" s="34">
        <v>422.65153818081313</v>
      </c>
      <c r="J10" s="35">
        <v>22.360248447204967</v>
      </c>
      <c r="K10" s="35">
        <v>22.360248447204967</v>
      </c>
      <c r="L10" s="35">
        <v>9.2582739361702124</v>
      </c>
      <c r="M10" s="35">
        <v>9.2582739361702124</v>
      </c>
      <c r="N10" s="4">
        <v>0.80500000000000005</v>
      </c>
      <c r="O10" s="4">
        <v>33.943427620632292</v>
      </c>
      <c r="P10" s="35">
        <v>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>
        <f t="shared" si="2"/>
        <v>2.3998011913154613</v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/>
      </c>
      <c r="X10" s="37" t="str">
        <f t="shared" si="5"/>
        <v/>
      </c>
      <c r="Y10" s="1">
        <f t="shared" si="6"/>
        <v>7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1092</v>
      </c>
      <c r="AP10" t="s">
        <v>1243</v>
      </c>
      <c r="AQ10" s="22">
        <v>-239.98011913154613</v>
      </c>
      <c r="AR10" s="21">
        <v>-71.494969448946023</v>
      </c>
      <c r="AS10">
        <v>7.2222179836697098</v>
      </c>
      <c r="AT10">
        <v>239.98011913154613</v>
      </c>
      <c r="AU10">
        <v>71.494969448946023</v>
      </c>
      <c r="AV10" t="s">
        <v>1244</v>
      </c>
    </row>
    <row r="11" spans="1:48" x14ac:dyDescent="0.25">
      <c r="A11" s="14">
        <v>1.3999999999999998E-10</v>
      </c>
      <c r="B11" t="s">
        <v>1093</v>
      </c>
      <c r="C11" s="4">
        <v>2</v>
      </c>
      <c r="D11" s="4">
        <v>0</v>
      </c>
      <c r="E11" s="4">
        <v>0</v>
      </c>
      <c r="F11" s="4">
        <v>2</v>
      </c>
      <c r="G11" s="4">
        <v>10.985000610351563</v>
      </c>
      <c r="H11" s="4">
        <v>8.31</v>
      </c>
      <c r="I11" s="34">
        <v>311.87723755184538</v>
      </c>
      <c r="J11" s="35" t="s">
        <v>1236</v>
      </c>
      <c r="K11" s="35" t="s">
        <v>1236</v>
      </c>
      <c r="L11" s="35" t="s">
        <v>1236</v>
      </c>
      <c r="M11" s="35" t="s">
        <v>1236</v>
      </c>
      <c r="N11" s="4" t="s">
        <v>119</v>
      </c>
      <c r="O11" s="4" t="s">
        <v>119</v>
      </c>
      <c r="P11" s="35" t="s">
        <v>124</v>
      </c>
      <c r="Q11" s="36">
        <f t="shared" si="0"/>
        <v>100.00000000014001</v>
      </c>
      <c r="R11" s="36" t="str">
        <f t="shared" si="1"/>
        <v xml:space="preserve"> </v>
      </c>
      <c r="S11" s="37">
        <f t="shared" si="22"/>
        <v>0.32190139729421929</v>
      </c>
      <c r="T11" s="37" t="str">
        <f t="shared" si="23"/>
        <v/>
      </c>
      <c r="U11" s="37" t="str">
        <f t="shared" si="2"/>
        <v xml:space="preserve"> </v>
      </c>
      <c r="V11" s="37" t="str">
        <f t="shared" si="3"/>
        <v xml:space="preserve"> 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29</v>
      </c>
      <c r="AD11" s="1" t="str">
        <f t="shared" si="11"/>
        <v xml:space="preserve"> </v>
      </c>
      <c r="AE11" s="1">
        <f t="shared" si="12"/>
        <v>8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1093</v>
      </c>
      <c r="AP11" t="s">
        <v>1245</v>
      </c>
      <c r="AQ11" s="22" t="e">
        <v>#VALUE!</v>
      </c>
      <c r="AR11" s="21" t="e">
        <v>#VALUE!</v>
      </c>
      <c r="AS11">
        <v>32.190139715421928</v>
      </c>
      <c r="AT11" t="e">
        <v>#VALUE!</v>
      </c>
      <c r="AU11" t="e">
        <v>#VALUE!</v>
      </c>
      <c r="AV11" t="s">
        <v>1246</v>
      </c>
    </row>
    <row r="12" spans="1:48" x14ac:dyDescent="0.25">
      <c r="A12" s="14">
        <v>1.4999999999999997E-10</v>
      </c>
      <c r="B12" t="s">
        <v>61</v>
      </c>
      <c r="C12" s="4">
        <v>0</v>
      </c>
      <c r="D12" s="4">
        <v>0</v>
      </c>
      <c r="E12" s="4">
        <v>3</v>
      </c>
      <c r="F12" s="4">
        <v>3</v>
      </c>
      <c r="G12" s="4">
        <v>19.659999847412109</v>
      </c>
      <c r="H12" s="4">
        <v>16.37</v>
      </c>
      <c r="I12" s="34">
        <v>650.00947166253775</v>
      </c>
      <c r="J12" s="35" t="s">
        <v>1236</v>
      </c>
      <c r="K12" s="35" t="s">
        <v>1236</v>
      </c>
      <c r="L12" s="35">
        <v>6.3516954314720815</v>
      </c>
      <c r="M12" s="35">
        <v>6.3516954314720815</v>
      </c>
      <c r="N12" s="4" t="s">
        <v>119</v>
      </c>
      <c r="O12" s="4" t="s">
        <v>119</v>
      </c>
      <c r="P12" s="35" t="s">
        <v>124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0.20097738850748992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44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61</v>
      </c>
      <c r="AP12" t="s">
        <v>1247</v>
      </c>
      <c r="AQ12" s="22" t="e">
        <v>#VALUE!</v>
      </c>
      <c r="AR12" s="21">
        <v>-17.655172171316092</v>
      </c>
      <c r="AS12">
        <v>20.097738835748991</v>
      </c>
      <c r="AT12" t="e">
        <v>#VALUE!</v>
      </c>
      <c r="AU12">
        <v>17.655172171316092</v>
      </c>
      <c r="AV12" t="s">
        <v>1248</v>
      </c>
    </row>
    <row r="13" spans="1:48" x14ac:dyDescent="0.25">
      <c r="A13" s="14">
        <v>1.5999999999999996E-10</v>
      </c>
      <c r="B13" t="s">
        <v>73</v>
      </c>
      <c r="C13" s="4">
        <v>1</v>
      </c>
      <c r="D13" s="4">
        <v>0</v>
      </c>
      <c r="E13" s="4">
        <v>1</v>
      </c>
      <c r="F13" s="4">
        <v>2</v>
      </c>
      <c r="G13" s="4">
        <v>13.399999618530273</v>
      </c>
      <c r="H13" s="4">
        <v>11.96</v>
      </c>
      <c r="I13" s="34">
        <v>899.44100283159139</v>
      </c>
      <c r="J13" s="35">
        <v>12.142131979695433</v>
      </c>
      <c r="K13" s="35">
        <v>12.142131979695433</v>
      </c>
      <c r="L13" s="35">
        <v>6.2478319277108429</v>
      </c>
      <c r="M13" s="35">
        <v>6.2478319277108429</v>
      </c>
      <c r="N13" s="4">
        <v>0.98499999999999999</v>
      </c>
      <c r="O13" s="4">
        <v>28.422425032594518</v>
      </c>
      <c r="P13" s="35" t="s">
        <v>124</v>
      </c>
      <c r="Q13" s="36" t="str">
        <f t="shared" si="0"/>
        <v xml:space="preserve"> 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73</v>
      </c>
      <c r="AP13" t="s">
        <v>1249</v>
      </c>
      <c r="AQ13" s="22">
        <v>-84.617066608838172</v>
      </c>
      <c r="AR13" s="21">
        <v>-15.731264051163585</v>
      </c>
      <c r="AS13">
        <v>12.040130589718</v>
      </c>
      <c r="AT13">
        <v>84.617066608838172</v>
      </c>
      <c r="AU13">
        <v>15.731264051163585</v>
      </c>
      <c r="AV13" t="s">
        <v>1250</v>
      </c>
    </row>
    <row r="14" spans="1:48" x14ac:dyDescent="0.25">
      <c r="A14" s="14">
        <v>1.6999999999999996E-10</v>
      </c>
      <c r="B14" t="s">
        <v>1094</v>
      </c>
      <c r="C14" s="4">
        <v>0</v>
      </c>
      <c r="D14" s="4">
        <v>0</v>
      </c>
      <c r="E14" s="4">
        <v>1</v>
      </c>
      <c r="F14" s="4">
        <v>1</v>
      </c>
      <c r="G14" s="4" t="s">
        <v>119</v>
      </c>
      <c r="H14" s="4">
        <v>1.9</v>
      </c>
      <c r="I14" s="34">
        <v>187.59044337303175</v>
      </c>
      <c r="J14" s="35" t="s">
        <v>1236</v>
      </c>
      <c r="K14" s="35" t="s">
        <v>1236</v>
      </c>
      <c r="L14" s="35" t="s">
        <v>1236</v>
      </c>
      <c r="M14" s="35" t="s">
        <v>1236</v>
      </c>
      <c r="N14" s="4" t="s">
        <v>119</v>
      </c>
      <c r="O14" s="4" t="s">
        <v>119</v>
      </c>
      <c r="P14" s="35" t="s">
        <v>124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1094</v>
      </c>
      <c r="AP14" t="s">
        <v>1251</v>
      </c>
      <c r="AQ14" s="22" t="e">
        <v>#VALUE!</v>
      </c>
      <c r="AR14" s="21" t="e">
        <v>#VALUE!</v>
      </c>
      <c r="AS14" t="s">
        <v>124</v>
      </c>
      <c r="AT14" t="e">
        <v>#VALUE!</v>
      </c>
      <c r="AU14" t="e">
        <v>#VALUE!</v>
      </c>
      <c r="AV14" t="s">
        <v>1252</v>
      </c>
    </row>
    <row r="15" spans="1:48" x14ac:dyDescent="0.25">
      <c r="A15" s="14">
        <v>1.7999999999999995E-10</v>
      </c>
      <c r="B15" t="s">
        <v>74</v>
      </c>
      <c r="C15" s="4">
        <v>3</v>
      </c>
      <c r="D15" s="4">
        <v>0</v>
      </c>
      <c r="E15" s="4">
        <v>0</v>
      </c>
      <c r="F15" s="4">
        <v>3</v>
      </c>
      <c r="G15" s="4">
        <v>15.110000610351563</v>
      </c>
      <c r="H15" s="4">
        <v>10.220000000000001</v>
      </c>
      <c r="I15" s="34">
        <v>545.25716515429053</v>
      </c>
      <c r="J15" s="35" t="s">
        <v>1236</v>
      </c>
      <c r="K15" s="35" t="s">
        <v>1236</v>
      </c>
      <c r="L15" s="35" t="s">
        <v>1236</v>
      </c>
      <c r="M15" s="35" t="s">
        <v>1236</v>
      </c>
      <c r="N15" s="4" t="s">
        <v>119</v>
      </c>
      <c r="O15" s="4" t="s">
        <v>119</v>
      </c>
      <c r="P15" s="35" t="s">
        <v>124</v>
      </c>
      <c r="Q15" s="36">
        <f t="shared" si="0"/>
        <v>100.00000000017999</v>
      </c>
      <c r="R15" s="36" t="str">
        <f t="shared" si="1"/>
        <v xml:space="preserve"> </v>
      </c>
      <c r="S15" s="37">
        <f t="shared" si="22"/>
        <v>0.47847364111459512</v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>
        <f t="shared" si="10"/>
        <v>14</v>
      </c>
      <c r="AD15" s="1" t="str">
        <f t="shared" si="11"/>
        <v xml:space="preserve"> </v>
      </c>
      <c r="AE15" s="1">
        <f t="shared" si="12"/>
        <v>7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74</v>
      </c>
      <c r="AP15" t="s">
        <v>1253</v>
      </c>
      <c r="AQ15" s="22" t="e">
        <v>#VALUE!</v>
      </c>
      <c r="AR15" s="21" t="e">
        <v>#VALUE!</v>
      </c>
      <c r="AS15">
        <v>47.847364093459511</v>
      </c>
      <c r="AT15" t="e">
        <v>#VALUE!</v>
      </c>
      <c r="AU15" t="e">
        <v>#VALUE!</v>
      </c>
      <c r="AV15" t="s">
        <v>1254</v>
      </c>
    </row>
    <row r="16" spans="1:48" x14ac:dyDescent="0.25">
      <c r="A16" s="14">
        <v>1.8999999999999994E-10</v>
      </c>
      <c r="B16" t="s">
        <v>806</v>
      </c>
      <c r="C16" s="4">
        <v>0</v>
      </c>
      <c r="D16" s="4">
        <v>1</v>
      </c>
      <c r="E16" s="4">
        <v>3</v>
      </c>
      <c r="F16" s="4">
        <v>4</v>
      </c>
      <c r="G16" s="4">
        <v>2.125</v>
      </c>
      <c r="H16" s="4">
        <v>1.76</v>
      </c>
      <c r="I16" s="34">
        <v>291.41215655725625</v>
      </c>
      <c r="J16" s="35" t="s">
        <v>1236</v>
      </c>
      <c r="K16" s="35" t="s">
        <v>1236</v>
      </c>
      <c r="L16" s="35" t="s">
        <v>1236</v>
      </c>
      <c r="M16" s="35" t="s">
        <v>1236</v>
      </c>
      <c r="N16" s="4" t="s">
        <v>119</v>
      </c>
      <c r="O16" s="4" t="s">
        <v>119</v>
      </c>
      <c r="P16" s="35" t="s">
        <v>124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0.20738636382636352</v>
      </c>
      <c r="T16" s="37" t="str">
        <f t="shared" si="23"/>
        <v/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>
        <f t="shared" si="10"/>
        <v>42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806</v>
      </c>
      <c r="AP16" t="s">
        <v>1241</v>
      </c>
      <c r="AQ16" s="22" t="e">
        <v>#VALUE!</v>
      </c>
      <c r="AR16" s="21" t="e">
        <v>#VALUE!</v>
      </c>
      <c r="AS16">
        <v>20.738636363636353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1095</v>
      </c>
      <c r="C17" s="4">
        <v>0</v>
      </c>
      <c r="D17" s="4">
        <v>0</v>
      </c>
      <c r="E17" s="4">
        <v>0</v>
      </c>
      <c r="F17" s="4">
        <v>0</v>
      </c>
      <c r="G17" s="4" t="s">
        <v>119</v>
      </c>
      <c r="H17" s="4">
        <v>28.64</v>
      </c>
      <c r="I17" s="34">
        <v>135.9420674600789</v>
      </c>
      <c r="J17" s="35" t="s">
        <v>1236</v>
      </c>
      <c r="K17" s="35" t="s">
        <v>1236</v>
      </c>
      <c r="L17" s="35" t="s">
        <v>1236</v>
      </c>
      <c r="M17" s="35" t="s">
        <v>1236</v>
      </c>
      <c r="N17" s="4" t="s">
        <v>119</v>
      </c>
      <c r="O17" s="4" t="s">
        <v>119</v>
      </c>
      <c r="P17" s="35" t="s">
        <v>124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1095</v>
      </c>
      <c r="AP17" t="s">
        <v>1256</v>
      </c>
      <c r="AQ17" s="22" t="e">
        <v>#VALUE!</v>
      </c>
      <c r="AR17" s="21" t="e">
        <v>#VALUE!</v>
      </c>
      <c r="AS17" t="s">
        <v>124</v>
      </c>
      <c r="AT17" t="e">
        <v>#VALUE!</v>
      </c>
      <c r="AU17" t="e">
        <v>#VALUE!</v>
      </c>
      <c r="AV17" t="s">
        <v>1257</v>
      </c>
    </row>
    <row r="18" spans="1:48" x14ac:dyDescent="0.25">
      <c r="A18" s="14">
        <v>2.0999999999999992E-10</v>
      </c>
      <c r="B18" t="s">
        <v>81</v>
      </c>
      <c r="C18" s="4">
        <v>0</v>
      </c>
      <c r="D18" s="4">
        <v>0</v>
      </c>
      <c r="E18" s="4">
        <v>0</v>
      </c>
      <c r="F18" s="4">
        <v>0</v>
      </c>
      <c r="G18" s="4" t="s">
        <v>119</v>
      </c>
      <c r="H18" s="4">
        <v>24.38</v>
      </c>
      <c r="I18" s="34">
        <v>192.56652671303218</v>
      </c>
      <c r="J18" s="35" t="s">
        <v>1236</v>
      </c>
      <c r="K18" s="35" t="s">
        <v>1236</v>
      </c>
      <c r="L18" s="35" t="s">
        <v>1236</v>
      </c>
      <c r="M18" s="35" t="s">
        <v>1236</v>
      </c>
      <c r="N18" s="4" t="s">
        <v>119</v>
      </c>
      <c r="O18" s="4" t="s">
        <v>119</v>
      </c>
      <c r="P18" s="35" t="s">
        <v>124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81</v>
      </c>
      <c r="AP18" t="s">
        <v>1251</v>
      </c>
      <c r="AQ18" s="22" t="e">
        <v>#VALUE!</v>
      </c>
      <c r="AR18" s="21" t="e">
        <v>#VALUE!</v>
      </c>
      <c r="AS18" t="s">
        <v>124</v>
      </c>
      <c r="AT18" t="e">
        <v>#VALUE!</v>
      </c>
      <c r="AU18" t="e">
        <v>#VALUE!</v>
      </c>
      <c r="AV18" t="s">
        <v>1258</v>
      </c>
    </row>
    <row r="19" spans="1:48" x14ac:dyDescent="0.25">
      <c r="A19" s="14">
        <v>2.1999999999999991E-10</v>
      </c>
      <c r="B19" t="s">
        <v>1096</v>
      </c>
      <c r="C19" s="4">
        <v>0</v>
      </c>
      <c r="D19" s="4">
        <v>0</v>
      </c>
      <c r="E19" s="4">
        <v>2</v>
      </c>
      <c r="F19" s="4">
        <v>2</v>
      </c>
      <c r="G19" s="4">
        <v>14.199999809265137</v>
      </c>
      <c r="H19" s="4">
        <v>17.41</v>
      </c>
      <c r="I19" s="34">
        <v>320.29581096349943</v>
      </c>
      <c r="J19" s="35" t="s">
        <v>1236</v>
      </c>
      <c r="K19" s="35" t="s">
        <v>1236</v>
      </c>
      <c r="L19" s="35" t="s">
        <v>1236</v>
      </c>
      <c r="M19" s="35" t="s">
        <v>1236</v>
      </c>
      <c r="N19" s="4" t="s">
        <v>119</v>
      </c>
      <c r="O19" s="4" t="s">
        <v>119</v>
      </c>
      <c r="P19" s="35" t="s">
        <v>124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 xml:space="preserve"> </v>
      </c>
      <c r="V19" s="37" t="str">
        <f t="shared" si="3"/>
        <v xml:space="preserve"> </v>
      </c>
      <c r="W19" s="37" t="str">
        <f t="shared" si="4"/>
        <v xml:space="preserve"> </v>
      </c>
      <c r="X19" s="37" t="str">
        <f t="shared" si="5"/>
        <v xml:space="preserve"> 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1096</v>
      </c>
      <c r="AP19" t="s">
        <v>1259</v>
      </c>
      <c r="AQ19" s="22" t="e">
        <v>#VALUE!</v>
      </c>
      <c r="AR19" s="21" t="e">
        <v>#VALUE!</v>
      </c>
      <c r="AS19">
        <v>-18.437680590091119</v>
      </c>
      <c r="AT19" t="e">
        <v>#VALUE!</v>
      </c>
      <c r="AU19" t="e">
        <v>#VALUE!</v>
      </c>
      <c r="AV19" t="s">
        <v>1260</v>
      </c>
    </row>
    <row r="20" spans="1:48" x14ac:dyDescent="0.25">
      <c r="A20" s="14">
        <v>2.299999999999999E-10</v>
      </c>
      <c r="B20" t="s">
        <v>7</v>
      </c>
      <c r="C20" s="4">
        <v>8</v>
      </c>
      <c r="D20" s="4">
        <v>2</v>
      </c>
      <c r="E20" s="4">
        <v>6</v>
      </c>
      <c r="F20" s="4">
        <v>16</v>
      </c>
      <c r="G20" s="4">
        <v>40.5</v>
      </c>
      <c r="H20" s="4">
        <v>31.82</v>
      </c>
      <c r="I20" s="34">
        <v>2637.141606260871</v>
      </c>
      <c r="J20" s="35">
        <v>10.0062893081761</v>
      </c>
      <c r="K20" s="35">
        <v>10.0062893081761</v>
      </c>
      <c r="L20" s="35">
        <v>4.9455688556386814</v>
      </c>
      <c r="M20" s="35">
        <v>4.9455688556386814</v>
      </c>
      <c r="N20" s="4">
        <v>3.18</v>
      </c>
      <c r="O20" s="4">
        <v>-10.573678290213721</v>
      </c>
      <c r="P20" s="35">
        <v>4.9340037712130735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0.27278441254929597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>
        <f t="shared" si="10"/>
        <v>36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4.9340037714430736</v>
      </c>
      <c r="AH20" s="38" t="str">
        <f t="shared" si="15"/>
        <v xml:space="preserve"> </v>
      </c>
      <c r="AI20" s="1">
        <f t="shared" si="16"/>
        <v>20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7</v>
      </c>
      <c r="AP20" t="s">
        <v>1261</v>
      </c>
      <c r="AQ20" s="22">
        <v>-52.142291222335224</v>
      </c>
      <c r="AR20" s="21">
        <v>8.3911120309476122</v>
      </c>
      <c r="AS20">
        <v>27.278441231929595</v>
      </c>
      <c r="AT20">
        <v>52.142291222335224</v>
      </c>
      <c r="AU20">
        <v>-8.3911120309476122</v>
      </c>
      <c r="AV20" t="s">
        <v>1262</v>
      </c>
    </row>
    <row r="21" spans="1:48" x14ac:dyDescent="0.25">
      <c r="A21" s="14">
        <v>2.399999999999999E-10</v>
      </c>
      <c r="B21" t="s">
        <v>1097</v>
      </c>
      <c r="C21" s="4">
        <v>1</v>
      </c>
      <c r="D21" s="4">
        <v>0</v>
      </c>
      <c r="E21" s="4">
        <v>0</v>
      </c>
      <c r="F21" s="4">
        <v>1</v>
      </c>
      <c r="G21" s="4">
        <v>70</v>
      </c>
      <c r="H21" s="4">
        <v>56.05</v>
      </c>
      <c r="I21" s="34">
        <v>164.12707347598561</v>
      </c>
      <c r="J21" s="35" t="s">
        <v>1236</v>
      </c>
      <c r="K21" s="35" t="s">
        <v>1236</v>
      </c>
      <c r="L21" s="35">
        <v>14.044787234042554</v>
      </c>
      <c r="M21" s="35">
        <v>14.044787234042554</v>
      </c>
      <c r="N21" s="4" t="s">
        <v>119</v>
      </c>
      <c r="O21" s="4" t="s">
        <v>119</v>
      </c>
      <c r="P21" s="35" t="s">
        <v>124</v>
      </c>
      <c r="Q21" s="36">
        <f t="shared" si="0"/>
        <v>100.00000000023999</v>
      </c>
      <c r="R21" s="36" t="str">
        <f t="shared" si="1"/>
        <v xml:space="preserve"> </v>
      </c>
      <c r="S21" s="37">
        <f t="shared" si="22"/>
        <v>0.24888492441484386</v>
      </c>
      <c r="T21" s="37" t="str">
        <f t="shared" si="23"/>
        <v/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/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>
        <f t="shared" si="10"/>
        <v>40</v>
      </c>
      <c r="AD21" s="1" t="str">
        <f t="shared" si="11"/>
        <v xml:space="preserve"> </v>
      </c>
      <c r="AE21" s="1">
        <f t="shared" si="12"/>
        <v>6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1097</v>
      </c>
      <c r="AP21" t="s">
        <v>1263</v>
      </c>
      <c r="AQ21" s="22" t="e">
        <v>#VALUE!</v>
      </c>
      <c r="AR21" s="21">
        <v>-160.15760326653538</v>
      </c>
      <c r="AS21">
        <v>24.888492417484386</v>
      </c>
      <c r="AT21" t="e">
        <v>#VALUE!</v>
      </c>
      <c r="AU21">
        <v>160.15760326653538</v>
      </c>
      <c r="AV21" t="s">
        <v>1264</v>
      </c>
    </row>
    <row r="22" spans="1:48" x14ac:dyDescent="0.25">
      <c r="A22" s="14">
        <v>2.4999999999999991E-10</v>
      </c>
      <c r="B22" t="s">
        <v>43</v>
      </c>
      <c r="C22" s="4">
        <v>6</v>
      </c>
      <c r="D22" s="4">
        <v>0</v>
      </c>
      <c r="E22" s="4">
        <v>8</v>
      </c>
      <c r="F22" s="4">
        <v>14</v>
      </c>
      <c r="G22" s="4">
        <v>19.899999618530273</v>
      </c>
      <c r="H22" s="4">
        <v>15.05</v>
      </c>
      <c r="I22" s="34">
        <v>4208.5508165427991</v>
      </c>
      <c r="J22" s="35">
        <v>6.6445916114790284</v>
      </c>
      <c r="K22" s="35">
        <v>6.6445916114790284</v>
      </c>
      <c r="L22" s="35">
        <v>6.8955033264033263</v>
      </c>
      <c r="M22" s="35">
        <v>6.8955033264033263</v>
      </c>
      <c r="N22" s="4">
        <v>2.2650000000000001</v>
      </c>
      <c r="O22" s="4">
        <v>16.213442791174966</v>
      </c>
      <c r="P22" s="35">
        <v>1.7940199335548173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0.32225911111579886</v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28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43</v>
      </c>
      <c r="AP22" t="s">
        <v>1265</v>
      </c>
      <c r="AQ22" s="22">
        <v>-1.02879907550808</v>
      </c>
      <c r="AR22" s="21">
        <v>-27.728358487717909</v>
      </c>
      <c r="AS22">
        <v>32.225911086579885</v>
      </c>
      <c r="AT22">
        <v>1.02879907550808</v>
      </c>
      <c r="AU22">
        <v>27.728358487717909</v>
      </c>
      <c r="AV22" t="s">
        <v>1266</v>
      </c>
    </row>
    <row r="23" spans="1:48" x14ac:dyDescent="0.25">
      <c r="A23" s="14">
        <v>2.5999999999999993E-10</v>
      </c>
      <c r="B23" t="s">
        <v>1098</v>
      </c>
      <c r="C23" s="4">
        <v>5</v>
      </c>
      <c r="D23" s="4">
        <v>1</v>
      </c>
      <c r="E23" s="4">
        <v>5</v>
      </c>
      <c r="F23" s="4">
        <v>11</v>
      </c>
      <c r="G23" s="4">
        <v>18</v>
      </c>
      <c r="H23" s="4">
        <v>13.93</v>
      </c>
      <c r="I23" s="34">
        <v>512.54688647002263</v>
      </c>
      <c r="J23" s="35" t="s">
        <v>1236</v>
      </c>
      <c r="K23" s="35" t="s">
        <v>1236</v>
      </c>
      <c r="L23" s="35">
        <v>10.142644186046512</v>
      </c>
      <c r="M23" s="35">
        <v>10.142644186046512</v>
      </c>
      <c r="N23" s="4" t="s">
        <v>119</v>
      </c>
      <c r="O23" s="4" t="s">
        <v>119</v>
      </c>
      <c r="P23" s="35" t="s">
        <v>124</v>
      </c>
      <c r="Q23" s="36" t="str">
        <f t="shared" si="0"/>
        <v xml:space="preserve"> </v>
      </c>
      <c r="R23" s="36" t="str">
        <f t="shared" si="1"/>
        <v xml:space="preserve"> </v>
      </c>
      <c r="S23" s="37">
        <f t="shared" si="22"/>
        <v>0.29217516178189529</v>
      </c>
      <c r="T23" s="37" t="str">
        <f t="shared" si="23"/>
        <v/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33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1098</v>
      </c>
      <c r="AP23" t="s">
        <v>1267</v>
      </c>
      <c r="AQ23" s="22" t="e">
        <v>#VALUE!</v>
      </c>
      <c r="AR23" s="21">
        <v>-87.876537982100771</v>
      </c>
      <c r="AS23">
        <v>29.217516152189525</v>
      </c>
      <c r="AT23" t="e">
        <v>#VALUE!</v>
      </c>
      <c r="AU23">
        <v>87.876537982100771</v>
      </c>
      <c r="AV23" t="s">
        <v>1268</v>
      </c>
    </row>
    <row r="24" spans="1:48" x14ac:dyDescent="0.25">
      <c r="A24" s="14">
        <v>2.6999999999999995E-10</v>
      </c>
      <c r="B24" t="s">
        <v>1099</v>
      </c>
      <c r="C24" s="4">
        <v>0</v>
      </c>
      <c r="D24" s="4">
        <v>0</v>
      </c>
      <c r="E24" s="4">
        <v>0</v>
      </c>
      <c r="F24" s="4">
        <v>0</v>
      </c>
      <c r="G24" s="4" t="s">
        <v>119</v>
      </c>
      <c r="H24" s="4">
        <v>21.44</v>
      </c>
      <c r="I24" s="34">
        <v>118.33099690506769</v>
      </c>
      <c r="J24" s="35" t="s">
        <v>1236</v>
      </c>
      <c r="K24" s="35" t="s">
        <v>1236</v>
      </c>
      <c r="L24" s="35" t="s">
        <v>1236</v>
      </c>
      <c r="M24" s="35" t="s">
        <v>1236</v>
      </c>
      <c r="N24" s="4" t="s">
        <v>119</v>
      </c>
      <c r="O24" s="4" t="s">
        <v>119</v>
      </c>
      <c r="P24" s="35" t="s">
        <v>124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1099</v>
      </c>
      <c r="AP24" t="s">
        <v>1269</v>
      </c>
      <c r="AQ24" s="22" t="e">
        <v>#VALUE!</v>
      </c>
      <c r="AR24" s="21" t="e">
        <v>#VALUE!</v>
      </c>
      <c r="AS24" t="s">
        <v>124</v>
      </c>
      <c r="AT24" t="e">
        <v>#VALUE!</v>
      </c>
      <c r="AU24" t="e">
        <v>#VALUE!</v>
      </c>
      <c r="AV24" t="s">
        <v>1270</v>
      </c>
    </row>
    <row r="25" spans="1:48" x14ac:dyDescent="0.25">
      <c r="A25" s="14">
        <v>2.7999999999999996E-10</v>
      </c>
      <c r="B25" t="s">
        <v>33</v>
      </c>
      <c r="C25" s="4">
        <v>15</v>
      </c>
      <c r="D25" s="4">
        <v>0</v>
      </c>
      <c r="E25" s="4">
        <v>9</v>
      </c>
      <c r="F25" s="4">
        <v>24</v>
      </c>
      <c r="G25" s="4">
        <v>90</v>
      </c>
      <c r="H25" s="4">
        <v>69.05</v>
      </c>
      <c r="I25" s="34">
        <v>5142.2912937378505</v>
      </c>
      <c r="J25" s="35">
        <v>15.423274514183603</v>
      </c>
      <c r="K25" s="35">
        <v>15.423274514183603</v>
      </c>
      <c r="L25" s="35">
        <v>7.8088542369889904</v>
      </c>
      <c r="M25" s="35">
        <v>7.8088542369889904</v>
      </c>
      <c r="N25" s="4">
        <v>4.4770000000000003</v>
      </c>
      <c r="O25" s="4">
        <v>3.8988164307263902</v>
      </c>
      <c r="P25" s="35">
        <v>5.448225923244026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2"/>
        <v>0.30340333119962359</v>
      </c>
      <c r="T25" s="37" t="str">
        <f t="shared" si="23"/>
        <v/>
      </c>
      <c r="U25" s="37" t="str">
        <f t="shared" si="2"/>
        <v/>
      </c>
      <c r="V25" s="37" t="str">
        <f t="shared" si="3"/>
        <v/>
      </c>
      <c r="W25" s="37" t="str">
        <f t="shared" si="4"/>
        <v/>
      </c>
      <c r="X25" s="37" t="str">
        <f t="shared" si="5"/>
        <v/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>
        <f t="shared" si="10"/>
        <v>32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>
        <f t="shared" si="14"/>
        <v>5.448225923524026</v>
      </c>
      <c r="AH25" s="38" t="str">
        <f t="shared" si="15"/>
        <v xml:space="preserve"> </v>
      </c>
      <c r="AI25" s="1">
        <f t="shared" si="16"/>
        <v>18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33</v>
      </c>
      <c r="AP25" t="s">
        <v>1239</v>
      </c>
      <c r="AQ25" s="22">
        <v>-134.50574438434435</v>
      </c>
      <c r="AR25" s="21">
        <v>-44.64674819912122</v>
      </c>
      <c r="AS25">
        <v>30.340333091962357</v>
      </c>
      <c r="AT25">
        <v>134.50574438434435</v>
      </c>
      <c r="AU25">
        <v>44.64674819912122</v>
      </c>
      <c r="AV25" t="s">
        <v>1271</v>
      </c>
    </row>
    <row r="26" spans="1:48" x14ac:dyDescent="0.25">
      <c r="A26" s="14">
        <v>2.8999999999999998E-10</v>
      </c>
      <c r="B26" t="s">
        <v>1100</v>
      </c>
      <c r="C26" s="4">
        <v>1</v>
      </c>
      <c r="D26" s="4">
        <v>2</v>
      </c>
      <c r="E26" s="4">
        <v>5</v>
      </c>
      <c r="F26" s="4">
        <v>8</v>
      </c>
      <c r="G26" s="4">
        <v>17.899999618530273</v>
      </c>
      <c r="H26" s="4">
        <v>15.9</v>
      </c>
      <c r="I26" s="34">
        <v>117.00639619344379</v>
      </c>
      <c r="J26" s="35">
        <v>25.238095238095237</v>
      </c>
      <c r="K26" s="35">
        <v>25.238095238095237</v>
      </c>
      <c r="L26" s="35">
        <v>2.0896903633491313</v>
      </c>
      <c r="M26" s="35">
        <v>2.0896903633491313</v>
      </c>
      <c r="N26" s="4">
        <v>0.63</v>
      </c>
      <c r="O26" s="4">
        <v>-10.891089108910885</v>
      </c>
      <c r="P26" s="35">
        <v>1.1949685534591195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 t="str">
        <f t="shared" si="23"/>
        <v/>
      </c>
      <c r="U26" s="37">
        <f t="shared" si="2"/>
        <v>2.8373681964940256</v>
      </c>
      <c r="V26" s="37" t="str">
        <f t="shared" si="3"/>
        <v/>
      </c>
      <c r="W26" s="37" t="str">
        <f t="shared" si="4"/>
        <v/>
      </c>
      <c r="X26" s="37">
        <f t="shared" si="5"/>
        <v>-0.61291771285765129</v>
      </c>
      <c r="Y26" s="1">
        <f t="shared" si="6"/>
        <v>5</v>
      </c>
      <c r="Z26" s="1" t="str">
        <f t="shared" si="7"/>
        <v xml:space="preserve"> </v>
      </c>
      <c r="AA26" s="1" t="str">
        <f t="shared" si="8"/>
        <v xml:space="preserve"> </v>
      </c>
      <c r="AB26" s="1">
        <f t="shared" si="9"/>
        <v>2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1100</v>
      </c>
      <c r="AP26" t="s">
        <v>1272</v>
      </c>
      <c r="AQ26" s="22">
        <v>-283.73681964940255</v>
      </c>
      <c r="AR26" s="21">
        <v>61.29177128576513</v>
      </c>
      <c r="AS26">
        <v>12.578613953020579</v>
      </c>
      <c r="AT26">
        <v>283.73681964940255</v>
      </c>
      <c r="AU26">
        <v>-61.29177128576513</v>
      </c>
      <c r="AV26" t="s">
        <v>1273</v>
      </c>
    </row>
    <row r="27" spans="1:48" x14ac:dyDescent="0.25">
      <c r="A27" s="14">
        <v>3E-10</v>
      </c>
      <c r="B27" t="s">
        <v>1101</v>
      </c>
      <c r="C27" s="4">
        <v>2</v>
      </c>
      <c r="D27" s="4">
        <v>1</v>
      </c>
      <c r="E27" s="4">
        <v>2</v>
      </c>
      <c r="F27" s="4">
        <v>5</v>
      </c>
      <c r="G27" s="4">
        <v>24.299999237060547</v>
      </c>
      <c r="H27" s="4">
        <v>25.4</v>
      </c>
      <c r="I27" s="34">
        <v>950.51981071646628</v>
      </c>
      <c r="J27" s="35" t="s">
        <v>1236</v>
      </c>
      <c r="K27" s="35" t="s">
        <v>1236</v>
      </c>
      <c r="L27" s="35">
        <v>8.6677846580406648</v>
      </c>
      <c r="M27" s="35">
        <v>8.6677846580406648</v>
      </c>
      <c r="N27" s="4" t="s">
        <v>119</v>
      </c>
      <c r="O27" s="4" t="s">
        <v>119</v>
      </c>
      <c r="P27" s="35" t="s">
        <v>124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1101</v>
      </c>
      <c r="AP27" t="s">
        <v>1274</v>
      </c>
      <c r="AQ27" s="22" t="e">
        <v>#VALUE!</v>
      </c>
      <c r="AR27" s="21">
        <v>-60.557083898040972</v>
      </c>
      <c r="AS27">
        <v>-4.330711665115949</v>
      </c>
      <c r="AT27" t="e">
        <v>#VALUE!</v>
      </c>
      <c r="AU27">
        <v>60.557083898040972</v>
      </c>
      <c r="AV27" t="s">
        <v>1275</v>
      </c>
    </row>
    <row r="28" spans="1:48" x14ac:dyDescent="0.25">
      <c r="A28" s="14">
        <v>3.1000000000000002E-10</v>
      </c>
      <c r="B28" t="s">
        <v>1102</v>
      </c>
      <c r="C28" s="4">
        <v>0</v>
      </c>
      <c r="D28" s="4">
        <v>0</v>
      </c>
      <c r="E28" s="4">
        <v>0</v>
      </c>
      <c r="F28" s="4">
        <v>0</v>
      </c>
      <c r="G28" s="4" t="s">
        <v>119</v>
      </c>
      <c r="H28" s="4">
        <v>25.6</v>
      </c>
      <c r="I28" s="34">
        <v>445.06583910562773</v>
      </c>
      <c r="J28" s="35" t="s">
        <v>1236</v>
      </c>
      <c r="K28" s="35" t="s">
        <v>1236</v>
      </c>
      <c r="L28" s="35" t="s">
        <v>1236</v>
      </c>
      <c r="M28" s="35" t="s">
        <v>1236</v>
      </c>
      <c r="N28" s="4" t="s">
        <v>119</v>
      </c>
      <c r="O28" s="4" t="s">
        <v>119</v>
      </c>
      <c r="P28" s="35" t="s">
        <v>124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1102</v>
      </c>
      <c r="AP28" t="s">
        <v>1276</v>
      </c>
      <c r="AQ28" s="22" t="e">
        <v>#VALUE!</v>
      </c>
      <c r="AR28" s="21" t="e">
        <v>#VALUE!</v>
      </c>
      <c r="AS28" t="s">
        <v>124</v>
      </c>
      <c r="AT28" t="e">
        <v>#VALUE!</v>
      </c>
      <c r="AU28" t="e">
        <v>#VALUE!</v>
      </c>
      <c r="AV28" t="s">
        <v>1277</v>
      </c>
    </row>
    <row r="29" spans="1:48" x14ac:dyDescent="0.25">
      <c r="A29" s="14">
        <v>3.2000000000000003E-10</v>
      </c>
      <c r="B29" t="s">
        <v>1103</v>
      </c>
      <c r="C29" s="4">
        <v>0</v>
      </c>
      <c r="D29" s="4">
        <v>0</v>
      </c>
      <c r="E29" s="4">
        <v>0</v>
      </c>
      <c r="F29" s="4">
        <v>0</v>
      </c>
      <c r="G29" s="4" t="s">
        <v>119</v>
      </c>
      <c r="H29" s="4">
        <v>3.6</v>
      </c>
      <c r="I29" s="34">
        <v>220.76678527064868</v>
      </c>
      <c r="J29" s="35" t="s">
        <v>1236</v>
      </c>
      <c r="K29" s="35" t="s">
        <v>1236</v>
      </c>
      <c r="L29" s="35" t="s">
        <v>1236</v>
      </c>
      <c r="M29" s="35" t="s">
        <v>1236</v>
      </c>
      <c r="N29" s="4" t="s">
        <v>119</v>
      </c>
      <c r="O29" s="4" t="s">
        <v>119</v>
      </c>
      <c r="P29" s="35" t="s">
        <v>124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1103</v>
      </c>
      <c r="AP29" t="s">
        <v>1243</v>
      </c>
      <c r="AQ29" s="22" t="e">
        <v>#VALUE!</v>
      </c>
      <c r="AR29" s="21" t="e">
        <v>#VALUE!</v>
      </c>
      <c r="AS29" t="s">
        <v>124</v>
      </c>
      <c r="AT29" t="e">
        <v>#VALUE!</v>
      </c>
      <c r="AU29" t="e">
        <v>#VALUE!</v>
      </c>
      <c r="AV29" t="s">
        <v>1278</v>
      </c>
    </row>
    <row r="30" spans="1:48" x14ac:dyDescent="0.25">
      <c r="A30" s="14">
        <v>3.3000000000000005E-10</v>
      </c>
      <c r="B30" t="s">
        <v>52</v>
      </c>
      <c r="C30" s="4">
        <v>16</v>
      </c>
      <c r="D30" s="4">
        <v>0</v>
      </c>
      <c r="E30" s="4">
        <v>3</v>
      </c>
      <c r="F30" s="4">
        <v>19</v>
      </c>
      <c r="G30" s="4">
        <v>93.599998474121094</v>
      </c>
      <c r="H30" s="4">
        <v>71.05</v>
      </c>
      <c r="I30" s="34">
        <v>2216.6265763465753</v>
      </c>
      <c r="J30" s="35">
        <v>11.096361080743399</v>
      </c>
      <c r="K30" s="35">
        <v>11.096361080743399</v>
      </c>
      <c r="L30" s="35">
        <v>5.5266097675353389</v>
      </c>
      <c r="M30" s="35">
        <v>5.5266097675353389</v>
      </c>
      <c r="N30" s="4">
        <v>6.4030000000000005</v>
      </c>
      <c r="O30" s="4">
        <v>24.936585365853666</v>
      </c>
      <c r="P30" s="35">
        <v>4.6924700914848705</v>
      </c>
      <c r="Q30" s="36">
        <f t="shared" si="0"/>
        <v>84.210526316119484</v>
      </c>
      <c r="R30" s="36" t="str">
        <f t="shared" si="1"/>
        <v xml:space="preserve"> </v>
      </c>
      <c r="S30" s="37">
        <f t="shared" si="22"/>
        <v>0.31738210411777068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 t="str">
        <f t="shared" si="5"/>
        <v/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>
        <f t="shared" si="10"/>
        <v>30</v>
      </c>
      <c r="AD30" s="1" t="str">
        <f t="shared" si="11"/>
        <v xml:space="preserve"> </v>
      </c>
      <c r="AE30" s="1">
        <f t="shared" si="12"/>
        <v>17</v>
      </c>
      <c r="AF30" s="1" t="str">
        <f t="shared" si="13"/>
        <v xml:space="preserve"> </v>
      </c>
      <c r="AG30" s="38">
        <f t="shared" si="14"/>
        <v>4.6924700918148705</v>
      </c>
      <c r="AH30" s="38" t="str">
        <f t="shared" si="15"/>
        <v xml:space="preserve"> </v>
      </c>
      <c r="AI30" s="1">
        <f t="shared" si="16"/>
        <v>21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52</v>
      </c>
      <c r="AP30" t="s">
        <v>1237</v>
      </c>
      <c r="AQ30" s="22">
        <v>-68.716468918723535</v>
      </c>
      <c r="AR30" s="21">
        <v>-2.3717573895617239</v>
      </c>
      <c r="AS30">
        <v>31.738210378777065</v>
      </c>
      <c r="AT30">
        <v>68.716468918723535</v>
      </c>
      <c r="AU30">
        <v>2.3717573895617239</v>
      </c>
      <c r="AV30" t="s">
        <v>1279</v>
      </c>
    </row>
    <row r="31" spans="1:48" x14ac:dyDescent="0.25">
      <c r="A31" s="14">
        <v>3.4000000000000007E-10</v>
      </c>
      <c r="B31" t="s">
        <v>84</v>
      </c>
      <c r="C31" s="4">
        <v>0</v>
      </c>
      <c r="D31" s="4">
        <v>1</v>
      </c>
      <c r="E31" s="4">
        <v>0</v>
      </c>
      <c r="F31" s="4">
        <v>1</v>
      </c>
      <c r="G31" s="4">
        <v>14</v>
      </c>
      <c r="H31" s="4">
        <v>16.739999999999998</v>
      </c>
      <c r="I31" s="34">
        <v>207.31630925629489</v>
      </c>
      <c r="J31" s="35" t="s">
        <v>1236</v>
      </c>
      <c r="K31" s="35" t="s">
        <v>1236</v>
      </c>
      <c r="L31" s="35" t="s">
        <v>1236</v>
      </c>
      <c r="M31" s="35" t="s">
        <v>1236</v>
      </c>
      <c r="N31" s="4" t="s">
        <v>119</v>
      </c>
      <c r="O31" s="4" t="s">
        <v>119</v>
      </c>
      <c r="P31" s="35" t="s">
        <v>124</v>
      </c>
      <c r="Q31" s="36" t="str">
        <f t="shared" si="0"/>
        <v/>
      </c>
      <c r="R31" s="36">
        <f t="shared" si="1"/>
        <v>100.00000000033999</v>
      </c>
      <c r="S31" s="37" t="str">
        <f t="shared" si="22"/>
        <v/>
      </c>
      <c r="T31" s="37" t="str">
        <f t="shared" si="23"/>
        <v/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>
        <f t="shared" si="13"/>
        <v>4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84</v>
      </c>
      <c r="AP31" t="s">
        <v>1276</v>
      </c>
      <c r="AQ31" s="22" t="e">
        <v>#VALUE!</v>
      </c>
      <c r="AR31" s="21" t="e">
        <v>#VALUE!</v>
      </c>
      <c r="AS31">
        <v>-16.367980884109912</v>
      </c>
      <c r="AT31" t="e">
        <v>#VALUE!</v>
      </c>
      <c r="AU31" t="e">
        <v>#VALUE!</v>
      </c>
      <c r="AV31" t="s">
        <v>1280</v>
      </c>
    </row>
    <row r="32" spans="1:48" x14ac:dyDescent="0.25">
      <c r="A32" s="14">
        <v>3.5000000000000008E-10</v>
      </c>
      <c r="B32" t="s">
        <v>1104</v>
      </c>
      <c r="C32" s="4">
        <v>2</v>
      </c>
      <c r="D32" s="4">
        <v>0</v>
      </c>
      <c r="E32" s="4">
        <v>4</v>
      </c>
      <c r="F32" s="4">
        <v>6</v>
      </c>
      <c r="G32" s="4">
        <v>21.5</v>
      </c>
      <c r="H32" s="4">
        <v>20.04</v>
      </c>
      <c r="I32" s="34">
        <v>332.02002573800257</v>
      </c>
      <c r="J32" s="35">
        <v>12.447204968944098</v>
      </c>
      <c r="K32" s="35">
        <v>12.447204968944098</v>
      </c>
      <c r="L32" s="35">
        <v>7.7234051172707892</v>
      </c>
      <c r="M32" s="35">
        <v>7.7234051172707892</v>
      </c>
      <c r="N32" s="4">
        <v>1.61</v>
      </c>
      <c r="O32" s="4">
        <v>45.175834084761057</v>
      </c>
      <c r="P32" s="35" t="s">
        <v>124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/>
      </c>
      <c r="V32" s="37" t="str">
        <f t="shared" si="3"/>
        <v/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1104</v>
      </c>
      <c r="AP32" t="s">
        <v>1243</v>
      </c>
      <c r="AQ32" s="22">
        <v>-89.255599649894023</v>
      </c>
      <c r="AR32" s="21">
        <v>-43.063937593543699</v>
      </c>
      <c r="AS32">
        <v>7.2854291417165706</v>
      </c>
      <c r="AT32">
        <v>89.255599649894023</v>
      </c>
      <c r="AU32">
        <v>43.063937593543699</v>
      </c>
      <c r="AV32" t="s">
        <v>1281</v>
      </c>
    </row>
    <row r="33" spans="1:48" x14ac:dyDescent="0.25">
      <c r="A33" s="14">
        <v>3.600000000000001E-10</v>
      </c>
      <c r="B33" t="s">
        <v>1059</v>
      </c>
      <c r="C33" s="4">
        <v>0</v>
      </c>
      <c r="D33" s="4">
        <v>0</v>
      </c>
      <c r="E33" s="4">
        <v>0</v>
      </c>
      <c r="F33" s="4">
        <v>0</v>
      </c>
      <c r="G33" s="4" t="s">
        <v>119</v>
      </c>
      <c r="H33" s="4">
        <v>269</v>
      </c>
      <c r="I33" s="34">
        <v>801.71458071036068</v>
      </c>
      <c r="J33" s="35" t="s">
        <v>1236</v>
      </c>
      <c r="K33" s="35" t="s">
        <v>1236</v>
      </c>
      <c r="L33" s="35" t="s">
        <v>1236</v>
      </c>
      <c r="M33" s="35" t="s">
        <v>1236</v>
      </c>
      <c r="N33" s="4" t="s">
        <v>119</v>
      </c>
      <c r="O33" s="4" t="s">
        <v>119</v>
      </c>
      <c r="P33" s="35" t="s">
        <v>124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2"/>
        <v xml:space="preserve"> </v>
      </c>
      <c r="T33" s="37" t="str">
        <f t="shared" si="23"/>
        <v xml:space="preserve"> </v>
      </c>
      <c r="U33" s="37" t="str">
        <f t="shared" si="2"/>
        <v xml:space="preserve"> </v>
      </c>
      <c r="V33" s="37" t="str">
        <f t="shared" si="3"/>
        <v xml:space="preserve"> </v>
      </c>
      <c r="W33" s="37" t="str">
        <f t="shared" si="4"/>
        <v xml:space="preserve"> </v>
      </c>
      <c r="X33" s="37" t="str">
        <f t="shared" si="5"/>
        <v xml:space="preserve"> 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1059</v>
      </c>
      <c r="AP33" t="s">
        <v>1282</v>
      </c>
      <c r="AQ33" s="22" t="e">
        <v>#VALUE!</v>
      </c>
      <c r="AR33" s="21" t="e">
        <v>#VALUE!</v>
      </c>
      <c r="AS33" t="s">
        <v>124</v>
      </c>
      <c r="AT33" t="e">
        <v>#VALUE!</v>
      </c>
      <c r="AU33" t="e">
        <v>#VALUE!</v>
      </c>
      <c r="AV33" t="s">
        <v>1283</v>
      </c>
    </row>
    <row r="34" spans="1:48" x14ac:dyDescent="0.25">
      <c r="A34" s="14">
        <v>3.7000000000000012E-10</v>
      </c>
      <c r="B34" t="s">
        <v>1105</v>
      </c>
      <c r="C34" s="4">
        <v>0</v>
      </c>
      <c r="D34" s="4">
        <v>0</v>
      </c>
      <c r="E34" s="4">
        <v>0</v>
      </c>
      <c r="F34" s="4">
        <v>0</v>
      </c>
      <c r="G34" s="4" t="s">
        <v>119</v>
      </c>
      <c r="H34" s="4">
        <v>31.36</v>
      </c>
      <c r="I34" s="34">
        <v>769.32378411619663</v>
      </c>
      <c r="J34" s="35" t="s">
        <v>1236</v>
      </c>
      <c r="K34" s="35" t="s">
        <v>1236</v>
      </c>
      <c r="L34" s="35" t="s">
        <v>1236</v>
      </c>
      <c r="M34" s="35" t="s">
        <v>1236</v>
      </c>
      <c r="N34" s="4" t="s">
        <v>119</v>
      </c>
      <c r="O34" s="4" t="s">
        <v>119</v>
      </c>
      <c r="P34" s="35" t="s">
        <v>124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1105</v>
      </c>
      <c r="AP34" t="s">
        <v>1284</v>
      </c>
      <c r="AQ34" s="22" t="e">
        <v>#VALUE!</v>
      </c>
      <c r="AR34" s="21" t="e">
        <v>#VALUE!</v>
      </c>
      <c r="AS34" t="s">
        <v>124</v>
      </c>
      <c r="AT34" t="e">
        <v>#VALUE!</v>
      </c>
      <c r="AU34" t="e">
        <v>#VALUE!</v>
      </c>
      <c r="AV34" t="s">
        <v>1285</v>
      </c>
    </row>
    <row r="35" spans="1:48" x14ac:dyDescent="0.25">
      <c r="A35" s="14">
        <v>3.8000000000000014E-10</v>
      </c>
      <c r="B35" t="s">
        <v>1106</v>
      </c>
      <c r="C35" s="4">
        <v>0</v>
      </c>
      <c r="D35" s="4">
        <v>4</v>
      </c>
      <c r="E35" s="4">
        <v>9</v>
      </c>
      <c r="F35" s="4">
        <v>13</v>
      </c>
      <c r="G35" s="4">
        <v>30.700000762939453</v>
      </c>
      <c r="H35" s="4">
        <v>28.6</v>
      </c>
      <c r="I35" s="34">
        <v>771.70256273495636</v>
      </c>
      <c r="J35" s="35">
        <v>6.6465256797583088</v>
      </c>
      <c r="K35" s="35">
        <v>6.6465256797583088</v>
      </c>
      <c r="L35" s="35">
        <v>5.0587938907258705</v>
      </c>
      <c r="M35" s="35">
        <v>5.0587938907258705</v>
      </c>
      <c r="N35" s="4">
        <v>4.3029999999999999</v>
      </c>
      <c r="O35" s="4">
        <v>-8.7380699893955445</v>
      </c>
      <c r="P35" s="35">
        <v>6.3636363636363633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6.3636363640163633</v>
      </c>
      <c r="AH35" s="38" t="str">
        <f t="shared" si="15"/>
        <v xml:space="preserve"> </v>
      </c>
      <c r="AI35" s="1">
        <f t="shared" si="16"/>
        <v>13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1106</v>
      </c>
      <c r="AP35" t="s">
        <v>1286</v>
      </c>
      <c r="AQ35" s="22">
        <v>-1.0582059385646714</v>
      </c>
      <c r="AR35" s="21">
        <v>6.2937962605346236</v>
      </c>
      <c r="AS35">
        <v>7.3426600102778128</v>
      </c>
      <c r="AT35">
        <v>1.0582059385646714</v>
      </c>
      <c r="AU35">
        <v>-6.2937962605346236</v>
      </c>
      <c r="AV35" t="s">
        <v>1287</v>
      </c>
    </row>
    <row r="36" spans="1:48" x14ac:dyDescent="0.25">
      <c r="A36" s="14">
        <v>3.9000000000000015E-10</v>
      </c>
      <c r="B36" t="s">
        <v>1107</v>
      </c>
      <c r="C36" s="4">
        <v>5</v>
      </c>
      <c r="D36" s="4">
        <v>0</v>
      </c>
      <c r="E36" s="4">
        <v>2</v>
      </c>
      <c r="F36" s="4">
        <v>7</v>
      </c>
      <c r="G36" s="4">
        <v>611.3345947265625</v>
      </c>
      <c r="H36" s="4">
        <v>687</v>
      </c>
      <c r="I36" s="34">
        <v>821.02284375013153</v>
      </c>
      <c r="J36" s="35" t="s">
        <v>1236</v>
      </c>
      <c r="K36" s="35" t="s">
        <v>1236</v>
      </c>
      <c r="L36" s="35">
        <v>37.793252315064649</v>
      </c>
      <c r="M36" s="35">
        <v>37.793252315064649</v>
      </c>
      <c r="N36" s="4">
        <v>-6.2350000000000003</v>
      </c>
      <c r="O36" s="4" t="s">
        <v>119</v>
      </c>
      <c r="P36" s="35">
        <v>0</v>
      </c>
      <c r="Q36" s="36">
        <f t="shared" si="0"/>
        <v>71.428571428961433</v>
      </c>
      <c r="R36" s="36" t="str">
        <f t="shared" si="1"/>
        <v xml:space="preserve"> </v>
      </c>
      <c r="S36" s="37" t="str">
        <f t="shared" si="22"/>
        <v/>
      </c>
      <c r="T36" s="37" t="str">
        <f t="shared" si="23"/>
        <v/>
      </c>
      <c r="U36" s="37" t="str">
        <f t="shared" si="2"/>
        <v xml:space="preserve"> </v>
      </c>
      <c r="V36" s="37" t="str">
        <f t="shared" si="3"/>
        <v xml:space="preserve"> </v>
      </c>
      <c r="W36" s="37">
        <f t="shared" si="4"/>
        <v>6.0006058319650499</v>
      </c>
      <c r="X36" s="37" t="str">
        <f t="shared" si="5"/>
        <v/>
      </c>
      <c r="Y36" s="1" t="str">
        <f t="shared" si="6"/>
        <v xml:space="preserve"> </v>
      </c>
      <c r="Z36" s="1" t="str">
        <f t="shared" si="7"/>
        <v xml:space="preserve"> </v>
      </c>
      <c r="AA36" s="1">
        <f t="shared" si="8"/>
        <v>1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>
        <f t="shared" si="12"/>
        <v>24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1107</v>
      </c>
      <c r="AP36" t="s">
        <v>1288</v>
      </c>
      <c r="AQ36" s="22" t="e">
        <v>#VALUE!</v>
      </c>
      <c r="AR36" s="21">
        <v>-600.06058319650504</v>
      </c>
      <c r="AS36">
        <v>-11.013887230485809</v>
      </c>
      <c r="AT36" t="e">
        <v>#VALUE!</v>
      </c>
      <c r="AU36">
        <v>600.06058319650504</v>
      </c>
      <c r="AV36" t="s">
        <v>1289</v>
      </c>
    </row>
    <row r="37" spans="1:48" x14ac:dyDescent="0.25">
      <c r="A37" s="14">
        <v>4.0000000000000017E-10</v>
      </c>
      <c r="B37" t="s">
        <v>62</v>
      </c>
      <c r="C37" s="4">
        <v>1</v>
      </c>
      <c r="D37" s="4">
        <v>0</v>
      </c>
      <c r="E37" s="4">
        <v>0</v>
      </c>
      <c r="F37" s="4">
        <v>1</v>
      </c>
      <c r="G37" s="4">
        <v>3.9000000953674316</v>
      </c>
      <c r="H37" s="4">
        <v>3.1</v>
      </c>
      <c r="I37" s="34">
        <v>994.98470254980464</v>
      </c>
      <c r="J37" s="35" t="s">
        <v>1236</v>
      </c>
      <c r="K37" s="35" t="s">
        <v>1236</v>
      </c>
      <c r="L37" s="35">
        <v>5.9564031510658015</v>
      </c>
      <c r="M37" s="35">
        <v>5.9564031510658015</v>
      </c>
      <c r="N37" s="4" t="s">
        <v>119</v>
      </c>
      <c r="O37" s="4" t="s">
        <v>119</v>
      </c>
      <c r="P37" s="35" t="s">
        <v>124</v>
      </c>
      <c r="Q37" s="36">
        <f t="shared" si="0"/>
        <v>100.00000000039999</v>
      </c>
      <c r="R37" s="36" t="str">
        <f t="shared" si="1"/>
        <v xml:space="preserve"> </v>
      </c>
      <c r="S37" s="37">
        <f t="shared" si="22"/>
        <v>0.25806454729271983</v>
      </c>
      <c r="T37" s="37" t="str">
        <f t="shared" si="23"/>
        <v/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>
        <f t="shared" si="10"/>
        <v>37</v>
      </c>
      <c r="AD37" s="1" t="str">
        <f t="shared" si="11"/>
        <v xml:space="preserve"> </v>
      </c>
      <c r="AE37" s="1">
        <f t="shared" si="12"/>
        <v>5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62</v>
      </c>
      <c r="AP37" t="s">
        <v>1290</v>
      </c>
      <c r="AQ37" s="22" t="e">
        <v>#VALUE!</v>
      </c>
      <c r="AR37" s="21">
        <v>-10.333004128001356</v>
      </c>
      <c r="AS37">
        <v>25.806454689271984</v>
      </c>
      <c r="AT37" t="e">
        <v>#VALUE!</v>
      </c>
      <c r="AU37">
        <v>10.333004128001356</v>
      </c>
      <c r="AV37" t="s">
        <v>1291</v>
      </c>
    </row>
    <row r="38" spans="1:48" x14ac:dyDescent="0.25">
      <c r="A38" s="14">
        <v>4.1000000000000019E-10</v>
      </c>
      <c r="B38" t="s">
        <v>64</v>
      </c>
      <c r="C38" s="4">
        <v>0</v>
      </c>
      <c r="D38" s="4">
        <v>0</v>
      </c>
      <c r="E38" s="4">
        <v>0</v>
      </c>
      <c r="F38" s="4">
        <v>0</v>
      </c>
      <c r="G38" s="4" t="s">
        <v>119</v>
      </c>
      <c r="H38" s="4">
        <v>6.47</v>
      </c>
      <c r="I38" s="34">
        <v>543.77707103690761</v>
      </c>
      <c r="J38" s="35" t="s">
        <v>1236</v>
      </c>
      <c r="K38" s="35" t="s">
        <v>1236</v>
      </c>
      <c r="L38" s="35" t="s">
        <v>1236</v>
      </c>
      <c r="M38" s="35" t="s">
        <v>1236</v>
      </c>
      <c r="N38" s="4" t="s">
        <v>119</v>
      </c>
      <c r="O38" s="4" t="s">
        <v>119</v>
      </c>
      <c r="P38" s="35" t="s">
        <v>124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64</v>
      </c>
      <c r="AP38" t="s">
        <v>1284</v>
      </c>
      <c r="AQ38" s="22" t="e">
        <v>#VALUE!</v>
      </c>
      <c r="AR38" s="21" t="e">
        <v>#VALUE!</v>
      </c>
      <c r="AS38" t="s">
        <v>124</v>
      </c>
      <c r="AT38" t="e">
        <v>#VALUE!</v>
      </c>
      <c r="AU38" t="e">
        <v>#VALUE!</v>
      </c>
      <c r="AV38" t="s">
        <v>1292</v>
      </c>
    </row>
    <row r="39" spans="1:48" x14ac:dyDescent="0.25">
      <c r="A39" s="14">
        <v>4.200000000000002E-10</v>
      </c>
      <c r="B39" t="s">
        <v>79</v>
      </c>
      <c r="C39" s="4">
        <v>0</v>
      </c>
      <c r="D39" s="4">
        <v>0</v>
      </c>
      <c r="E39" s="4">
        <v>0</v>
      </c>
      <c r="F39" s="4">
        <v>0</v>
      </c>
      <c r="G39" s="4" t="s">
        <v>119</v>
      </c>
      <c r="H39" s="4">
        <v>1467</v>
      </c>
      <c r="I39" s="34">
        <v>566.7635294860728</v>
      </c>
      <c r="J39" s="35" t="s">
        <v>1236</v>
      </c>
      <c r="K39" s="35" t="s">
        <v>1236</v>
      </c>
      <c r="L39" s="35" t="s">
        <v>1236</v>
      </c>
      <c r="M39" s="35" t="s">
        <v>1236</v>
      </c>
      <c r="N39" s="4" t="s">
        <v>119</v>
      </c>
      <c r="O39" s="4" t="s">
        <v>119</v>
      </c>
      <c r="P39" s="35" t="s">
        <v>124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79</v>
      </c>
      <c r="AP39" t="s">
        <v>1274</v>
      </c>
      <c r="AQ39" s="22" t="e">
        <v>#VALUE!</v>
      </c>
      <c r="AR39" s="21" t="e">
        <v>#VALUE!</v>
      </c>
      <c r="AS39" t="s">
        <v>124</v>
      </c>
      <c r="AT39" t="e">
        <v>#VALUE!</v>
      </c>
      <c r="AU39" t="e">
        <v>#VALUE!</v>
      </c>
      <c r="AV39" t="s">
        <v>1293</v>
      </c>
    </row>
    <row r="40" spans="1:48" x14ac:dyDescent="0.25">
      <c r="A40" s="14">
        <v>4.3000000000000022E-10</v>
      </c>
      <c r="B40" t="s">
        <v>39</v>
      </c>
      <c r="C40" s="4">
        <v>3</v>
      </c>
      <c r="D40" s="4">
        <v>0</v>
      </c>
      <c r="E40" s="4">
        <v>3</v>
      </c>
      <c r="F40" s="4">
        <v>6</v>
      </c>
      <c r="G40" s="4">
        <v>2.5999999046325684</v>
      </c>
      <c r="H40" s="4">
        <v>1.82</v>
      </c>
      <c r="I40" s="34">
        <v>848.23504829544788</v>
      </c>
      <c r="J40" s="35">
        <v>5.870967741935484</v>
      </c>
      <c r="K40" s="35">
        <v>5.870967741935484</v>
      </c>
      <c r="L40" s="35">
        <v>6.0685703657780525</v>
      </c>
      <c r="M40" s="35">
        <v>6.0685703657780525</v>
      </c>
      <c r="N40" s="4">
        <v>0.31</v>
      </c>
      <c r="O40" s="4">
        <v>35.371179039301303</v>
      </c>
      <c r="P40" s="35">
        <v>6.5934065934065931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0.42857137660174088</v>
      </c>
      <c r="T40" s="37" t="str">
        <f t="shared" si="23"/>
        <v/>
      </c>
      <c r="U40" s="37" t="str">
        <f t="shared" si="2"/>
        <v/>
      </c>
      <c r="V40" s="37">
        <f t="shared" si="3"/>
        <v>-0.10733893810102446</v>
      </c>
      <c r="W40" s="37" t="str">
        <f t="shared" si="4"/>
        <v/>
      </c>
      <c r="X40" s="37" t="str">
        <f t="shared" si="5"/>
        <v/>
      </c>
      <c r="Y40" s="1" t="str">
        <f t="shared" si="6"/>
        <v xml:space="preserve"> </v>
      </c>
      <c r="Z40" s="1">
        <f t="shared" si="7"/>
        <v>11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18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6.5934065938365931</v>
      </c>
      <c r="AH40" s="38" t="str">
        <f t="shared" si="15"/>
        <v xml:space="preserve"> </v>
      </c>
      <c r="AI40" s="1">
        <f t="shared" si="16"/>
        <v>11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39</v>
      </c>
      <c r="AP40" t="s">
        <v>1294</v>
      </c>
      <c r="AQ40" s="22">
        <v>10.733893810102446</v>
      </c>
      <c r="AR40" s="21">
        <v>-12.410725439000725</v>
      </c>
      <c r="AS40">
        <v>42.857137617174089</v>
      </c>
      <c r="AT40">
        <v>-10.733893810102446</v>
      </c>
      <c r="AU40">
        <v>12.410725439000725</v>
      </c>
      <c r="AV40" t="s">
        <v>1295</v>
      </c>
    </row>
    <row r="41" spans="1:48" x14ac:dyDescent="0.25">
      <c r="A41" s="14">
        <v>4.4000000000000024E-10</v>
      </c>
      <c r="B41" t="s">
        <v>807</v>
      </c>
      <c r="C41" s="4">
        <v>3</v>
      </c>
      <c r="D41" s="4">
        <v>0</v>
      </c>
      <c r="E41" s="4">
        <v>5</v>
      </c>
      <c r="F41" s="4">
        <v>8</v>
      </c>
      <c r="G41" s="4">
        <v>14.279999732971191</v>
      </c>
      <c r="H41" s="4">
        <v>10.47</v>
      </c>
      <c r="I41" s="34">
        <v>1516.6423143433838</v>
      </c>
      <c r="J41" s="35">
        <v>6.5152457996266335</v>
      </c>
      <c r="K41" s="35">
        <v>6.5152457996266335</v>
      </c>
      <c r="L41" s="35">
        <v>3.8083095751053007</v>
      </c>
      <c r="M41" s="35">
        <v>3.8083095751053007</v>
      </c>
      <c r="N41" s="4">
        <v>1.607</v>
      </c>
      <c r="O41" s="4">
        <v>74.484256243213892</v>
      </c>
      <c r="P41" s="35">
        <v>9.7134670487106032</v>
      </c>
      <c r="Q41" s="36" t="str">
        <f t="shared" si="0"/>
        <v xml:space="preserve"> </v>
      </c>
      <c r="R41" s="36" t="str">
        <f t="shared" si="1"/>
        <v xml:space="preserve"> </v>
      </c>
      <c r="S41" s="37">
        <f t="shared" si="22"/>
        <v>0.36389682307335142</v>
      </c>
      <c r="T41" s="37" t="str">
        <f t="shared" si="23"/>
        <v/>
      </c>
      <c r="U41" s="37" t="str">
        <f t="shared" si="2"/>
        <v/>
      </c>
      <c r="V41" s="37" t="str">
        <f t="shared" si="3"/>
        <v/>
      </c>
      <c r="W41" s="37" t="str">
        <f t="shared" si="4"/>
        <v/>
      </c>
      <c r="X41" s="37">
        <f t="shared" si="5"/>
        <v>-0.29457052282363483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>
        <f t="shared" si="9"/>
        <v>8</v>
      </c>
      <c r="AC41" s="1">
        <f t="shared" si="10"/>
        <v>24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>
        <f t="shared" si="14"/>
        <v>9.7134670491506032</v>
      </c>
      <c r="AH41" s="38" t="str">
        <f t="shared" si="15"/>
        <v xml:space="preserve"> </v>
      </c>
      <c r="AI41" s="1">
        <f t="shared" si="16"/>
        <v>3</v>
      </c>
      <c r="AJ41" s="1" t="str">
        <f t="shared" si="17"/>
        <v xml:space="preserve"> </v>
      </c>
      <c r="AK41" s="25">
        <f t="shared" si="18"/>
        <v>74.484256243653888</v>
      </c>
      <c r="AL41" s="25" t="str">
        <f t="shared" si="19"/>
        <v xml:space="preserve"> </v>
      </c>
      <c r="AM41" s="1">
        <f t="shared" si="20"/>
        <v>4</v>
      </c>
      <c r="AN41" s="1" t="str">
        <f t="shared" si="21"/>
        <v xml:space="preserve"> </v>
      </c>
      <c r="AO41" t="s">
        <v>807</v>
      </c>
      <c r="AP41" t="s">
        <v>1296</v>
      </c>
      <c r="AQ41" s="22">
        <v>0.93786084898128674</v>
      </c>
      <c r="AR41" s="21">
        <v>29.457052282363485</v>
      </c>
      <c r="AS41">
        <v>36.389682263335146</v>
      </c>
      <c r="AT41">
        <v>-0.93786084898128674</v>
      </c>
      <c r="AU41">
        <v>-29.457052282363485</v>
      </c>
      <c r="AV41" t="s">
        <v>1297</v>
      </c>
    </row>
    <row r="42" spans="1:48" x14ac:dyDescent="0.25">
      <c r="A42" s="14">
        <v>4.5000000000000026E-10</v>
      </c>
      <c r="B42" t="s">
        <v>49</v>
      </c>
      <c r="C42" s="4">
        <v>3</v>
      </c>
      <c r="D42" s="4">
        <v>1</v>
      </c>
      <c r="E42" s="4">
        <v>6</v>
      </c>
      <c r="F42" s="4">
        <v>10</v>
      </c>
      <c r="G42" s="4">
        <v>8.3500003814697266</v>
      </c>
      <c r="H42" s="4">
        <v>8.02</v>
      </c>
      <c r="I42" s="34">
        <v>5508.3765889307624</v>
      </c>
      <c r="J42" s="35">
        <v>12.338461538461537</v>
      </c>
      <c r="K42" s="35">
        <v>12.338461538461537</v>
      </c>
      <c r="L42" s="35">
        <v>8.1902738393977419</v>
      </c>
      <c r="M42" s="35">
        <v>8.1902738393977419</v>
      </c>
      <c r="N42" s="4">
        <v>0.65</v>
      </c>
      <c r="O42" s="4">
        <v>-21.212121212121215</v>
      </c>
      <c r="P42" s="35">
        <v>3.9276807980049879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3.927680798454988</v>
      </c>
      <c r="AH42" s="38" t="str">
        <f t="shared" si="15"/>
        <v xml:space="preserve"> </v>
      </c>
      <c r="AI42" s="1">
        <f t="shared" si="16"/>
        <v>24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1253</v>
      </c>
      <c r="AQ42" s="22">
        <v>-87.602192061980787</v>
      </c>
      <c r="AR42" s="21">
        <v>-51.711946692197586</v>
      </c>
      <c r="AS42">
        <v>4.1147179734379868</v>
      </c>
      <c r="AT42">
        <v>87.602192061980787</v>
      </c>
      <c r="AU42">
        <v>51.711946692197586</v>
      </c>
      <c r="AV42" t="s">
        <v>1298</v>
      </c>
    </row>
    <row r="43" spans="1:48" x14ac:dyDescent="0.25">
      <c r="A43" s="14">
        <v>4.6000000000000027E-10</v>
      </c>
      <c r="B43" t="s">
        <v>32</v>
      </c>
      <c r="C43" s="4">
        <v>17</v>
      </c>
      <c r="D43" s="4">
        <v>2</v>
      </c>
      <c r="E43" s="4">
        <v>2</v>
      </c>
      <c r="F43" s="4">
        <v>21</v>
      </c>
      <c r="G43" s="4">
        <v>18.799999237060547</v>
      </c>
      <c r="H43" s="4">
        <v>16.399999999999999</v>
      </c>
      <c r="I43" s="34">
        <v>7040.0074858529069</v>
      </c>
      <c r="J43" s="35">
        <v>6.4187866927592943</v>
      </c>
      <c r="K43" s="35">
        <v>6.4187866927592943</v>
      </c>
      <c r="L43" s="35">
        <v>4.0188005515955485</v>
      </c>
      <c r="M43" s="35">
        <v>4.0188005515955485</v>
      </c>
      <c r="N43" s="4">
        <v>2.5550000000000002</v>
      </c>
      <c r="O43" s="4">
        <v>190.34090909090912</v>
      </c>
      <c r="P43" s="35">
        <v>13.859756097560977</v>
      </c>
      <c r="Q43" s="36">
        <f t="shared" si="0"/>
        <v>80.952380952840954</v>
      </c>
      <c r="R43" s="36" t="str">
        <f t="shared" si="1"/>
        <v xml:space="preserve"> </v>
      </c>
      <c r="S43" s="37" t="str">
        <f t="shared" si="22"/>
        <v/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/>
      </c>
      <c r="X43" s="37">
        <f t="shared" si="5"/>
        <v>-0.25558037862251581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>
        <f t="shared" si="9"/>
        <v>10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21</v>
      </c>
      <c r="AF43" s="1" t="str">
        <f t="shared" si="13"/>
        <v xml:space="preserve"> </v>
      </c>
      <c r="AG43" s="38">
        <f t="shared" si="14"/>
        <v>13.859756098020977</v>
      </c>
      <c r="AH43" s="38" t="str">
        <f t="shared" si="15"/>
        <v xml:space="preserve"> </v>
      </c>
      <c r="AI43" s="1">
        <f t="shared" si="16"/>
        <v>2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32</v>
      </c>
      <c r="AP43" t="s">
        <v>1276</v>
      </c>
      <c r="AQ43" s="22">
        <v>2.4044893938971135</v>
      </c>
      <c r="AR43" s="21">
        <v>25.558037862251581</v>
      </c>
      <c r="AS43">
        <v>14.634141689393587</v>
      </c>
      <c r="AT43">
        <v>-2.4044893938971135</v>
      </c>
      <c r="AU43">
        <v>-25.558037862251581</v>
      </c>
      <c r="AV43" t="s">
        <v>1299</v>
      </c>
    </row>
    <row r="44" spans="1:48" x14ac:dyDescent="0.25">
      <c r="A44" s="14">
        <v>4.7000000000000024E-10</v>
      </c>
      <c r="B44" t="s">
        <v>48</v>
      </c>
      <c r="C44" s="4">
        <v>7</v>
      </c>
      <c r="D44" s="4">
        <v>2</v>
      </c>
      <c r="E44" s="4">
        <v>12</v>
      </c>
      <c r="F44" s="4">
        <v>21</v>
      </c>
      <c r="G44" s="4">
        <v>176.80000305175781</v>
      </c>
      <c r="H44" s="4">
        <v>184</v>
      </c>
      <c r="I44" s="34">
        <v>7919.0812010863847</v>
      </c>
      <c r="J44" s="35">
        <v>13.01825385595019</v>
      </c>
      <c r="K44" s="35">
        <v>13.01825385595019</v>
      </c>
      <c r="L44" s="35">
        <v>10.02353651926833</v>
      </c>
      <c r="M44" s="35">
        <v>10.02353651926833</v>
      </c>
      <c r="N44" s="4">
        <v>14.134</v>
      </c>
      <c r="O44" s="4">
        <v>18.236573531872175</v>
      </c>
      <c r="P44" s="35">
        <v>4.6793478260869561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/>
      </c>
      <c r="T44" s="37" t="str">
        <f t="shared" si="23"/>
        <v/>
      </c>
      <c r="U44" s="37" t="str">
        <f t="shared" si="2"/>
        <v/>
      </c>
      <c r="V44" s="37" t="str">
        <f t="shared" si="3"/>
        <v/>
      </c>
      <c r="W44" s="37" t="str">
        <f t="shared" si="4"/>
        <v/>
      </c>
      <c r="X44" s="37" t="str">
        <f t="shared" si="5"/>
        <v/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>
        <f t="shared" si="14"/>
        <v>4.6793478265569561</v>
      </c>
      <c r="AH44" s="38" t="str">
        <f t="shared" si="15"/>
        <v xml:space="preserve"> </v>
      </c>
      <c r="AI44" s="1">
        <f t="shared" si="16"/>
        <v>22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48</v>
      </c>
      <c r="AP44" t="s">
        <v>1300</v>
      </c>
      <c r="AQ44" s="22">
        <v>-97.938207497148795</v>
      </c>
      <c r="AR44" s="21">
        <v>-85.670255707879249</v>
      </c>
      <c r="AS44">
        <v>-3.9130418196968386</v>
      </c>
      <c r="AT44">
        <v>97.938207497148795</v>
      </c>
      <c r="AU44">
        <v>85.670255707879249</v>
      </c>
      <c r="AV44" t="s">
        <v>1301</v>
      </c>
    </row>
    <row r="45" spans="1:48" x14ac:dyDescent="0.25">
      <c r="A45" s="14">
        <v>4.800000000000002E-10</v>
      </c>
      <c r="B45" t="s">
        <v>28</v>
      </c>
      <c r="C45" s="4">
        <v>20</v>
      </c>
      <c r="D45" s="4">
        <v>1</v>
      </c>
      <c r="E45" s="4">
        <v>3</v>
      </c>
      <c r="F45" s="4">
        <v>24</v>
      </c>
      <c r="G45" s="4">
        <v>12.649999618530273</v>
      </c>
      <c r="H45" s="4">
        <v>6.62</v>
      </c>
      <c r="I45" s="34">
        <v>3410.1109431472864</v>
      </c>
      <c r="J45" s="35">
        <v>3.2821021318790287</v>
      </c>
      <c r="K45" s="35">
        <v>3.2821021318790287</v>
      </c>
      <c r="L45" s="35" t="s">
        <v>1236</v>
      </c>
      <c r="M45" s="35" t="s">
        <v>1236</v>
      </c>
      <c r="N45" s="4">
        <v>2.0169999999999999</v>
      </c>
      <c r="O45" s="4">
        <v>32.522996057818652</v>
      </c>
      <c r="P45" s="35">
        <v>5.5891238670694863</v>
      </c>
      <c r="Q45" s="36">
        <f t="shared" si="0"/>
        <v>83.333333333813329</v>
      </c>
      <c r="R45" s="36" t="str">
        <f t="shared" si="1"/>
        <v xml:space="preserve"> </v>
      </c>
      <c r="S45" s="37">
        <f t="shared" si="22"/>
        <v>0.91087607578668783</v>
      </c>
      <c r="T45" s="37" t="str">
        <f t="shared" si="23"/>
        <v/>
      </c>
      <c r="U45" s="37" t="str">
        <f t="shared" si="2"/>
        <v/>
      </c>
      <c r="V45" s="37">
        <f t="shared" si="3"/>
        <v>-0.50096731866250122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>
        <f t="shared" si="7"/>
        <v>6</v>
      </c>
      <c r="AA45" s="1" t="str">
        <f t="shared" si="8"/>
        <v xml:space="preserve"> </v>
      </c>
      <c r="AB45" s="1" t="str">
        <f t="shared" si="9"/>
        <v xml:space="preserve"> </v>
      </c>
      <c r="AC45" s="1">
        <f t="shared" si="10"/>
        <v>1</v>
      </c>
      <c r="AD45" s="1" t="str">
        <f t="shared" si="11"/>
        <v xml:space="preserve"> </v>
      </c>
      <c r="AE45" s="1">
        <f t="shared" si="12"/>
        <v>18</v>
      </c>
      <c r="AF45" s="1" t="str">
        <f t="shared" si="13"/>
        <v xml:space="preserve"> </v>
      </c>
      <c r="AG45" s="38">
        <f t="shared" si="14"/>
        <v>5.5891238675494863</v>
      </c>
      <c r="AH45" s="38" t="str">
        <f t="shared" si="15"/>
        <v xml:space="preserve"> </v>
      </c>
      <c r="AI45" s="1">
        <f t="shared" si="16"/>
        <v>17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28</v>
      </c>
      <c r="AP45" t="s">
        <v>1241</v>
      </c>
      <c r="AQ45" s="22">
        <v>50.096731866250124</v>
      </c>
      <c r="AR45" s="21" t="e">
        <v>#VALUE!</v>
      </c>
      <c r="AS45">
        <v>91.087607530668777</v>
      </c>
      <c r="AT45">
        <v>-50.096731866250124</v>
      </c>
      <c r="AU45" t="e">
        <v>#VALUE!</v>
      </c>
      <c r="AV45" t="s">
        <v>1302</v>
      </c>
    </row>
    <row r="46" spans="1:48" x14ac:dyDescent="0.25">
      <c r="A46" s="14">
        <v>4.9000000000000017E-10</v>
      </c>
      <c r="B46" t="s">
        <v>1108</v>
      </c>
      <c r="C46" s="4">
        <v>0</v>
      </c>
      <c r="D46" s="4">
        <v>0</v>
      </c>
      <c r="E46" s="4">
        <v>1</v>
      </c>
      <c r="F46" s="4">
        <v>1</v>
      </c>
      <c r="G46" s="4" t="s">
        <v>119</v>
      </c>
      <c r="H46" s="4">
        <v>7.15</v>
      </c>
      <c r="I46" s="34">
        <v>236.77237720277071</v>
      </c>
      <c r="J46" s="35" t="s">
        <v>1236</v>
      </c>
      <c r="K46" s="35" t="s">
        <v>1236</v>
      </c>
      <c r="L46" s="35" t="s">
        <v>1236</v>
      </c>
      <c r="M46" s="35" t="s">
        <v>1236</v>
      </c>
      <c r="N46" s="4" t="s">
        <v>119</v>
      </c>
      <c r="O46" s="4" t="s">
        <v>119</v>
      </c>
      <c r="P46" s="35" t="s">
        <v>124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1108</v>
      </c>
      <c r="AP46" t="s">
        <v>1274</v>
      </c>
      <c r="AQ46" s="22" t="e">
        <v>#VALUE!</v>
      </c>
      <c r="AR46" s="21" t="e">
        <v>#VALUE!</v>
      </c>
      <c r="AS46" t="s">
        <v>124</v>
      </c>
      <c r="AT46" t="e">
        <v>#VALUE!</v>
      </c>
      <c r="AU46" t="e">
        <v>#VALUE!</v>
      </c>
      <c r="AV46" t="s">
        <v>1303</v>
      </c>
    </row>
    <row r="47" spans="1:48" x14ac:dyDescent="0.25">
      <c r="A47" s="14">
        <v>5.0000000000000013E-10</v>
      </c>
      <c r="B47" t="s">
        <v>76</v>
      </c>
      <c r="C47" s="4">
        <v>0</v>
      </c>
      <c r="D47" s="4">
        <v>0</v>
      </c>
      <c r="E47" s="4">
        <v>0</v>
      </c>
      <c r="F47" s="4">
        <v>0</v>
      </c>
      <c r="G47" s="4" t="s">
        <v>119</v>
      </c>
      <c r="H47" s="4">
        <v>6.9</v>
      </c>
      <c r="I47" s="34">
        <v>325.81498059526564</v>
      </c>
      <c r="J47" s="35" t="s">
        <v>1236</v>
      </c>
      <c r="K47" s="35" t="s">
        <v>1236</v>
      </c>
      <c r="L47" s="35" t="s">
        <v>1236</v>
      </c>
      <c r="M47" s="35" t="s">
        <v>1236</v>
      </c>
      <c r="N47" s="4" t="s">
        <v>119</v>
      </c>
      <c r="O47" s="4" t="s">
        <v>119</v>
      </c>
      <c r="P47" s="35" t="s">
        <v>124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76</v>
      </c>
      <c r="AP47" t="s">
        <v>1304</v>
      </c>
      <c r="AQ47" s="22" t="e">
        <v>#VALUE!</v>
      </c>
      <c r="AR47" s="21" t="e">
        <v>#VALUE!</v>
      </c>
      <c r="AS47" t="s">
        <v>124</v>
      </c>
      <c r="AT47" t="e">
        <v>#VALUE!</v>
      </c>
      <c r="AU47" t="e">
        <v>#VALUE!</v>
      </c>
      <c r="AV47" t="s">
        <v>1305</v>
      </c>
    </row>
    <row r="48" spans="1:48" x14ac:dyDescent="0.25">
      <c r="A48" s="14">
        <v>5.100000000000001E-10</v>
      </c>
      <c r="B48" t="s">
        <v>82</v>
      </c>
      <c r="C48" s="4">
        <v>0</v>
      </c>
      <c r="D48" s="4">
        <v>0</v>
      </c>
      <c r="E48" s="4">
        <v>0</v>
      </c>
      <c r="F48" s="4">
        <v>0</v>
      </c>
      <c r="G48" s="4" t="s">
        <v>119</v>
      </c>
      <c r="H48" s="4">
        <v>1.87</v>
      </c>
      <c r="I48" s="34">
        <v>103.20847211402825</v>
      </c>
      <c r="J48" s="35" t="s">
        <v>1236</v>
      </c>
      <c r="K48" s="35" t="s">
        <v>1236</v>
      </c>
      <c r="L48" s="35" t="s">
        <v>1236</v>
      </c>
      <c r="M48" s="35" t="s">
        <v>1236</v>
      </c>
      <c r="N48" s="4" t="s">
        <v>119</v>
      </c>
      <c r="O48" s="4" t="s">
        <v>119</v>
      </c>
      <c r="P48" s="35" t="s">
        <v>124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82</v>
      </c>
      <c r="AP48" t="s">
        <v>1306</v>
      </c>
      <c r="AQ48" s="22" t="e">
        <v>#VALUE!</v>
      </c>
      <c r="AR48" s="21" t="e">
        <v>#VALUE!</v>
      </c>
      <c r="AS48" t="s">
        <v>124</v>
      </c>
      <c r="AT48" t="e">
        <v>#VALUE!</v>
      </c>
      <c r="AU48" t="e">
        <v>#VALUE!</v>
      </c>
      <c r="AV48" t="s">
        <v>1307</v>
      </c>
    </row>
    <row r="49" spans="1:48" x14ac:dyDescent="0.25">
      <c r="A49" s="14">
        <v>5.2000000000000007E-10</v>
      </c>
      <c r="B49" t="s">
        <v>77</v>
      </c>
      <c r="C49" s="4">
        <v>0</v>
      </c>
      <c r="D49" s="4">
        <v>1</v>
      </c>
      <c r="E49" s="4">
        <v>0</v>
      </c>
      <c r="F49" s="4">
        <v>1</v>
      </c>
      <c r="G49" s="4" t="s">
        <v>119</v>
      </c>
      <c r="H49" s="4">
        <v>68.5</v>
      </c>
      <c r="I49" s="34">
        <v>2806.0684890039838</v>
      </c>
      <c r="J49" s="35" t="s">
        <v>1236</v>
      </c>
      <c r="K49" s="35" t="s">
        <v>1236</v>
      </c>
      <c r="L49" s="35" t="s">
        <v>1236</v>
      </c>
      <c r="M49" s="35" t="s">
        <v>1236</v>
      </c>
      <c r="N49" s="4" t="s">
        <v>119</v>
      </c>
      <c r="O49" s="4" t="s">
        <v>119</v>
      </c>
      <c r="P49" s="35" t="s">
        <v>124</v>
      </c>
      <c r="Q49" s="36" t="str">
        <f t="shared" si="0"/>
        <v/>
      </c>
      <c r="R49" s="36">
        <f t="shared" si="1"/>
        <v>100.00000000052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>
        <f t="shared" si="13"/>
        <v>3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77</v>
      </c>
      <c r="AP49" t="s">
        <v>1269</v>
      </c>
      <c r="AQ49" s="22" t="e">
        <v>#VALUE!</v>
      </c>
      <c r="AR49" s="21" t="e">
        <v>#VALUE!</v>
      </c>
      <c r="AS49" t="s">
        <v>124</v>
      </c>
      <c r="AT49" t="e">
        <v>#VALUE!</v>
      </c>
      <c r="AU49" t="e">
        <v>#VALUE!</v>
      </c>
      <c r="AV49" t="s">
        <v>1308</v>
      </c>
    </row>
    <row r="50" spans="1:48" x14ac:dyDescent="0.25">
      <c r="A50" s="14">
        <v>5.3000000000000003E-10</v>
      </c>
      <c r="B50" t="s">
        <v>37</v>
      </c>
      <c r="C50" s="4">
        <v>3</v>
      </c>
      <c r="D50" s="4">
        <v>5</v>
      </c>
      <c r="E50" s="4">
        <v>13</v>
      </c>
      <c r="F50" s="4">
        <v>21</v>
      </c>
      <c r="G50" s="4">
        <v>6</v>
      </c>
      <c r="H50" s="4">
        <v>4.46</v>
      </c>
      <c r="I50" s="34">
        <v>1353.1828915738254</v>
      </c>
      <c r="J50" s="35">
        <v>3.0074173971679028</v>
      </c>
      <c r="K50" s="35">
        <v>3.0074173971679028</v>
      </c>
      <c r="L50" s="35" t="s">
        <v>1236</v>
      </c>
      <c r="M50" s="35" t="s">
        <v>1236</v>
      </c>
      <c r="N50" s="4">
        <v>1.4830000000000001</v>
      </c>
      <c r="O50" s="4">
        <v>33.603603603603602</v>
      </c>
      <c r="P50" s="35">
        <v>2.2421524663677128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0.3452914803506279</v>
      </c>
      <c r="T50" s="37" t="str">
        <f t="shared" si="23"/>
        <v/>
      </c>
      <c r="U50" s="37" t="str">
        <f t="shared" si="2"/>
        <v/>
      </c>
      <c r="V50" s="37">
        <f t="shared" si="3"/>
        <v>-0.54273221633401136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3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26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37</v>
      </c>
      <c r="AP50" t="s">
        <v>1241</v>
      </c>
      <c r="AQ50" s="22">
        <v>54.273221633401135</v>
      </c>
      <c r="AR50" s="21" t="e">
        <v>#VALUE!</v>
      </c>
      <c r="AS50">
        <v>34.529147982062788</v>
      </c>
      <c r="AT50">
        <v>-54.273221633401135</v>
      </c>
      <c r="AU50" t="e">
        <v>#VALUE!</v>
      </c>
      <c r="AV50" t="s">
        <v>1309</v>
      </c>
    </row>
    <row r="51" spans="1:48" x14ac:dyDescent="0.25">
      <c r="A51" s="14">
        <v>5.4E-10</v>
      </c>
      <c r="B51" t="s">
        <v>808</v>
      </c>
      <c r="C51" s="4">
        <v>0</v>
      </c>
      <c r="D51" s="4">
        <v>0</v>
      </c>
      <c r="E51" s="4">
        <v>1</v>
      </c>
      <c r="F51" s="4">
        <v>1</v>
      </c>
      <c r="G51" s="4" t="s">
        <v>119</v>
      </c>
      <c r="H51" s="4">
        <v>28.32</v>
      </c>
      <c r="I51" s="34">
        <v>790.44487196875036</v>
      </c>
      <c r="J51" s="35">
        <v>17.268292682926827</v>
      </c>
      <c r="K51" s="35">
        <v>17.268292682926827</v>
      </c>
      <c r="L51" s="35">
        <v>14.852997999999999</v>
      </c>
      <c r="M51" s="35">
        <v>14.852997999999999</v>
      </c>
      <c r="N51" s="4">
        <v>1.6400000000000001</v>
      </c>
      <c r="O51" s="4">
        <v>98.067632850241552</v>
      </c>
      <c r="P51" s="35">
        <v>1.2005649717514124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/>
      </c>
      <c r="V51" s="37" t="str">
        <f t="shared" si="3"/>
        <v/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>
        <f t="shared" si="18"/>
        <v>98.06763285078155</v>
      </c>
      <c r="AL51" s="25" t="str">
        <f t="shared" si="19"/>
        <v xml:space="preserve"> </v>
      </c>
      <c r="AM51" s="1">
        <f t="shared" si="20"/>
        <v>1</v>
      </c>
      <c r="AN51" s="1" t="str">
        <f t="shared" si="21"/>
        <v xml:space="preserve"> </v>
      </c>
      <c r="AO51" t="s">
        <v>808</v>
      </c>
      <c r="AP51" t="s">
        <v>1269</v>
      </c>
      <c r="AQ51" s="22">
        <v>-162.55863021386639</v>
      </c>
      <c r="AR51" s="21">
        <v>-175.12843709277192</v>
      </c>
      <c r="AS51" t="s">
        <v>124</v>
      </c>
      <c r="AT51">
        <v>162.55863021386639</v>
      </c>
      <c r="AU51">
        <v>175.12843709277192</v>
      </c>
      <c r="AV51" t="s">
        <v>1310</v>
      </c>
    </row>
    <row r="52" spans="1:48" x14ac:dyDescent="0.25">
      <c r="A52" s="14">
        <v>5.4999999999999996E-10</v>
      </c>
      <c r="B52" t="s">
        <v>1109</v>
      </c>
      <c r="C52" s="4">
        <v>0</v>
      </c>
      <c r="D52" s="4">
        <v>0</v>
      </c>
      <c r="E52" s="4">
        <v>0</v>
      </c>
      <c r="F52" s="4">
        <v>0</v>
      </c>
      <c r="G52" s="4" t="s">
        <v>119</v>
      </c>
      <c r="H52" s="4">
        <v>3.23</v>
      </c>
      <c r="I52" s="34">
        <v>384.26911940637183</v>
      </c>
      <c r="J52" s="35" t="s">
        <v>1236</v>
      </c>
      <c r="K52" s="35" t="s">
        <v>1236</v>
      </c>
      <c r="L52" s="35" t="s">
        <v>1236</v>
      </c>
      <c r="M52" s="35" t="s">
        <v>1236</v>
      </c>
      <c r="N52" s="4" t="s">
        <v>119</v>
      </c>
      <c r="O52" s="4" t="s">
        <v>119</v>
      </c>
      <c r="P52" s="35" t="s">
        <v>124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1109</v>
      </c>
      <c r="AP52" t="s">
        <v>1251</v>
      </c>
      <c r="AQ52" s="22" t="e">
        <v>#VALUE!</v>
      </c>
      <c r="AR52" s="21" t="e">
        <v>#VALUE!</v>
      </c>
      <c r="AS52" t="s">
        <v>124</v>
      </c>
      <c r="AT52" t="e">
        <v>#VALUE!</v>
      </c>
      <c r="AU52" t="e">
        <v>#VALUE!</v>
      </c>
      <c r="AV52" t="s">
        <v>1311</v>
      </c>
    </row>
    <row r="53" spans="1:48" x14ac:dyDescent="0.25">
      <c r="A53" s="14">
        <v>5.5999999999999993E-10</v>
      </c>
      <c r="B53" t="s">
        <v>1060</v>
      </c>
      <c r="C53" s="4">
        <v>2</v>
      </c>
      <c r="D53" s="4">
        <v>0</v>
      </c>
      <c r="E53" s="4">
        <v>2</v>
      </c>
      <c r="F53" s="4">
        <v>4</v>
      </c>
      <c r="G53" s="4">
        <v>33</v>
      </c>
      <c r="H53" s="4">
        <v>29.62</v>
      </c>
      <c r="I53" s="34">
        <v>203.43904559118354</v>
      </c>
      <c r="J53" s="35" t="s">
        <v>1236</v>
      </c>
      <c r="K53" s="35" t="s">
        <v>1236</v>
      </c>
      <c r="L53" s="35">
        <v>3.8682911764705885</v>
      </c>
      <c r="M53" s="35">
        <v>3.8682911764705885</v>
      </c>
      <c r="N53" s="4" t="s">
        <v>119</v>
      </c>
      <c r="O53" s="4" t="s">
        <v>119</v>
      </c>
      <c r="P53" s="35" t="s">
        <v>124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/>
      </c>
      <c r="X53" s="37">
        <f t="shared" si="5"/>
        <v>-0.28345987416000928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>
        <f t="shared" si="9"/>
        <v>9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1060</v>
      </c>
      <c r="AP53" t="s">
        <v>1312</v>
      </c>
      <c r="AQ53" s="22" t="e">
        <v>#VALUE!</v>
      </c>
      <c r="AR53" s="21">
        <v>28.345987416000927</v>
      </c>
      <c r="AS53">
        <v>11.411208642808912</v>
      </c>
      <c r="AT53" t="e">
        <v>#VALUE!</v>
      </c>
      <c r="AU53">
        <v>-28.345987416000927</v>
      </c>
      <c r="AV53" t="s">
        <v>1313</v>
      </c>
    </row>
    <row r="54" spans="1:48" x14ac:dyDescent="0.25">
      <c r="A54" s="14">
        <v>5.6999999999999989E-10</v>
      </c>
      <c r="B54" t="s">
        <v>67</v>
      </c>
      <c r="C54" s="4">
        <v>0</v>
      </c>
      <c r="D54" s="4">
        <v>1</v>
      </c>
      <c r="E54" s="4">
        <v>0</v>
      </c>
      <c r="F54" s="4">
        <v>1</v>
      </c>
      <c r="G54" s="4" t="s">
        <v>119</v>
      </c>
      <c r="H54" s="4">
        <v>11.91</v>
      </c>
      <c r="I54" s="34">
        <v>379.47922050422432</v>
      </c>
      <c r="J54" s="35" t="s">
        <v>1236</v>
      </c>
      <c r="K54" s="35" t="s">
        <v>1236</v>
      </c>
      <c r="L54" s="35" t="s">
        <v>1236</v>
      </c>
      <c r="M54" s="35" t="s">
        <v>1236</v>
      </c>
      <c r="N54" s="4" t="s">
        <v>119</v>
      </c>
      <c r="O54" s="4" t="s">
        <v>119</v>
      </c>
      <c r="P54" s="35" t="s">
        <v>124</v>
      </c>
      <c r="Q54" s="36" t="str">
        <f t="shared" si="0"/>
        <v/>
      </c>
      <c r="R54" s="36">
        <f t="shared" si="1"/>
        <v>100.00000000057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2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67</v>
      </c>
      <c r="AP54" t="s">
        <v>1314</v>
      </c>
      <c r="AQ54" s="22" t="e">
        <v>#VALUE!</v>
      </c>
      <c r="AR54" s="21" t="e">
        <v>#VALUE!</v>
      </c>
      <c r="AS54" t="s">
        <v>124</v>
      </c>
      <c r="AT54" t="e">
        <v>#VALUE!</v>
      </c>
      <c r="AU54" t="e">
        <v>#VALUE!</v>
      </c>
      <c r="AV54" t="s">
        <v>1315</v>
      </c>
    </row>
    <row r="55" spans="1:48" x14ac:dyDescent="0.25">
      <c r="A55" s="14">
        <v>5.7999999999999986E-10</v>
      </c>
      <c r="B55" t="s">
        <v>34</v>
      </c>
      <c r="C55" s="4">
        <v>14</v>
      </c>
      <c r="D55" s="4">
        <v>0</v>
      </c>
      <c r="E55" s="4">
        <v>7</v>
      </c>
      <c r="F55" s="4">
        <v>21</v>
      </c>
      <c r="G55" s="4">
        <v>8.6000003814697266</v>
      </c>
      <c r="H55" s="4">
        <v>4.79</v>
      </c>
      <c r="I55" s="34">
        <v>2809.485010559591</v>
      </c>
      <c r="J55" s="35">
        <v>2.575268817204301</v>
      </c>
      <c r="K55" s="35">
        <v>2.575268817204301</v>
      </c>
      <c r="L55" s="35" t="s">
        <v>1236</v>
      </c>
      <c r="M55" s="35" t="s">
        <v>1236</v>
      </c>
      <c r="N55" s="4">
        <v>1.86</v>
      </c>
      <c r="O55" s="4">
        <v>25.760649087221093</v>
      </c>
      <c r="P55" s="35">
        <v>9.1858037578288094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0.79540717833985952</v>
      </c>
      <c r="T55" s="37" t="str">
        <f t="shared" si="23"/>
        <v/>
      </c>
      <c r="U55" s="37" t="str">
        <f t="shared" si="2"/>
        <v/>
      </c>
      <c r="V55" s="37">
        <f t="shared" si="3"/>
        <v>-0.6084389664380867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1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4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9.1858037584088095</v>
      </c>
      <c r="AH55" s="38" t="str">
        <f t="shared" si="15"/>
        <v xml:space="preserve"> </v>
      </c>
      <c r="AI55" s="1">
        <f t="shared" si="16"/>
        <v>5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1241</v>
      </c>
      <c r="AQ55" s="22">
        <v>60.843896643808669</v>
      </c>
      <c r="AR55" s="21" t="e">
        <v>#VALUE!</v>
      </c>
      <c r="AS55">
        <v>79.540717775985954</v>
      </c>
      <c r="AT55">
        <v>-60.843896643808669</v>
      </c>
      <c r="AU55" t="e">
        <v>#VALUE!</v>
      </c>
      <c r="AV55" t="s">
        <v>1316</v>
      </c>
    </row>
    <row r="56" spans="1:48" x14ac:dyDescent="0.25">
      <c r="A56" s="14">
        <v>5.8999999999999982E-10</v>
      </c>
      <c r="B56" t="s">
        <v>809</v>
      </c>
      <c r="C56" s="4">
        <v>1</v>
      </c>
      <c r="D56" s="4">
        <v>0</v>
      </c>
      <c r="E56" s="4">
        <v>1</v>
      </c>
      <c r="F56" s="4">
        <v>2</v>
      </c>
      <c r="G56" s="4">
        <v>14.25</v>
      </c>
      <c r="H56" s="4">
        <v>12.23</v>
      </c>
      <c r="I56" s="34">
        <v>4349.9642073300538</v>
      </c>
      <c r="J56" s="35" t="s">
        <v>1236</v>
      </c>
      <c r="K56" s="35" t="s">
        <v>1236</v>
      </c>
      <c r="L56" s="35" t="s">
        <v>1236</v>
      </c>
      <c r="M56" s="35" t="s">
        <v>1236</v>
      </c>
      <c r="N56" s="4" t="s">
        <v>119</v>
      </c>
      <c r="O56" s="4" t="s">
        <v>119</v>
      </c>
      <c r="P56" s="35" t="s">
        <v>124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0.16516762119506939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49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809</v>
      </c>
      <c r="AP56" t="s">
        <v>1276</v>
      </c>
      <c r="AQ56" s="22" t="e">
        <v>#VALUE!</v>
      </c>
      <c r="AR56" s="21" t="e">
        <v>#VALUE!</v>
      </c>
      <c r="AS56">
        <v>16.516762060506942</v>
      </c>
      <c r="AT56" t="e">
        <v>#VALUE!</v>
      </c>
      <c r="AU56" t="e">
        <v>#VALUE!</v>
      </c>
      <c r="AV56" t="s">
        <v>1317</v>
      </c>
    </row>
    <row r="57" spans="1:48" x14ac:dyDescent="0.25">
      <c r="A57" s="14">
        <v>5.9999999999999979E-10</v>
      </c>
      <c r="B57" t="s">
        <v>810</v>
      </c>
      <c r="C57" s="4">
        <v>0</v>
      </c>
      <c r="D57" s="4">
        <v>0</v>
      </c>
      <c r="E57" s="4">
        <v>0</v>
      </c>
      <c r="F57" s="4">
        <v>0</v>
      </c>
      <c r="G57" s="4" t="s">
        <v>119</v>
      </c>
      <c r="H57" s="4">
        <v>3.07</v>
      </c>
      <c r="I57" s="34">
        <v>261.8023168118695</v>
      </c>
      <c r="J57" s="35" t="s">
        <v>1236</v>
      </c>
      <c r="K57" s="35" t="s">
        <v>1236</v>
      </c>
      <c r="L57" s="35" t="s">
        <v>1236</v>
      </c>
      <c r="M57" s="35" t="s">
        <v>1236</v>
      </c>
      <c r="N57" s="4" t="s">
        <v>119</v>
      </c>
      <c r="O57" s="4" t="s">
        <v>119</v>
      </c>
      <c r="P57" s="35" t="s">
        <v>124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810</v>
      </c>
      <c r="AP57" t="s">
        <v>1306</v>
      </c>
      <c r="AQ57" s="22" t="e">
        <v>#VALUE!</v>
      </c>
      <c r="AR57" s="21" t="e">
        <v>#VALUE!</v>
      </c>
      <c r="AS57" t="s">
        <v>124</v>
      </c>
      <c r="AT57" t="e">
        <v>#VALUE!</v>
      </c>
      <c r="AU57" t="e">
        <v>#VALUE!</v>
      </c>
      <c r="AV57" t="s">
        <v>1318</v>
      </c>
    </row>
    <row r="58" spans="1:48" x14ac:dyDescent="0.25">
      <c r="A58" s="14">
        <v>6.0999999999999975E-10</v>
      </c>
      <c r="B58" t="s">
        <v>68</v>
      </c>
      <c r="C58" s="4">
        <v>0</v>
      </c>
      <c r="D58" s="4">
        <v>0</v>
      </c>
      <c r="E58" s="4">
        <v>4</v>
      </c>
      <c r="F58" s="4">
        <v>4</v>
      </c>
      <c r="G58" s="4">
        <v>2.3299999237060547</v>
      </c>
      <c r="H58" s="4">
        <v>1.83</v>
      </c>
      <c r="I58" s="34">
        <v>215.18782351230718</v>
      </c>
      <c r="J58" s="35" t="s">
        <v>1236</v>
      </c>
      <c r="K58" s="35" t="s">
        <v>1236</v>
      </c>
      <c r="L58" s="35" t="s">
        <v>1236</v>
      </c>
      <c r="M58" s="35" t="s">
        <v>1236</v>
      </c>
      <c r="N58" s="4" t="s">
        <v>119</v>
      </c>
      <c r="O58" s="4" t="s">
        <v>119</v>
      </c>
      <c r="P58" s="35" t="s">
        <v>124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0.27322400263516639</v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35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68</v>
      </c>
      <c r="AP58" t="s">
        <v>1251</v>
      </c>
      <c r="AQ58" s="22" t="e">
        <v>#VALUE!</v>
      </c>
      <c r="AR58" s="21" t="e">
        <v>#VALUE!</v>
      </c>
      <c r="AS58">
        <v>27.32240020251664</v>
      </c>
      <c r="AT58" t="e">
        <v>#VALUE!</v>
      </c>
      <c r="AU58" t="e">
        <v>#VALUE!</v>
      </c>
      <c r="AV58" t="s">
        <v>1319</v>
      </c>
    </row>
    <row r="59" spans="1:48" x14ac:dyDescent="0.25">
      <c r="A59" s="14">
        <v>6.1999999999999972E-10</v>
      </c>
      <c r="B59" t="s">
        <v>1110</v>
      </c>
      <c r="C59" s="4">
        <v>0</v>
      </c>
      <c r="D59" s="4">
        <v>0</v>
      </c>
      <c r="E59" s="4">
        <v>0</v>
      </c>
      <c r="F59" s="4">
        <v>0</v>
      </c>
      <c r="G59" s="4" t="s">
        <v>119</v>
      </c>
      <c r="H59" s="4">
        <v>15.15</v>
      </c>
      <c r="I59" s="34">
        <v>659.63275715659233</v>
      </c>
      <c r="J59" s="35" t="s">
        <v>1236</v>
      </c>
      <c r="K59" s="35" t="s">
        <v>1236</v>
      </c>
      <c r="L59" s="35" t="s">
        <v>1236</v>
      </c>
      <c r="M59" s="35" t="s">
        <v>1236</v>
      </c>
      <c r="N59" s="4" t="s">
        <v>119</v>
      </c>
      <c r="O59" s="4" t="s">
        <v>119</v>
      </c>
      <c r="P59" s="35" t="s">
        <v>124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1110</v>
      </c>
      <c r="AP59" t="s">
        <v>1320</v>
      </c>
      <c r="AQ59" s="22" t="e">
        <v>#VALUE!</v>
      </c>
      <c r="AR59" s="21" t="e">
        <v>#VALUE!</v>
      </c>
      <c r="AS59" t="s">
        <v>124</v>
      </c>
      <c r="AT59" t="e">
        <v>#VALUE!</v>
      </c>
      <c r="AU59" t="e">
        <v>#VALUE!</v>
      </c>
      <c r="AV59" t="s">
        <v>1321</v>
      </c>
    </row>
    <row r="60" spans="1:48" x14ac:dyDescent="0.25">
      <c r="A60" s="14">
        <v>6.2999999999999969E-10</v>
      </c>
      <c r="B60" t="s">
        <v>1111</v>
      </c>
      <c r="C60" s="4">
        <v>0</v>
      </c>
      <c r="D60" s="4">
        <v>0</v>
      </c>
      <c r="E60" s="4">
        <v>0</v>
      </c>
      <c r="F60" s="4">
        <v>0</v>
      </c>
      <c r="G60" s="4" t="s">
        <v>119</v>
      </c>
      <c r="H60" s="4">
        <v>26.8</v>
      </c>
      <c r="I60" s="34">
        <v>191.69621498620967</v>
      </c>
      <c r="J60" s="35" t="s">
        <v>1236</v>
      </c>
      <c r="K60" s="35" t="s">
        <v>1236</v>
      </c>
      <c r="L60" s="35" t="s">
        <v>1236</v>
      </c>
      <c r="M60" s="35" t="s">
        <v>1236</v>
      </c>
      <c r="N60" s="4" t="s">
        <v>119</v>
      </c>
      <c r="O60" s="4" t="s">
        <v>119</v>
      </c>
      <c r="P60" s="35" t="s">
        <v>124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1111</v>
      </c>
      <c r="AP60" t="s">
        <v>1256</v>
      </c>
      <c r="AQ60" s="22" t="e">
        <v>#VALUE!</v>
      </c>
      <c r="AR60" s="21" t="e">
        <v>#VALUE!</v>
      </c>
      <c r="AS60" t="s">
        <v>124</v>
      </c>
      <c r="AT60" t="e">
        <v>#VALUE!</v>
      </c>
      <c r="AU60" t="e">
        <v>#VALUE!</v>
      </c>
      <c r="AV60" t="s">
        <v>1322</v>
      </c>
    </row>
    <row r="61" spans="1:48" x14ac:dyDescent="0.25">
      <c r="A61" s="14">
        <v>6.3999999999999965E-10</v>
      </c>
      <c r="B61" t="s">
        <v>1112</v>
      </c>
      <c r="C61" s="4">
        <v>0</v>
      </c>
      <c r="D61" s="4">
        <v>0</v>
      </c>
      <c r="E61" s="4">
        <v>0</v>
      </c>
      <c r="F61" s="4">
        <v>0</v>
      </c>
      <c r="G61" s="4" t="s">
        <v>119</v>
      </c>
      <c r="H61" s="4">
        <v>60.65</v>
      </c>
      <c r="I61" s="34">
        <v>557.89606361103506</v>
      </c>
      <c r="J61" s="35" t="s">
        <v>1236</v>
      </c>
      <c r="K61" s="35" t="s">
        <v>1236</v>
      </c>
      <c r="L61" s="35" t="s">
        <v>1236</v>
      </c>
      <c r="M61" s="35" t="s">
        <v>1236</v>
      </c>
      <c r="N61" s="4" t="s">
        <v>119</v>
      </c>
      <c r="O61" s="4" t="s">
        <v>119</v>
      </c>
      <c r="P61" s="35" t="s">
        <v>124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 xml:space="preserve"> </v>
      </c>
      <c r="T61" s="37" t="str">
        <f t="shared" si="23"/>
        <v xml:space="preserve"> </v>
      </c>
      <c r="U61" s="37" t="str">
        <f t="shared" si="2"/>
        <v xml:space="preserve"> </v>
      </c>
      <c r="V61" s="37" t="str">
        <f t="shared" si="3"/>
        <v xml:space="preserve"> </v>
      </c>
      <c r="W61" s="37" t="str">
        <f t="shared" si="4"/>
        <v xml:space="preserve"> </v>
      </c>
      <c r="X61" s="37" t="str">
        <f t="shared" si="5"/>
        <v xml:space="preserve"> </v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1112</v>
      </c>
      <c r="AP61" t="s">
        <v>1323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1324</v>
      </c>
    </row>
    <row r="62" spans="1:48" x14ac:dyDescent="0.25">
      <c r="A62" s="14">
        <v>6.4999999999999962E-10</v>
      </c>
      <c r="B62" t="s">
        <v>36</v>
      </c>
      <c r="C62" s="4">
        <v>15</v>
      </c>
      <c r="D62" s="4">
        <v>0</v>
      </c>
      <c r="E62" s="4">
        <v>0</v>
      </c>
      <c r="F62" s="4">
        <v>15</v>
      </c>
      <c r="G62" s="4">
        <v>30.350000381469727</v>
      </c>
      <c r="H62" s="4">
        <v>18.559999999999999</v>
      </c>
      <c r="I62" s="34">
        <v>5772.5936881442103</v>
      </c>
      <c r="J62" s="35">
        <v>5.8018130665833061</v>
      </c>
      <c r="K62" s="35">
        <v>5.8018130665833061</v>
      </c>
      <c r="L62" s="35">
        <v>5.8442237200897011</v>
      </c>
      <c r="M62" s="35">
        <v>5.8442237200897011</v>
      </c>
      <c r="N62" s="4">
        <v>3.1990000000000003</v>
      </c>
      <c r="O62" s="4">
        <v>21.727549467275502</v>
      </c>
      <c r="P62" s="35">
        <v>3.5775862068965525</v>
      </c>
      <c r="Q62" s="36">
        <f t="shared" si="0"/>
        <v>100.00000000065</v>
      </c>
      <c r="R62" s="36" t="str">
        <f t="shared" si="1"/>
        <v xml:space="preserve"> </v>
      </c>
      <c r="S62" s="37">
        <f t="shared" si="22"/>
        <v>0.63523709016884311</v>
      </c>
      <c r="T62" s="37" t="str">
        <f t="shared" si="23"/>
        <v/>
      </c>
      <c r="U62" s="37" t="str">
        <f t="shared" si="2"/>
        <v/>
      </c>
      <c r="V62" s="37">
        <f t="shared" si="3"/>
        <v>-0.11785367581525408</v>
      </c>
      <c r="W62" s="37" t="str">
        <f t="shared" si="4"/>
        <v/>
      </c>
      <c r="X62" s="37" t="str">
        <f t="shared" si="5"/>
        <v/>
      </c>
      <c r="Y62" s="1" t="str">
        <f t="shared" si="6"/>
        <v xml:space="preserve"> </v>
      </c>
      <c r="Z62" s="1">
        <f t="shared" si="7"/>
        <v>10</v>
      </c>
      <c r="AA62" s="1" t="str">
        <f t="shared" si="8"/>
        <v xml:space="preserve"> </v>
      </c>
      <c r="AB62" s="1" t="str">
        <f t="shared" si="9"/>
        <v xml:space="preserve"> </v>
      </c>
      <c r="AC62" s="1">
        <f t="shared" si="10"/>
        <v>8</v>
      </c>
      <c r="AD62" s="1" t="str">
        <f t="shared" si="11"/>
        <v xml:space="preserve"> </v>
      </c>
      <c r="AE62" s="1">
        <f t="shared" si="12"/>
        <v>4</v>
      </c>
      <c r="AF62" s="1" t="str">
        <f t="shared" si="13"/>
        <v xml:space="preserve"> </v>
      </c>
      <c r="AG62" s="38">
        <f t="shared" si="14"/>
        <v>3.5775862075465525</v>
      </c>
      <c r="AH62" s="38" t="str">
        <f t="shared" si="15"/>
        <v xml:space="preserve"> </v>
      </c>
      <c r="AI62" s="1">
        <f t="shared" si="16"/>
        <v>25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36</v>
      </c>
      <c r="AP62" t="s">
        <v>1267</v>
      </c>
      <c r="AQ62" s="22">
        <v>11.785367581525408</v>
      </c>
      <c r="AR62" s="21">
        <v>-8.2550565299197576</v>
      </c>
      <c r="AS62">
        <v>63.523708951884302</v>
      </c>
      <c r="AT62">
        <v>-11.785367581525408</v>
      </c>
      <c r="AU62">
        <v>8.2550565299197576</v>
      </c>
      <c r="AV62" t="s">
        <v>1325</v>
      </c>
    </row>
    <row r="63" spans="1:48" x14ac:dyDescent="0.25">
      <c r="A63" s="14">
        <v>6.5999999999999958E-10</v>
      </c>
      <c r="B63" t="s">
        <v>1061</v>
      </c>
      <c r="C63" s="4">
        <v>0</v>
      </c>
      <c r="D63" s="4">
        <v>0</v>
      </c>
      <c r="E63" s="4">
        <v>0</v>
      </c>
      <c r="F63" s="4">
        <v>0</v>
      </c>
      <c r="G63" s="4" t="s">
        <v>119</v>
      </c>
      <c r="H63" s="4">
        <v>6.31</v>
      </c>
      <c r="I63" s="34">
        <v>512.32857264903271</v>
      </c>
      <c r="J63" s="35" t="s">
        <v>1236</v>
      </c>
      <c r="K63" s="35" t="s">
        <v>1236</v>
      </c>
      <c r="L63" s="35" t="s">
        <v>1236</v>
      </c>
      <c r="M63" s="35" t="s">
        <v>1236</v>
      </c>
      <c r="N63" s="4" t="s">
        <v>119</v>
      </c>
      <c r="O63" s="4" t="s">
        <v>119</v>
      </c>
      <c r="P63" s="35" t="s">
        <v>124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1061</v>
      </c>
      <c r="AP63" t="s">
        <v>1326</v>
      </c>
      <c r="AQ63" s="22" t="e">
        <v>#VALUE!</v>
      </c>
      <c r="AR63" s="21" t="e">
        <v>#VALUE!</v>
      </c>
      <c r="AS63" t="s">
        <v>124</v>
      </c>
      <c r="AT63" t="e">
        <v>#VALUE!</v>
      </c>
      <c r="AU63" t="e">
        <v>#VALUE!</v>
      </c>
      <c r="AV63" t="s">
        <v>1327</v>
      </c>
    </row>
    <row r="64" spans="1:48" x14ac:dyDescent="0.25">
      <c r="A64" s="14">
        <v>6.6999999999999955E-10</v>
      </c>
      <c r="B64" t="s">
        <v>75</v>
      </c>
      <c r="C64" s="4">
        <v>3</v>
      </c>
      <c r="D64" s="4">
        <v>0</v>
      </c>
      <c r="E64" s="4">
        <v>3</v>
      </c>
      <c r="F64" s="4">
        <v>6</v>
      </c>
      <c r="G64" s="4">
        <v>26.700000762939453</v>
      </c>
      <c r="H64" s="4">
        <v>22.46</v>
      </c>
      <c r="I64" s="34">
        <v>535.86513862736706</v>
      </c>
      <c r="J64" s="35" t="s">
        <v>1236</v>
      </c>
      <c r="K64" s="35" t="s">
        <v>1236</v>
      </c>
      <c r="L64" s="35">
        <v>8.8732324766355148</v>
      </c>
      <c r="M64" s="35">
        <v>8.8732324766355148</v>
      </c>
      <c r="N64" s="4" t="s">
        <v>119</v>
      </c>
      <c r="O64" s="4" t="s">
        <v>119</v>
      </c>
      <c r="P64" s="35" t="s">
        <v>124</v>
      </c>
      <c r="Q64" s="36" t="str">
        <f t="shared" si="0"/>
        <v xml:space="preserve"> </v>
      </c>
      <c r="R64" s="36" t="str">
        <f t="shared" si="1"/>
        <v xml:space="preserve"> </v>
      </c>
      <c r="S64" s="37">
        <f t="shared" si="22"/>
        <v>0.18878008806712615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45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75</v>
      </c>
      <c r="AP64" t="s">
        <v>1328</v>
      </c>
      <c r="AQ64" s="22" t="e">
        <v>#VALUE!</v>
      </c>
      <c r="AR64" s="21">
        <v>-64.362681746645038</v>
      </c>
      <c r="AS64">
        <v>18.878008739712616</v>
      </c>
      <c r="AT64" t="e">
        <v>#VALUE!</v>
      </c>
      <c r="AU64">
        <v>64.362681746645038</v>
      </c>
      <c r="AV64" t="s">
        <v>1329</v>
      </c>
    </row>
    <row r="65" spans="1:48" x14ac:dyDescent="0.25">
      <c r="A65" s="14">
        <v>6.7999999999999951E-10</v>
      </c>
      <c r="B65" t="s">
        <v>58</v>
      </c>
      <c r="C65" s="4">
        <v>2</v>
      </c>
      <c r="D65" s="4">
        <v>0</v>
      </c>
      <c r="E65" s="4">
        <v>3</v>
      </c>
      <c r="F65" s="4">
        <v>5</v>
      </c>
      <c r="G65" s="4">
        <v>18.989999771118164</v>
      </c>
      <c r="H65" s="4">
        <v>14.02</v>
      </c>
      <c r="I65" s="34">
        <v>667.31441103901295</v>
      </c>
      <c r="J65" s="35">
        <v>6.3153153153153143</v>
      </c>
      <c r="K65" s="35">
        <v>6.3153153153153143</v>
      </c>
      <c r="L65" s="35">
        <v>1.6265865284974093</v>
      </c>
      <c r="M65" s="35">
        <v>1.6265865284974093</v>
      </c>
      <c r="N65" s="4">
        <v>2.2200000000000002</v>
      </c>
      <c r="O65" s="4">
        <v>23.196448390677034</v>
      </c>
      <c r="P65" s="35" t="s">
        <v>124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0.35449356495376344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-0.69870041766541013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25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58</v>
      </c>
      <c r="AP65" t="s">
        <v>1330</v>
      </c>
      <c r="AQ65" s="22">
        <v>3.9777371739103451</v>
      </c>
      <c r="AR65" s="21">
        <v>69.870041766541007</v>
      </c>
      <c r="AS65">
        <v>35.449356427376344</v>
      </c>
      <c r="AT65">
        <v>-3.9777371739103451</v>
      </c>
      <c r="AU65">
        <v>-69.870041766541007</v>
      </c>
      <c r="AV65" t="s">
        <v>1331</v>
      </c>
    </row>
    <row r="66" spans="1:48" x14ac:dyDescent="0.25">
      <c r="A66" s="14">
        <v>6.8999999999999948E-10</v>
      </c>
      <c r="B66" t="s">
        <v>56</v>
      </c>
      <c r="C66" s="4">
        <v>4</v>
      </c>
      <c r="D66" s="4">
        <v>0</v>
      </c>
      <c r="E66" s="4">
        <v>8</v>
      </c>
      <c r="F66" s="4">
        <v>12</v>
      </c>
      <c r="G66" s="4">
        <v>132.80000305175781</v>
      </c>
      <c r="H66" s="4">
        <v>111.9</v>
      </c>
      <c r="I66" s="34">
        <v>2092.9611105262788</v>
      </c>
      <c r="J66" s="35">
        <v>7.4535402651035776</v>
      </c>
      <c r="K66" s="35">
        <v>7.4535402651035776</v>
      </c>
      <c r="L66" s="35">
        <v>4.8040726903271169</v>
      </c>
      <c r="M66" s="35">
        <v>4.8040726903271169</v>
      </c>
      <c r="N66" s="4">
        <v>15.013</v>
      </c>
      <c r="O66" s="4">
        <v>25.747550046067509</v>
      </c>
      <c r="P66" s="35" t="s">
        <v>124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2"/>
        <v>0.18677393323475261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-0.11012106042849534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12</v>
      </c>
      <c r="AC66" s="1">
        <f t="shared" si="10"/>
        <v>47</v>
      </c>
      <c r="AD66" s="1" t="str">
        <f t="shared" si="11"/>
        <v xml:space="preserve"> </v>
      </c>
      <c r="AE66" s="1" t="str">
        <f t="shared" si="12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56</v>
      </c>
      <c r="AP66" t="s">
        <v>1332</v>
      </c>
      <c r="AQ66" s="22">
        <v>-13.328593520097831</v>
      </c>
      <c r="AR66" s="21">
        <v>11.012106042849535</v>
      </c>
      <c r="AS66">
        <v>18.677393254475263</v>
      </c>
      <c r="AT66">
        <v>13.328593520097831</v>
      </c>
      <c r="AU66">
        <v>-11.012106042849535</v>
      </c>
      <c r="AV66" t="s">
        <v>1333</v>
      </c>
    </row>
    <row r="67" spans="1:48" x14ac:dyDescent="0.25">
      <c r="A67" s="14">
        <v>6.9999999999999944E-10</v>
      </c>
      <c r="B67" t="s">
        <v>54</v>
      </c>
      <c r="C67" s="4">
        <v>14</v>
      </c>
      <c r="D67" s="4">
        <v>0</v>
      </c>
      <c r="E67" s="4">
        <v>0</v>
      </c>
      <c r="F67" s="4">
        <v>14</v>
      </c>
      <c r="G67" s="4">
        <v>9</v>
      </c>
      <c r="H67" s="4">
        <v>7.34</v>
      </c>
      <c r="I67" s="34">
        <v>977.14353726019226</v>
      </c>
      <c r="J67" s="35">
        <v>4.330383480825958</v>
      </c>
      <c r="K67" s="35">
        <v>4.330383480825958</v>
      </c>
      <c r="L67" s="35">
        <v>3.0698245736773067</v>
      </c>
      <c r="M67" s="35">
        <v>3.0698245736773067</v>
      </c>
      <c r="N67" s="4">
        <v>1.6950000000000001</v>
      </c>
      <c r="O67" s="4">
        <v>3290</v>
      </c>
      <c r="P67" s="35">
        <v>0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0.22615803884713909</v>
      </c>
      <c r="T67" s="37" t="str">
        <f t="shared" si="23"/>
        <v/>
      </c>
      <c r="U67" s="37" t="str">
        <f t="shared" si="2"/>
        <v/>
      </c>
      <c r="V67" s="37">
        <f t="shared" si="3"/>
        <v>-0.34157963621351473</v>
      </c>
      <c r="W67" s="37" t="str">
        <f t="shared" si="4"/>
        <v/>
      </c>
      <c r="X67" s="37">
        <f t="shared" si="5"/>
        <v>-0.43136325938721443</v>
      </c>
      <c r="Y67" s="1" t="str">
        <f t="shared" si="6"/>
        <v xml:space="preserve"> </v>
      </c>
      <c r="Z67" s="1">
        <f t="shared" si="7"/>
        <v>8</v>
      </c>
      <c r="AA67" s="1" t="str">
        <f t="shared" si="8"/>
        <v xml:space="preserve"> </v>
      </c>
      <c r="AB67" s="1">
        <f t="shared" si="9"/>
        <v>6</v>
      </c>
      <c r="AC67" s="1">
        <f t="shared" si="10"/>
        <v>41</v>
      </c>
      <c r="AD67" s="1" t="str">
        <f t="shared" si="11"/>
        <v xml:space="preserve"> </v>
      </c>
      <c r="AE67" s="1">
        <f t="shared" si="12"/>
        <v>3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54</v>
      </c>
      <c r="AP67" t="s">
        <v>1276</v>
      </c>
      <c r="AQ67" s="22">
        <v>34.15796362135147</v>
      </c>
      <c r="AR67" s="21">
        <v>43.136325938721441</v>
      </c>
      <c r="AS67">
        <v>22.615803814713907</v>
      </c>
      <c r="AT67">
        <v>-34.15796362135147</v>
      </c>
      <c r="AU67">
        <v>-43.136325938721441</v>
      </c>
      <c r="AV67" t="s">
        <v>1334</v>
      </c>
    </row>
    <row r="68" spans="1:48" x14ac:dyDescent="0.25">
      <c r="A68" s="14">
        <v>7.0999999999999941E-10</v>
      </c>
      <c r="B68" t="s">
        <v>1113</v>
      </c>
      <c r="C68" s="4">
        <v>4</v>
      </c>
      <c r="D68" s="4">
        <v>0</v>
      </c>
      <c r="E68" s="4">
        <v>2</v>
      </c>
      <c r="F68" s="4">
        <v>6</v>
      </c>
      <c r="G68" s="4">
        <v>134.489990234375</v>
      </c>
      <c r="H68" s="4">
        <v>162</v>
      </c>
      <c r="I68" s="34">
        <v>496.72526685895951</v>
      </c>
      <c r="J68" s="35">
        <v>26.688632619439868</v>
      </c>
      <c r="K68" s="35">
        <v>26.688632619439868</v>
      </c>
      <c r="L68" s="35">
        <v>16.187320987654321</v>
      </c>
      <c r="M68" s="35">
        <v>16.187320987654321</v>
      </c>
      <c r="N68" s="4">
        <v>6.07</v>
      </c>
      <c r="O68" s="4">
        <v>41.12996977447105</v>
      </c>
      <c r="P68" s="35">
        <v>0.97222222222222221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3.0579175668995919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3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 t="str">
        <f t="shared" si="12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1113</v>
      </c>
      <c r="AP68" t="s">
        <v>1335</v>
      </c>
      <c r="AQ68" s="22">
        <v>-305.79175668995919</v>
      </c>
      <c r="AR68" s="21">
        <v>-199.84467270865846</v>
      </c>
      <c r="AS68">
        <v>-16.981487509645067</v>
      </c>
      <c r="AT68">
        <v>305.79175668995919</v>
      </c>
      <c r="AU68">
        <v>199.84467270865846</v>
      </c>
      <c r="AV68" t="s">
        <v>1336</v>
      </c>
    </row>
    <row r="69" spans="1:48" x14ac:dyDescent="0.25">
      <c r="A69" s="14">
        <v>7.1999999999999937E-10</v>
      </c>
      <c r="B69" t="s">
        <v>55</v>
      </c>
      <c r="C69" s="4">
        <v>9</v>
      </c>
      <c r="D69" s="4">
        <v>0</v>
      </c>
      <c r="E69" s="4">
        <v>4</v>
      </c>
      <c r="F69" s="4">
        <v>13</v>
      </c>
      <c r="G69" s="4">
        <v>63.5</v>
      </c>
      <c r="H69" s="4">
        <v>41.72</v>
      </c>
      <c r="I69" s="34">
        <v>254.08908344890085</v>
      </c>
      <c r="J69" s="35">
        <v>33.918699186991873</v>
      </c>
      <c r="K69" s="35">
        <v>33.918699186991873</v>
      </c>
      <c r="L69" s="35">
        <v>6.669708812260537</v>
      </c>
      <c r="M69" s="35">
        <v>6.669708812260537</v>
      </c>
      <c r="N69" s="4">
        <v>3.3820000000000001</v>
      </c>
      <c r="O69" s="4">
        <v>2866.666666666667</v>
      </c>
      <c r="P69" s="35">
        <v>5.4170661553211898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0.52205177444962614</v>
      </c>
      <c r="T69" s="37" t="str">
        <f t="shared" si="23"/>
        <v/>
      </c>
      <c r="U69" s="37">
        <f t="shared" si="2"/>
        <v>4.1572250718090906</v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>
        <f t="shared" si="6"/>
        <v>2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13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5.4170661560411899</v>
      </c>
      <c r="AH69" s="38" t="str">
        <f t="shared" si="15"/>
        <v xml:space="preserve"> </v>
      </c>
      <c r="AI69" s="1">
        <f t="shared" si="16"/>
        <v>19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55</v>
      </c>
      <c r="AP69" t="s">
        <v>1337</v>
      </c>
      <c r="AQ69" s="22">
        <v>-415.72250718090908</v>
      </c>
      <c r="AR69" s="21">
        <v>-23.545870091757216</v>
      </c>
      <c r="AS69">
        <v>52.205177372962616</v>
      </c>
      <c r="AT69">
        <v>415.72250718090908</v>
      </c>
      <c r="AU69">
        <v>23.545870091757216</v>
      </c>
      <c r="AV69" t="s">
        <v>1338</v>
      </c>
    </row>
    <row r="70" spans="1:48" x14ac:dyDescent="0.25">
      <c r="A70" s="14">
        <v>7.2999999999999934E-10</v>
      </c>
      <c r="B70" t="s">
        <v>63</v>
      </c>
      <c r="C70" s="4">
        <v>19</v>
      </c>
      <c r="D70" s="4">
        <v>0</v>
      </c>
      <c r="E70" s="4">
        <v>3</v>
      </c>
      <c r="F70" s="4">
        <v>22</v>
      </c>
      <c r="G70" s="4">
        <v>55.599998474121094</v>
      </c>
      <c r="H70" s="4">
        <v>39</v>
      </c>
      <c r="I70" s="34">
        <v>866.03315454614824</v>
      </c>
      <c r="J70" s="35">
        <v>35.616438356164387</v>
      </c>
      <c r="K70" s="35">
        <v>35.616438356164387</v>
      </c>
      <c r="L70" s="35">
        <v>4.0507704961934277</v>
      </c>
      <c r="M70" s="35">
        <v>4.0507704961934277</v>
      </c>
      <c r="N70" s="4">
        <v>1.095</v>
      </c>
      <c r="O70" s="4" t="s">
        <v>119</v>
      </c>
      <c r="P70" s="35">
        <v>0</v>
      </c>
      <c r="Q70" s="36">
        <f t="shared" si="0"/>
        <v>86.363636364366357</v>
      </c>
      <c r="R70" s="36" t="str">
        <f t="shared" si="1"/>
        <v xml:space="preserve"> </v>
      </c>
      <c r="S70" s="37">
        <f t="shared" si="22"/>
        <v>0.42564098724592542</v>
      </c>
      <c r="T70" s="37" t="str">
        <f t="shared" si="23"/>
        <v/>
      </c>
      <c r="U70" s="37">
        <f t="shared" si="2"/>
        <v>4.4153606494849793</v>
      </c>
      <c r="V70" s="37" t="str">
        <f t="shared" si="3"/>
        <v/>
      </c>
      <c r="W70" s="37" t="str">
        <f t="shared" si="4"/>
        <v/>
      </c>
      <c r="X70" s="37">
        <f t="shared" si="5"/>
        <v>-0.24965844899513889</v>
      </c>
      <c r="Y70" s="1">
        <f t="shared" si="6"/>
        <v>1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11</v>
      </c>
      <c r="AC70" s="1">
        <f t="shared" si="10"/>
        <v>20</v>
      </c>
      <c r="AD70" s="1" t="str">
        <f t="shared" si="11"/>
        <v xml:space="preserve"> </v>
      </c>
      <c r="AE70" s="1">
        <f t="shared" si="12"/>
        <v>16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63</v>
      </c>
      <c r="AP70" t="s">
        <v>1239</v>
      </c>
      <c r="AQ70" s="22">
        <v>-441.53606494849794</v>
      </c>
      <c r="AR70" s="21">
        <v>24.96584489951389</v>
      </c>
      <c r="AS70">
        <v>42.564098651592545</v>
      </c>
      <c r="AT70">
        <v>441.53606494849794</v>
      </c>
      <c r="AU70">
        <v>-24.96584489951389</v>
      </c>
      <c r="AV70" t="s">
        <v>1339</v>
      </c>
    </row>
    <row r="71" spans="1:48" x14ac:dyDescent="0.25">
      <c r="A71" s="14">
        <v>7.3999999999999931E-10</v>
      </c>
      <c r="B71" t="s">
        <v>811</v>
      </c>
      <c r="C71" s="4">
        <v>9</v>
      </c>
      <c r="D71" s="4">
        <v>0</v>
      </c>
      <c r="E71" s="4">
        <v>3</v>
      </c>
      <c r="F71" s="4">
        <v>12</v>
      </c>
      <c r="G71" s="4">
        <v>27</v>
      </c>
      <c r="H71" s="4">
        <v>21.14</v>
      </c>
      <c r="I71" s="34">
        <v>539.3953716385364</v>
      </c>
      <c r="J71" s="35">
        <v>19.646840148698885</v>
      </c>
      <c r="K71" s="35">
        <v>19.646840148698885</v>
      </c>
      <c r="L71" s="35">
        <v>6.1638844321309936</v>
      </c>
      <c r="M71" s="35">
        <v>6.1638844321309936</v>
      </c>
      <c r="N71" s="4">
        <v>1.0760000000000001</v>
      </c>
      <c r="O71" s="4">
        <v>417.30769230769232</v>
      </c>
      <c r="P71" s="35">
        <v>0.14191106906338694</v>
      </c>
      <c r="Q71" s="36">
        <f t="shared" si="0"/>
        <v>75.000000000740002</v>
      </c>
      <c r="R71" s="36" t="str">
        <f t="shared" si="1"/>
        <v xml:space="preserve"> </v>
      </c>
      <c r="S71" s="37">
        <f t="shared" si="22"/>
        <v>0.2771996223104824</v>
      </c>
      <c r="T71" s="37" t="str">
        <f t="shared" si="23"/>
        <v/>
      </c>
      <c r="U71" s="37" t="str">
        <f t="shared" si="2"/>
        <v/>
      </c>
      <c r="V71" s="37" t="str">
        <f t="shared" si="3"/>
        <v/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34</v>
      </c>
      <c r="AD71" s="1" t="str">
        <f t="shared" si="11"/>
        <v xml:space="preserve"> </v>
      </c>
      <c r="AE71" s="1">
        <f t="shared" si="12"/>
        <v>23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811</v>
      </c>
      <c r="AP71" t="s">
        <v>1340</v>
      </c>
      <c r="AQ71" s="22">
        <v>-198.72365104011328</v>
      </c>
      <c r="AR71" s="21">
        <v>-14.176268671999303</v>
      </c>
      <c r="AS71">
        <v>27.71996215704824</v>
      </c>
      <c r="AT71">
        <v>198.72365104011328</v>
      </c>
      <c r="AU71">
        <v>14.176268671999303</v>
      </c>
      <c r="AV71" t="s">
        <v>1341</v>
      </c>
    </row>
    <row r="72" spans="1:48" x14ac:dyDescent="0.25">
      <c r="A72" s="14">
        <v>7.4999999999999927E-10</v>
      </c>
      <c r="B72" t="s">
        <v>78</v>
      </c>
      <c r="C72" s="4">
        <v>0</v>
      </c>
      <c r="D72" s="4">
        <v>0</v>
      </c>
      <c r="E72" s="4">
        <v>0</v>
      </c>
      <c r="F72" s="4">
        <v>0</v>
      </c>
      <c r="G72" s="4" t="s">
        <v>119</v>
      </c>
      <c r="H72" s="4">
        <v>25.68</v>
      </c>
      <c r="I72" s="34">
        <v>204.29857212465632</v>
      </c>
      <c r="J72" s="35" t="s">
        <v>1236</v>
      </c>
      <c r="K72" s="35" t="s">
        <v>1236</v>
      </c>
      <c r="L72" s="35" t="s">
        <v>1236</v>
      </c>
      <c r="M72" s="35" t="s">
        <v>1236</v>
      </c>
      <c r="N72" s="4" t="s">
        <v>119</v>
      </c>
      <c r="O72" s="4" t="s">
        <v>119</v>
      </c>
      <c r="P72" s="35" t="s">
        <v>124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78</v>
      </c>
      <c r="AP72" t="s">
        <v>1256</v>
      </c>
      <c r="AQ72" s="22" t="e">
        <v>#VALUE!</v>
      </c>
      <c r="AR72" s="21" t="e">
        <v>#VALUE!</v>
      </c>
      <c r="AS72" t="s">
        <v>124</v>
      </c>
      <c r="AT72" t="e">
        <v>#VALUE!</v>
      </c>
      <c r="AU72" t="e">
        <v>#VALUE!</v>
      </c>
      <c r="AV72" t="s">
        <v>1342</v>
      </c>
    </row>
    <row r="73" spans="1:48" x14ac:dyDescent="0.25">
      <c r="A73" s="14">
        <v>7.5999999999999924E-10</v>
      </c>
      <c r="B73" t="s">
        <v>812</v>
      </c>
      <c r="C73" s="4">
        <v>0</v>
      </c>
      <c r="D73" s="4">
        <v>0</v>
      </c>
      <c r="E73" s="4">
        <v>0</v>
      </c>
      <c r="F73" s="4">
        <v>0</v>
      </c>
      <c r="G73" s="4" t="s">
        <v>119</v>
      </c>
      <c r="H73" s="4">
        <v>5.03</v>
      </c>
      <c r="I73" s="34">
        <v>347.86663436217395</v>
      </c>
      <c r="J73" s="35" t="s">
        <v>1236</v>
      </c>
      <c r="K73" s="35" t="s">
        <v>1236</v>
      </c>
      <c r="L73" s="35" t="s">
        <v>1236</v>
      </c>
      <c r="M73" s="35" t="s">
        <v>1236</v>
      </c>
      <c r="N73" s="4" t="s">
        <v>119</v>
      </c>
      <c r="O73" s="4" t="s">
        <v>119</v>
      </c>
      <c r="P73" s="35" t="s">
        <v>124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812</v>
      </c>
      <c r="AP73" t="s">
        <v>1343</v>
      </c>
      <c r="AQ73" s="22" t="e">
        <v>#VALUE!</v>
      </c>
      <c r="AR73" s="21" t="e">
        <v>#VALUE!</v>
      </c>
      <c r="AS73" t="s">
        <v>124</v>
      </c>
      <c r="AT73" t="e">
        <v>#VALUE!</v>
      </c>
      <c r="AU73" t="e">
        <v>#VALUE!</v>
      </c>
      <c r="AV73" t="s">
        <v>1344</v>
      </c>
    </row>
    <row r="74" spans="1:48" x14ac:dyDescent="0.25">
      <c r="A74" s="14">
        <v>7.699999999999992E-10</v>
      </c>
      <c r="B74" t="s">
        <v>80</v>
      </c>
      <c r="C74" s="4">
        <v>0</v>
      </c>
      <c r="D74" s="4">
        <v>0</v>
      </c>
      <c r="E74" s="4">
        <v>1</v>
      </c>
      <c r="F74" s="4">
        <v>1</v>
      </c>
      <c r="G74" s="4">
        <v>3.8499999046325684</v>
      </c>
      <c r="H74" s="4">
        <v>3.55</v>
      </c>
      <c r="I74" s="34">
        <v>261.24069590360091</v>
      </c>
      <c r="J74" s="35" t="s">
        <v>1236</v>
      </c>
      <c r="K74" s="35" t="s">
        <v>1236</v>
      </c>
      <c r="L74" s="35" t="s">
        <v>1236</v>
      </c>
      <c r="M74" s="35" t="s">
        <v>1236</v>
      </c>
      <c r="N74" s="4" t="s">
        <v>119</v>
      </c>
      <c r="O74" s="4" t="s">
        <v>119</v>
      </c>
      <c r="P74" s="35" t="s">
        <v>124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80</v>
      </c>
      <c r="AP74" t="s">
        <v>1296</v>
      </c>
      <c r="AQ74" s="22" t="e">
        <v>#VALUE!</v>
      </c>
      <c r="AR74" s="21" t="e">
        <v>#VALUE!</v>
      </c>
      <c r="AS74">
        <v>8.450701538945582</v>
      </c>
      <c r="AT74" t="e">
        <v>#VALUE!</v>
      </c>
      <c r="AU74" t="e">
        <v>#VALUE!</v>
      </c>
      <c r="AV74" t="s">
        <v>1345</v>
      </c>
    </row>
    <row r="75" spans="1:48" x14ac:dyDescent="0.25">
      <c r="A75" s="14">
        <v>7.7999999999999917E-10</v>
      </c>
      <c r="B75" t="s">
        <v>65</v>
      </c>
      <c r="C75" s="4">
        <v>1</v>
      </c>
      <c r="D75" s="4">
        <v>7</v>
      </c>
      <c r="E75" s="4">
        <v>2</v>
      </c>
      <c r="F75" s="4">
        <v>10</v>
      </c>
      <c r="G75" s="4">
        <v>347.75</v>
      </c>
      <c r="H75" s="4">
        <v>343.6</v>
      </c>
      <c r="I75" s="34">
        <v>1011.4062322532653</v>
      </c>
      <c r="J75" s="35">
        <v>11.604187774400541</v>
      </c>
      <c r="K75" s="35">
        <v>11.604187774400541</v>
      </c>
      <c r="L75" s="35">
        <v>11.322842190957934</v>
      </c>
      <c r="M75" s="35">
        <v>11.322842190957934</v>
      </c>
      <c r="N75" s="4">
        <v>29.61</v>
      </c>
      <c r="O75" s="4">
        <v>15.052844264843015</v>
      </c>
      <c r="P75" s="35">
        <v>5.646100116414436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5.6461001171944361</v>
      </c>
      <c r="AH75" s="38" t="str">
        <f t="shared" si="40"/>
        <v xml:space="preserve"> </v>
      </c>
      <c r="AI75" s="1">
        <f t="shared" si="41"/>
        <v>16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65</v>
      </c>
      <c r="AP75" t="s">
        <v>1300</v>
      </c>
      <c r="AQ75" s="22">
        <v>-76.437804404569448</v>
      </c>
      <c r="AR75" s="21">
        <v>-109.7378505973241</v>
      </c>
      <c r="AS75">
        <v>1.2077997671711138</v>
      </c>
      <c r="AT75">
        <v>76.437804404569448</v>
      </c>
      <c r="AU75">
        <v>109.7378505973241</v>
      </c>
      <c r="AV75" t="s">
        <v>1346</v>
      </c>
    </row>
    <row r="76" spans="1:48" x14ac:dyDescent="0.25">
      <c r="A76" s="14">
        <v>7.8999999999999913E-10</v>
      </c>
      <c r="B76" t="s">
        <v>1114</v>
      </c>
      <c r="C76" s="4">
        <v>0</v>
      </c>
      <c r="D76" s="4">
        <v>1</v>
      </c>
      <c r="E76" s="4">
        <v>0</v>
      </c>
      <c r="F76" s="4">
        <v>1</v>
      </c>
      <c r="G76" s="4">
        <v>4.5500001907348633</v>
      </c>
      <c r="H76" s="4">
        <v>6.94</v>
      </c>
      <c r="I76" s="34">
        <v>987.19136370001286</v>
      </c>
      <c r="J76" s="35" t="s">
        <v>1236</v>
      </c>
      <c r="K76" s="35" t="s">
        <v>1236</v>
      </c>
      <c r="L76" s="35" t="s">
        <v>1236</v>
      </c>
      <c r="M76" s="35" t="s">
        <v>1236</v>
      </c>
      <c r="N76" s="4" t="s">
        <v>119</v>
      </c>
      <c r="O76" s="4" t="s">
        <v>119</v>
      </c>
      <c r="P76" s="35" t="s">
        <v>124</v>
      </c>
      <c r="Q76" s="36" t="str">
        <f t="shared" si="24"/>
        <v/>
      </c>
      <c r="R76" s="36">
        <f t="shared" si="25"/>
        <v>100.00000000079</v>
      </c>
      <c r="S76" s="37" t="str">
        <f t="shared" si="26"/>
        <v/>
      </c>
      <c r="T76" s="37" t="str">
        <f t="shared" si="47"/>
        <v/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>
        <f t="shared" si="38"/>
        <v>1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1114</v>
      </c>
      <c r="AP76" t="s">
        <v>1243</v>
      </c>
      <c r="AQ76" s="22" t="e">
        <v>#VALUE!</v>
      </c>
      <c r="AR76" s="21" t="e">
        <v>#VALUE!</v>
      </c>
      <c r="AS76">
        <v>-34.438037597480367</v>
      </c>
      <c r="AT76" t="e">
        <v>#VALUE!</v>
      </c>
      <c r="AU76" t="e">
        <v>#VALUE!</v>
      </c>
      <c r="AV76" t="s">
        <v>1347</v>
      </c>
    </row>
    <row r="77" spans="1:48" x14ac:dyDescent="0.25">
      <c r="A77" s="14">
        <v>7.999999999999991E-10</v>
      </c>
      <c r="B77" t="s">
        <v>1115</v>
      </c>
      <c r="C77" s="4">
        <v>0</v>
      </c>
      <c r="D77" s="4">
        <v>0</v>
      </c>
      <c r="E77" s="4">
        <v>1</v>
      </c>
      <c r="F77" s="4">
        <v>1</v>
      </c>
      <c r="G77" s="4">
        <v>5.8000001907348633</v>
      </c>
      <c r="H77" s="4">
        <v>4.8099999999999996</v>
      </c>
      <c r="I77" s="34">
        <v>214.73739906847916</v>
      </c>
      <c r="J77" s="35" t="s">
        <v>1236</v>
      </c>
      <c r="K77" s="35" t="s">
        <v>1236</v>
      </c>
      <c r="L77" s="35" t="s">
        <v>1236</v>
      </c>
      <c r="M77" s="35" t="s">
        <v>1236</v>
      </c>
      <c r="N77" s="4" t="s">
        <v>119</v>
      </c>
      <c r="O77" s="4" t="s">
        <v>119</v>
      </c>
      <c r="P77" s="35" t="s">
        <v>124</v>
      </c>
      <c r="Q77" s="36" t="str">
        <f t="shared" si="24"/>
        <v xml:space="preserve"> </v>
      </c>
      <c r="R77" s="36" t="str">
        <f t="shared" si="25"/>
        <v xml:space="preserve"> </v>
      </c>
      <c r="S77" s="37">
        <f t="shared" si="26"/>
        <v>0.20582124627502368</v>
      </c>
      <c r="T77" s="37" t="str">
        <f t="shared" si="47"/>
        <v/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>
        <f t="shared" si="35"/>
        <v>43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1115</v>
      </c>
      <c r="AP77" t="s">
        <v>1348</v>
      </c>
      <c r="AQ77" s="22" t="e">
        <v>#VALUE!</v>
      </c>
      <c r="AR77" s="21" t="e">
        <v>#VALUE!</v>
      </c>
      <c r="AS77">
        <v>20.582124547502367</v>
      </c>
      <c r="AT77" t="e">
        <v>#VALUE!</v>
      </c>
      <c r="AU77" t="e">
        <v>#VALUE!</v>
      </c>
      <c r="AV77" t="s">
        <v>1349</v>
      </c>
    </row>
    <row r="78" spans="1:48" x14ac:dyDescent="0.25">
      <c r="A78" s="14">
        <v>8.0999999999999906E-10</v>
      </c>
      <c r="B78" t="s">
        <v>40</v>
      </c>
      <c r="C78" s="4">
        <v>9</v>
      </c>
      <c r="D78" s="4">
        <v>0</v>
      </c>
      <c r="E78" s="4">
        <v>11</v>
      </c>
      <c r="F78" s="4">
        <v>20</v>
      </c>
      <c r="G78" s="4">
        <v>6.1999998092651367</v>
      </c>
      <c r="H78" s="4">
        <v>6.02</v>
      </c>
      <c r="I78" s="34">
        <v>1871.2545946396615</v>
      </c>
      <c r="J78" s="35">
        <v>7.9735099337748334</v>
      </c>
      <c r="K78" s="35">
        <v>7.9735099337748334</v>
      </c>
      <c r="L78" s="35">
        <v>7.4861562240820341</v>
      </c>
      <c r="M78" s="35">
        <v>7.4861562240820341</v>
      </c>
      <c r="N78" s="4">
        <v>0.755</v>
      </c>
      <c r="O78" s="4">
        <v>75.990675990675996</v>
      </c>
      <c r="P78" s="35">
        <v>2.1594684385382061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>
        <f t="shared" si="43"/>
        <v>75.990675991486</v>
      </c>
      <c r="AL78" s="25" t="str">
        <f t="shared" si="44"/>
        <v xml:space="preserve"> </v>
      </c>
      <c r="AM78" s="1">
        <f t="shared" si="45"/>
        <v>3</v>
      </c>
      <c r="AN78" s="1" t="str">
        <f t="shared" si="46"/>
        <v xml:space="preserve"> </v>
      </c>
      <c r="AO78" t="s">
        <v>40</v>
      </c>
      <c r="AP78" t="s">
        <v>1350</v>
      </c>
      <c r="AQ78" s="22">
        <v>-21.234558890609701</v>
      </c>
      <c r="AR78" s="21">
        <v>-38.669274833539816</v>
      </c>
      <c r="AS78">
        <v>2.9900300542381686</v>
      </c>
      <c r="AT78">
        <v>21.234558890609701</v>
      </c>
      <c r="AU78">
        <v>38.669274833539816</v>
      </c>
      <c r="AV78" t="s">
        <v>1351</v>
      </c>
    </row>
    <row r="79" spans="1:48" x14ac:dyDescent="0.25">
      <c r="A79" s="14">
        <v>8.1999999999999903E-10</v>
      </c>
      <c r="B79" t="s">
        <v>1116</v>
      </c>
      <c r="C79" s="4">
        <v>0</v>
      </c>
      <c r="D79" s="4">
        <v>0</v>
      </c>
      <c r="E79" s="4">
        <v>0</v>
      </c>
      <c r="F79" s="4">
        <v>0</v>
      </c>
      <c r="G79" s="4" t="s">
        <v>119</v>
      </c>
      <c r="H79" s="4">
        <v>27.12</v>
      </c>
      <c r="I79" s="34">
        <v>144.1417248382003</v>
      </c>
      <c r="J79" s="35" t="s">
        <v>1236</v>
      </c>
      <c r="K79" s="35" t="s">
        <v>1236</v>
      </c>
      <c r="L79" s="35" t="s">
        <v>1236</v>
      </c>
      <c r="M79" s="35" t="s">
        <v>1236</v>
      </c>
      <c r="N79" s="4" t="s">
        <v>119</v>
      </c>
      <c r="O79" s="4" t="s">
        <v>119</v>
      </c>
      <c r="P79" s="35" t="s">
        <v>124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 xml:space="preserve"> </v>
      </c>
      <c r="T79" s="37" t="str">
        <f t="shared" si="47"/>
        <v xml:space="preserve"> </v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 xml:space="preserve"> </v>
      </c>
      <c r="X79" s="37" t="str">
        <f t="shared" si="30"/>
        <v xml:space="preserve"> </v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1116</v>
      </c>
      <c r="AP79" t="s">
        <v>1352</v>
      </c>
      <c r="AQ79" s="22" t="e">
        <v>#VALUE!</v>
      </c>
      <c r="AR79" s="21" t="e">
        <v>#VALUE!</v>
      </c>
      <c r="AS79" t="s">
        <v>124</v>
      </c>
      <c r="AT79" t="e">
        <v>#VALUE!</v>
      </c>
      <c r="AU79" t="e">
        <v>#VALUE!</v>
      </c>
      <c r="AV79" t="s">
        <v>1353</v>
      </c>
    </row>
    <row r="80" spans="1:48" x14ac:dyDescent="0.25">
      <c r="A80" s="14">
        <v>8.2999999999999899E-10</v>
      </c>
      <c r="B80" t="s">
        <v>60</v>
      </c>
      <c r="C80" s="4">
        <v>3</v>
      </c>
      <c r="D80" s="4">
        <v>2</v>
      </c>
      <c r="E80" s="4">
        <v>8</v>
      </c>
      <c r="F80" s="4">
        <v>13</v>
      </c>
      <c r="G80" s="4">
        <v>81.25</v>
      </c>
      <c r="H80" s="4">
        <v>68.400000000000006</v>
      </c>
      <c r="I80" s="34">
        <v>858.20634304373243</v>
      </c>
      <c r="J80" s="35" t="s">
        <v>1236</v>
      </c>
      <c r="K80" s="35" t="s">
        <v>1236</v>
      </c>
      <c r="L80" s="35">
        <v>7.7730321797207047</v>
      </c>
      <c r="M80" s="35">
        <v>7.7730321797207047</v>
      </c>
      <c r="N80" s="4">
        <v>-1.51</v>
      </c>
      <c r="O80" s="4">
        <v>91.694626258181614</v>
      </c>
      <c r="P80" s="35" t="s">
        <v>124</v>
      </c>
      <c r="Q80" s="36" t="str">
        <f t="shared" si="24"/>
        <v xml:space="preserve"> </v>
      </c>
      <c r="R80" s="36" t="str">
        <f t="shared" si="25"/>
        <v xml:space="preserve"> </v>
      </c>
      <c r="S80" s="37">
        <f t="shared" si="26"/>
        <v>0.18786549790602342</v>
      </c>
      <c r="T80" s="37" t="str">
        <f t="shared" si="47"/>
        <v/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>
        <f t="shared" si="35"/>
        <v>46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>
        <f t="shared" si="43"/>
        <v>91.694626259011613</v>
      </c>
      <c r="AL80" s="25" t="str">
        <f t="shared" si="44"/>
        <v xml:space="preserve"> </v>
      </c>
      <c r="AM80" s="1">
        <f t="shared" si="45"/>
        <v>2</v>
      </c>
      <c r="AN80" s="1" t="str">
        <f t="shared" si="46"/>
        <v xml:space="preserve"> </v>
      </c>
      <c r="AO80" t="s">
        <v>60</v>
      </c>
      <c r="AP80" t="s">
        <v>1354</v>
      </c>
      <c r="AQ80" s="22" t="e">
        <v>#VALUE!</v>
      </c>
      <c r="AR80" s="21">
        <v>-43.983200905189634</v>
      </c>
      <c r="AS80">
        <v>18.78654970760234</v>
      </c>
      <c r="AT80" t="e">
        <v>#VALUE!</v>
      </c>
      <c r="AU80">
        <v>43.983200905189634</v>
      </c>
      <c r="AV80" t="s">
        <v>1355</v>
      </c>
    </row>
    <row r="81" spans="1:48" x14ac:dyDescent="0.25">
      <c r="A81" s="14">
        <v>8.3999999999999896E-10</v>
      </c>
      <c r="B81" t="s">
        <v>1117</v>
      </c>
      <c r="C81" s="4">
        <v>0</v>
      </c>
      <c r="D81" s="4">
        <v>0</v>
      </c>
      <c r="E81" s="4">
        <v>0</v>
      </c>
      <c r="F81" s="4">
        <v>0</v>
      </c>
      <c r="G81" s="4" t="s">
        <v>119</v>
      </c>
      <c r="H81" s="4">
        <v>23.24</v>
      </c>
      <c r="I81" s="34">
        <v>128.12598144218285</v>
      </c>
      <c r="J81" s="35" t="s">
        <v>1236</v>
      </c>
      <c r="K81" s="35" t="s">
        <v>1236</v>
      </c>
      <c r="L81" s="35" t="s">
        <v>1236</v>
      </c>
      <c r="M81" s="35" t="s">
        <v>1236</v>
      </c>
      <c r="N81" s="4" t="s">
        <v>119</v>
      </c>
      <c r="O81" s="4" t="s">
        <v>119</v>
      </c>
      <c r="P81" s="35" t="s">
        <v>124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1117</v>
      </c>
      <c r="AP81" t="s">
        <v>1326</v>
      </c>
      <c r="AQ81" s="22" t="e">
        <v>#VALUE!</v>
      </c>
      <c r="AR81" s="21" t="e">
        <v>#VALUE!</v>
      </c>
      <c r="AS81" t="s">
        <v>124</v>
      </c>
      <c r="AT81" t="e">
        <v>#VALUE!</v>
      </c>
      <c r="AU81" t="e">
        <v>#VALUE!</v>
      </c>
      <c r="AV81" t="s">
        <v>1356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0</v>
      </c>
      <c r="F82" s="4">
        <v>12</v>
      </c>
      <c r="G82" s="4">
        <v>14</v>
      </c>
      <c r="H82" s="4">
        <v>8.2799999999999994</v>
      </c>
      <c r="I82" s="34">
        <v>2072.0857159021361</v>
      </c>
      <c r="J82" s="35">
        <v>3.3080303635637232</v>
      </c>
      <c r="K82" s="35">
        <v>3.3080303635637232</v>
      </c>
      <c r="L82" s="35">
        <v>5.6772264477437604</v>
      </c>
      <c r="M82" s="35">
        <v>5.6772264477437604</v>
      </c>
      <c r="N82" s="4">
        <v>2.5030000000000001</v>
      </c>
      <c r="O82" s="4">
        <v>40.617977528089895</v>
      </c>
      <c r="P82" s="35">
        <v>5.6763285024154593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0.69082125688864748</v>
      </c>
      <c r="T82" s="37" t="str">
        <f t="shared" si="47"/>
        <v/>
      </c>
      <c r="U82" s="37" t="str">
        <f t="shared" si="27"/>
        <v/>
      </c>
      <c r="V82" s="37">
        <f t="shared" si="28"/>
        <v>-0.49702501752132822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7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5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5.6763285032654593</v>
      </c>
      <c r="AH82" s="38" t="str">
        <f t="shared" si="40"/>
        <v xml:space="preserve"> </v>
      </c>
      <c r="AI82" s="1">
        <f t="shared" si="41"/>
        <v>15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1241</v>
      </c>
      <c r="AQ82" s="22">
        <v>49.702501752132818</v>
      </c>
      <c r="AR82" s="21">
        <v>-5.1616946012845499</v>
      </c>
      <c r="AS82">
        <v>69.082125603864753</v>
      </c>
      <c r="AT82">
        <v>-49.702501752132818</v>
      </c>
      <c r="AU82">
        <v>5.1616946012845499</v>
      </c>
      <c r="AV82" t="s">
        <v>1357</v>
      </c>
    </row>
    <row r="83" spans="1:48" x14ac:dyDescent="0.25">
      <c r="A83" s="14">
        <v>8.5999999999999889E-10</v>
      </c>
      <c r="B83" t="s">
        <v>70</v>
      </c>
      <c r="C83" s="4">
        <v>0</v>
      </c>
      <c r="D83" s="4">
        <v>0</v>
      </c>
      <c r="E83" s="4">
        <v>0</v>
      </c>
      <c r="F83" s="4">
        <v>0</v>
      </c>
      <c r="G83" s="4" t="s">
        <v>119</v>
      </c>
      <c r="H83" s="4">
        <v>42.6</v>
      </c>
      <c r="I83" s="34">
        <v>4336.5952750846382</v>
      </c>
      <c r="J83" s="35" t="s">
        <v>1236</v>
      </c>
      <c r="K83" s="35" t="s">
        <v>1236</v>
      </c>
      <c r="L83" s="35" t="s">
        <v>1236</v>
      </c>
      <c r="M83" s="35" t="s">
        <v>1236</v>
      </c>
      <c r="N83" s="4" t="s">
        <v>119</v>
      </c>
      <c r="O83" s="4" t="s">
        <v>119</v>
      </c>
      <c r="P83" s="35" t="s">
        <v>124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70</v>
      </c>
      <c r="AP83" t="s">
        <v>1350</v>
      </c>
      <c r="AQ83" s="22" t="e">
        <v>#VALUE!</v>
      </c>
      <c r="AR83" s="21" t="e">
        <v>#VALUE!</v>
      </c>
      <c r="AS83" t="s">
        <v>124</v>
      </c>
      <c r="AT83" t="e">
        <v>#VALUE!</v>
      </c>
      <c r="AU83" t="e">
        <v>#VALUE!</v>
      </c>
      <c r="AV83" t="s">
        <v>1358</v>
      </c>
    </row>
    <row r="84" spans="1:48" x14ac:dyDescent="0.25">
      <c r="A84" s="14">
        <v>8.6999999999999886E-10</v>
      </c>
      <c r="B84" t="s">
        <v>1118</v>
      </c>
      <c r="C84" s="4">
        <v>0</v>
      </c>
      <c r="D84" s="4">
        <v>1</v>
      </c>
      <c r="E84" s="4">
        <v>3</v>
      </c>
      <c r="F84" s="4">
        <v>4</v>
      </c>
      <c r="G84" s="4">
        <v>12.789999961853027</v>
      </c>
      <c r="H84" s="4">
        <v>10.24</v>
      </c>
      <c r="I84" s="34">
        <v>779.92489900414762</v>
      </c>
      <c r="J84" s="35">
        <v>7.3142857142857141</v>
      </c>
      <c r="K84" s="35">
        <v>7.3142857142857141</v>
      </c>
      <c r="L84" s="35" t="s">
        <v>1236</v>
      </c>
      <c r="M84" s="35" t="s">
        <v>1236</v>
      </c>
      <c r="N84" s="4">
        <v>1.4000000000000001</v>
      </c>
      <c r="O84" s="4">
        <v>48.305084745762713</v>
      </c>
      <c r="P84" s="35" t="s">
        <v>124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0.24902343464470969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39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1118</v>
      </c>
      <c r="AP84" t="s">
        <v>1359</v>
      </c>
      <c r="AQ84" s="22">
        <v>-11.21127452480799</v>
      </c>
      <c r="AR84" s="21" t="e">
        <v>#VALUE!</v>
      </c>
      <c r="AS84">
        <v>24.90234337747097</v>
      </c>
      <c r="AT84">
        <v>11.21127452480799</v>
      </c>
      <c r="AU84" t="e">
        <v>#VALUE!</v>
      </c>
      <c r="AV84" t="s">
        <v>1360</v>
      </c>
    </row>
    <row r="85" spans="1:48" x14ac:dyDescent="0.25">
      <c r="A85" s="14">
        <v>8.7999999999999882E-10</v>
      </c>
      <c r="B85" t="s">
        <v>46</v>
      </c>
      <c r="C85" s="4">
        <v>12</v>
      </c>
      <c r="D85" s="4">
        <v>0</v>
      </c>
      <c r="E85" s="4">
        <v>1</v>
      </c>
      <c r="F85" s="4">
        <v>13</v>
      </c>
      <c r="G85" s="4">
        <v>9.9200000762939453</v>
      </c>
      <c r="H85" s="4">
        <v>7.25</v>
      </c>
      <c r="I85" s="34">
        <v>2723.8085617917973</v>
      </c>
      <c r="J85" s="35">
        <v>7.5916230366492137</v>
      </c>
      <c r="K85" s="35">
        <v>7.5916230366492137</v>
      </c>
      <c r="L85" s="35">
        <v>4.8846565816603364</v>
      </c>
      <c r="M85" s="35">
        <v>4.8846565816603364</v>
      </c>
      <c r="N85" s="4">
        <v>0.95500000000000007</v>
      </c>
      <c r="O85" s="4">
        <v>101.90274841437632</v>
      </c>
      <c r="P85" s="35">
        <v>2.9241379310344828</v>
      </c>
      <c r="Q85" s="36">
        <f t="shared" si="24"/>
        <v>92.3076923085723</v>
      </c>
      <c r="R85" s="36" t="str">
        <f t="shared" si="25"/>
        <v xml:space="preserve"> </v>
      </c>
      <c r="S85" s="37">
        <f t="shared" si="26"/>
        <v>0.36827587347226837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>
        <f t="shared" si="35"/>
        <v>23</v>
      </c>
      <c r="AD85" s="1" t="str">
        <f t="shared" si="36"/>
        <v xml:space="preserve"> </v>
      </c>
      <c r="AE85" s="1">
        <f t="shared" si="37"/>
        <v>10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46</v>
      </c>
      <c r="AP85" t="s">
        <v>1361</v>
      </c>
      <c r="AQ85" s="22">
        <v>-15.428096002413394</v>
      </c>
      <c r="AR85" s="21">
        <v>9.5194161443278738</v>
      </c>
      <c r="AS85">
        <v>36.827587259226831</v>
      </c>
      <c r="AT85">
        <v>15.428096002413394</v>
      </c>
      <c r="AU85">
        <v>-9.5194161443278738</v>
      </c>
      <c r="AV85" t="s">
        <v>1362</v>
      </c>
    </row>
    <row r="86" spans="1:48" x14ac:dyDescent="0.25">
      <c r="A86" s="14">
        <v>8.8999999999999879E-10</v>
      </c>
      <c r="B86" t="s">
        <v>66</v>
      </c>
      <c r="C86" s="4">
        <v>0</v>
      </c>
      <c r="D86" s="4">
        <v>0</v>
      </c>
      <c r="E86" s="4">
        <v>0</v>
      </c>
      <c r="F86" s="4">
        <v>0</v>
      </c>
      <c r="G86" s="4" t="s">
        <v>119</v>
      </c>
      <c r="H86" s="4">
        <v>1.1200000000000001</v>
      </c>
      <c r="I86" s="34">
        <v>255.50075948656411</v>
      </c>
      <c r="J86" s="35" t="s">
        <v>1236</v>
      </c>
      <c r="K86" s="35" t="s">
        <v>1236</v>
      </c>
      <c r="L86" s="35" t="s">
        <v>1236</v>
      </c>
      <c r="M86" s="35" t="s">
        <v>1236</v>
      </c>
      <c r="N86" s="4" t="s">
        <v>119</v>
      </c>
      <c r="O86" s="4" t="s">
        <v>119</v>
      </c>
      <c r="P86" s="35" t="s">
        <v>124</v>
      </c>
      <c r="Q86" s="36" t="str">
        <f t="shared" si="24"/>
        <v xml:space="preserve"> </v>
      </c>
      <c r="R86" s="36" t="str">
        <f t="shared" si="25"/>
        <v xml:space="preserve"> 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66</v>
      </c>
      <c r="AP86" t="s">
        <v>1241</v>
      </c>
      <c r="AQ86" s="22" t="e">
        <v>#VALUE!</v>
      </c>
      <c r="AR86" s="21" t="e">
        <v>#VALUE!</v>
      </c>
      <c r="AS86" t="s">
        <v>124</v>
      </c>
      <c r="AT86" t="e">
        <v>#VALUE!</v>
      </c>
      <c r="AU86" t="e">
        <v>#VALUE!</v>
      </c>
      <c r="AV86" t="s">
        <v>1363</v>
      </c>
    </row>
    <row r="87" spans="1:48" x14ac:dyDescent="0.25">
      <c r="A87" s="14">
        <v>8.9999999999999875E-10</v>
      </c>
      <c r="B87" t="s">
        <v>813</v>
      </c>
      <c r="C87" s="4">
        <v>13</v>
      </c>
      <c r="D87" s="4">
        <v>0</v>
      </c>
      <c r="E87" s="4">
        <v>2</v>
      </c>
      <c r="F87" s="4">
        <v>15</v>
      </c>
      <c r="G87" s="4">
        <v>17</v>
      </c>
      <c r="H87" s="4">
        <v>13.61</v>
      </c>
      <c r="I87" s="34">
        <v>1021.4569898607906</v>
      </c>
      <c r="J87" s="35">
        <v>25.776515151515149</v>
      </c>
      <c r="K87" s="35">
        <v>25.776515151515149</v>
      </c>
      <c r="L87" s="35">
        <v>3.8042069456530334</v>
      </c>
      <c r="M87" s="35">
        <v>3.8042069456530334</v>
      </c>
      <c r="N87" s="4">
        <v>0.52800000000000002</v>
      </c>
      <c r="O87" s="4">
        <v>13.793103448275861</v>
      </c>
      <c r="P87" s="35">
        <v>1.6164584864070537</v>
      </c>
      <c r="Q87" s="36">
        <f t="shared" si="24"/>
        <v>86.666666667566673</v>
      </c>
      <c r="R87" s="36" t="str">
        <f t="shared" si="25"/>
        <v xml:space="preserve"> </v>
      </c>
      <c r="S87" s="37">
        <f t="shared" si="26"/>
        <v>0.24908155857817796</v>
      </c>
      <c r="T87" s="37" t="str">
        <f t="shared" si="47"/>
        <v/>
      </c>
      <c r="U87" s="37">
        <f t="shared" si="27"/>
        <v>2.9192331483703451</v>
      </c>
      <c r="V87" s="37" t="str">
        <f t="shared" si="28"/>
        <v/>
      </c>
      <c r="W87" s="37" t="str">
        <f t="shared" si="29"/>
        <v/>
      </c>
      <c r="X87" s="37">
        <f t="shared" si="30"/>
        <v>-0.29533047043096172</v>
      </c>
      <c r="Y87" s="1">
        <f t="shared" si="31"/>
        <v>4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7</v>
      </c>
      <c r="AC87" s="1">
        <f t="shared" si="35"/>
        <v>38</v>
      </c>
      <c r="AD87" s="1" t="str">
        <f t="shared" si="36"/>
        <v xml:space="preserve"> </v>
      </c>
      <c r="AE87" s="1">
        <f t="shared" si="37"/>
        <v>15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813</v>
      </c>
      <c r="AP87" t="s">
        <v>1239</v>
      </c>
      <c r="AQ87" s="22">
        <v>-291.92331483703452</v>
      </c>
      <c r="AR87" s="21">
        <v>29.533047043096172</v>
      </c>
      <c r="AS87">
        <v>24.908155767817796</v>
      </c>
      <c r="AT87">
        <v>291.92331483703452</v>
      </c>
      <c r="AU87">
        <v>-29.533047043096172</v>
      </c>
      <c r="AV87" t="s">
        <v>1364</v>
      </c>
    </row>
    <row r="88" spans="1:48" x14ac:dyDescent="0.25">
      <c r="A88" s="14">
        <v>9.0999999999999872E-10</v>
      </c>
      <c r="B88" t="s">
        <v>1119</v>
      </c>
      <c r="C88" s="4">
        <v>1</v>
      </c>
      <c r="D88" s="4">
        <v>0</v>
      </c>
      <c r="E88" s="4">
        <v>2</v>
      </c>
      <c r="F88" s="4">
        <v>3</v>
      </c>
      <c r="G88" s="4">
        <v>12</v>
      </c>
      <c r="H88" s="4">
        <v>10.99</v>
      </c>
      <c r="I88" s="34">
        <v>183.31492663162354</v>
      </c>
      <c r="J88" s="35" t="s">
        <v>1236</v>
      </c>
      <c r="K88" s="35" t="s">
        <v>1236</v>
      </c>
      <c r="L88" s="35" t="s">
        <v>1236</v>
      </c>
      <c r="M88" s="35" t="s">
        <v>1236</v>
      </c>
      <c r="N88" s="4" t="s">
        <v>119</v>
      </c>
      <c r="O88" s="4" t="s">
        <v>119</v>
      </c>
      <c r="P88" s="35" t="s">
        <v>124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 xml:space="preserve"> </v>
      </c>
      <c r="X88" s="37" t="str">
        <f t="shared" si="30"/>
        <v xml:space="preserve"> 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1119</v>
      </c>
      <c r="AP88" t="s">
        <v>1326</v>
      </c>
      <c r="AQ88" s="22" t="e">
        <v>#VALUE!</v>
      </c>
      <c r="AR88" s="21" t="e">
        <v>#VALUE!</v>
      </c>
      <c r="AS88">
        <v>9.1901728844403952</v>
      </c>
      <c r="AT88" t="e">
        <v>#VALUE!</v>
      </c>
      <c r="AU88" t="e">
        <v>#VALUE!</v>
      </c>
      <c r="AV88" t="s">
        <v>1365</v>
      </c>
    </row>
    <row r="89" spans="1:48" x14ac:dyDescent="0.25">
      <c r="A89" s="14">
        <v>9.1999999999999868E-10</v>
      </c>
      <c r="B89" t="s">
        <v>51</v>
      </c>
      <c r="C89" s="4">
        <v>7</v>
      </c>
      <c r="D89" s="4">
        <v>0</v>
      </c>
      <c r="E89" s="4">
        <v>6</v>
      </c>
      <c r="F89" s="4">
        <v>13</v>
      </c>
      <c r="G89" s="4">
        <v>27.700000762939453</v>
      </c>
      <c r="H89" s="4">
        <v>19.7</v>
      </c>
      <c r="I89" s="34">
        <v>877.74919117698664</v>
      </c>
      <c r="J89" s="35" t="s">
        <v>1236</v>
      </c>
      <c r="K89" s="35" t="s">
        <v>1236</v>
      </c>
      <c r="L89" s="35">
        <v>11.869369869342799</v>
      </c>
      <c r="M89" s="35">
        <v>11.869369869342799</v>
      </c>
      <c r="N89" s="4">
        <v>0.11600000000000001</v>
      </c>
      <c r="O89" s="4" t="s">
        <v>119</v>
      </c>
      <c r="P89" s="35">
        <v>6.4974619289340101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0.40609141020626666</v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21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6.4974619298540102</v>
      </c>
      <c r="AH89" s="38" t="str">
        <f t="shared" si="40"/>
        <v xml:space="preserve"> </v>
      </c>
      <c r="AI89" s="1">
        <f t="shared" si="41"/>
        <v>12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51</v>
      </c>
      <c r="AP89" t="s">
        <v>1282</v>
      </c>
      <c r="AQ89" s="22" t="e">
        <v>#VALUE!</v>
      </c>
      <c r="AR89" s="21">
        <v>-119.86141662634866</v>
      </c>
      <c r="AS89">
        <v>40.609140928626665</v>
      </c>
      <c r="AT89" t="e">
        <v>#VALUE!</v>
      </c>
      <c r="AU89">
        <v>119.86141662634866</v>
      </c>
      <c r="AV89" t="s">
        <v>1366</v>
      </c>
    </row>
    <row r="90" spans="1:48" x14ac:dyDescent="0.25">
      <c r="A90" s="14">
        <v>9.2999999999999865E-10</v>
      </c>
      <c r="B90" t="s">
        <v>31</v>
      </c>
      <c r="C90" s="4">
        <v>21</v>
      </c>
      <c r="D90" s="4">
        <v>0</v>
      </c>
      <c r="E90" s="4">
        <v>5</v>
      </c>
      <c r="F90" s="4">
        <v>26</v>
      </c>
      <c r="G90" s="4">
        <v>21.063999176025391</v>
      </c>
      <c r="H90" s="4">
        <v>14.77</v>
      </c>
      <c r="I90" s="34">
        <v>3985.3310669913653</v>
      </c>
      <c r="J90" s="35">
        <v>6.3746223564954674</v>
      </c>
      <c r="K90" s="35">
        <v>6.3746223564954674</v>
      </c>
      <c r="L90" s="35">
        <v>2.9488757455456196</v>
      </c>
      <c r="M90" s="35">
        <v>2.9488757455456196</v>
      </c>
      <c r="N90" s="4">
        <v>2.3170000000000002</v>
      </c>
      <c r="O90" s="4">
        <v>20.3011422637591</v>
      </c>
      <c r="P90" s="35">
        <v>8.8354773188896409</v>
      </c>
      <c r="Q90" s="36">
        <f t="shared" si="24"/>
        <v>80.769230770160775</v>
      </c>
      <c r="R90" s="36" t="str">
        <f t="shared" si="25"/>
        <v xml:space="preserve"> </v>
      </c>
      <c r="S90" s="37">
        <f t="shared" si="26"/>
        <v>0.42613400066089996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-0.4537671283246999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5</v>
      </c>
      <c r="AC90" s="1">
        <f t="shared" si="35"/>
        <v>19</v>
      </c>
      <c r="AD90" s="1" t="str">
        <f t="shared" si="36"/>
        <v xml:space="preserve"> </v>
      </c>
      <c r="AE90" s="1">
        <f t="shared" si="37"/>
        <v>22</v>
      </c>
      <c r="AF90" s="1" t="str">
        <f t="shared" si="38"/>
        <v xml:space="preserve"> </v>
      </c>
      <c r="AG90" s="38">
        <f t="shared" si="39"/>
        <v>8.8354773198196401</v>
      </c>
      <c r="AH90" s="38" t="str">
        <f t="shared" si="40"/>
        <v xml:space="preserve"> </v>
      </c>
      <c r="AI90" s="1">
        <f t="shared" si="41"/>
        <v>6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31</v>
      </c>
      <c r="AP90" t="s">
        <v>1367</v>
      </c>
      <c r="AQ90" s="22">
        <v>3.0759933952857144</v>
      </c>
      <c r="AR90" s="21">
        <v>45.376712832469991</v>
      </c>
      <c r="AS90">
        <v>42.613399973089997</v>
      </c>
      <c r="AT90">
        <v>-3.0759933952857144</v>
      </c>
      <c r="AU90">
        <v>-45.376712832469991</v>
      </c>
      <c r="AV90" t="s">
        <v>1368</v>
      </c>
    </row>
    <row r="91" spans="1:48" x14ac:dyDescent="0.25">
      <c r="A91" s="14">
        <v>9.3999999999999862E-10</v>
      </c>
      <c r="B91" t="s">
        <v>38</v>
      </c>
      <c r="C91" s="4">
        <v>4</v>
      </c>
      <c r="D91" s="4">
        <v>4</v>
      </c>
      <c r="E91" s="4">
        <v>14</v>
      </c>
      <c r="F91" s="4">
        <v>22</v>
      </c>
      <c r="G91" s="4">
        <v>14.149999618530273</v>
      </c>
      <c r="H91" s="4">
        <v>11.97</v>
      </c>
      <c r="I91" s="34">
        <v>2025.976788428743</v>
      </c>
      <c r="J91" s="35">
        <v>18.791208791208792</v>
      </c>
      <c r="K91" s="35">
        <v>18.791208791208792</v>
      </c>
      <c r="L91" s="35">
        <v>7.9742857872594692</v>
      </c>
      <c r="M91" s="35">
        <v>7.9742857872594692</v>
      </c>
      <c r="N91" s="4">
        <v>0.63700000000000001</v>
      </c>
      <c r="O91" s="4" t="s">
        <v>119</v>
      </c>
      <c r="P91" s="35">
        <v>0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0.18212194066683987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>
        <f t="shared" si="35"/>
        <v>48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 t="str">
        <f t="shared" si="39"/>
        <v xml:space="preserve"> </v>
      </c>
      <c r="AH91" s="38" t="str">
        <f t="shared" si="40"/>
        <v xml:space="preserve"> </v>
      </c>
      <c r="AI91" s="1" t="str">
        <f t="shared" si="41"/>
        <v xml:space="preserve"> 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38</v>
      </c>
      <c r="AP91" t="s">
        <v>1354</v>
      </c>
      <c r="AQ91" s="22">
        <v>-185.71406165478015</v>
      </c>
      <c r="AR91" s="21">
        <v>-47.71110758782855</v>
      </c>
      <c r="AS91">
        <v>18.212193972683988</v>
      </c>
      <c r="AT91">
        <v>185.71406165478015</v>
      </c>
      <c r="AU91">
        <v>47.71110758782855</v>
      </c>
      <c r="AV91" t="s">
        <v>1369</v>
      </c>
    </row>
    <row r="92" spans="1:48" x14ac:dyDescent="0.25">
      <c r="A92" s="14">
        <v>9.4999999999999858E-10</v>
      </c>
      <c r="B92" t="s">
        <v>53</v>
      </c>
      <c r="C92" s="4">
        <v>9</v>
      </c>
      <c r="D92" s="4">
        <v>0</v>
      </c>
      <c r="E92" s="4">
        <v>4</v>
      </c>
      <c r="F92" s="4">
        <v>13</v>
      </c>
      <c r="G92" s="4">
        <v>21.600000381469727</v>
      </c>
      <c r="H92" s="4">
        <v>15.03</v>
      </c>
      <c r="I92" s="34">
        <v>682.05898309366899</v>
      </c>
      <c r="J92" s="35">
        <v>6.1097560975609753</v>
      </c>
      <c r="K92" s="35">
        <v>6.1097560975609753</v>
      </c>
      <c r="L92" s="35">
        <v>2.6432927276431046</v>
      </c>
      <c r="M92" s="35">
        <v>2.6432927276431046</v>
      </c>
      <c r="N92" s="4">
        <v>2.46</v>
      </c>
      <c r="O92" s="4" t="s">
        <v>119</v>
      </c>
      <c r="P92" s="35">
        <v>4.1916167664670665</v>
      </c>
      <c r="Q92" s="36" t="str">
        <f t="shared" si="24"/>
        <v xml:space="preserve"> </v>
      </c>
      <c r="R92" s="36" t="str">
        <f t="shared" si="25"/>
        <v xml:space="preserve"> </v>
      </c>
      <c r="S92" s="37">
        <f t="shared" si="26"/>
        <v>0.43712577483354814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>
        <f t="shared" si="30"/>
        <v>-0.5103715782260676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>
        <f t="shared" si="34"/>
        <v>4</v>
      </c>
      <c r="AC92" s="1">
        <f t="shared" si="35"/>
        <v>17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>
        <f t="shared" si="39"/>
        <v>4.1916167674170666</v>
      </c>
      <c r="AH92" s="38" t="str">
        <f t="shared" si="40"/>
        <v xml:space="preserve"> </v>
      </c>
      <c r="AI92" s="1">
        <f t="shared" si="41"/>
        <v>23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53</v>
      </c>
      <c r="AP92" t="s">
        <v>1370</v>
      </c>
      <c r="AQ92" s="22">
        <v>7.1031965133142139</v>
      </c>
      <c r="AR92" s="21">
        <v>51.037157822606758</v>
      </c>
      <c r="AS92">
        <v>43.712577388354809</v>
      </c>
      <c r="AT92">
        <v>-7.1031965133142139</v>
      </c>
      <c r="AU92">
        <v>-51.037157822606758</v>
      </c>
      <c r="AV92" t="s">
        <v>1371</v>
      </c>
    </row>
    <row r="93" spans="1:48" x14ac:dyDescent="0.25">
      <c r="A93" s="14">
        <v>9.5999999999999855E-10</v>
      </c>
      <c r="B93" t="s">
        <v>83</v>
      </c>
      <c r="C93" s="4">
        <v>0</v>
      </c>
      <c r="D93" s="4">
        <v>0</v>
      </c>
      <c r="E93" s="4">
        <v>0</v>
      </c>
      <c r="F93" s="4">
        <v>0</v>
      </c>
      <c r="G93" s="4" t="s">
        <v>119</v>
      </c>
      <c r="H93" s="4">
        <v>20.9</v>
      </c>
      <c r="I93" s="34">
        <v>294.78498244333559</v>
      </c>
      <c r="J93" s="35" t="s">
        <v>1236</v>
      </c>
      <c r="K93" s="35" t="s">
        <v>1236</v>
      </c>
      <c r="L93" s="35" t="s">
        <v>1236</v>
      </c>
      <c r="M93" s="35" t="s">
        <v>1236</v>
      </c>
      <c r="N93" s="4" t="s">
        <v>119</v>
      </c>
      <c r="O93" s="4" t="s">
        <v>119</v>
      </c>
      <c r="P93" s="35" t="s">
        <v>124</v>
      </c>
      <c r="Q93" s="36" t="str">
        <f t="shared" si="24"/>
        <v xml:space="preserve"> </v>
      </c>
      <c r="R93" s="36" t="str">
        <f t="shared" si="25"/>
        <v xml:space="preserve"> </v>
      </c>
      <c r="S93" s="37" t="str">
        <f t="shared" si="26"/>
        <v xml:space="preserve"> </v>
      </c>
      <c r="T93" s="37" t="str">
        <f t="shared" si="47"/>
        <v xml:space="preserve"> </v>
      </c>
      <c r="U93" s="37" t="str">
        <f t="shared" si="27"/>
        <v xml:space="preserve"> </v>
      </c>
      <c r="V93" s="37" t="str">
        <f t="shared" si="28"/>
        <v xml:space="preserve"> </v>
      </c>
      <c r="W93" s="37" t="str">
        <f t="shared" si="29"/>
        <v xml:space="preserve"> </v>
      </c>
      <c r="X93" s="37" t="str">
        <f t="shared" si="30"/>
        <v xml:space="preserve"> 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 t="str">
        <f t="shared" si="39"/>
        <v xml:space="preserve"> </v>
      </c>
      <c r="AH93" s="38" t="str">
        <f t="shared" si="40"/>
        <v xml:space="preserve"> </v>
      </c>
      <c r="AI93" s="1" t="str">
        <f t="shared" si="41"/>
        <v xml:space="preserve"> 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83</v>
      </c>
      <c r="AP93" t="s">
        <v>1274</v>
      </c>
      <c r="AQ93" s="22" t="e">
        <v>#VALUE!</v>
      </c>
      <c r="AR93" s="21" t="e">
        <v>#VALUE!</v>
      </c>
      <c r="AS93" t="s">
        <v>124</v>
      </c>
      <c r="AT93" t="e">
        <v>#VALUE!</v>
      </c>
      <c r="AU93" t="e">
        <v>#VALUE!</v>
      </c>
      <c r="AV93" t="s">
        <v>1372</v>
      </c>
    </row>
    <row r="94" spans="1:48" x14ac:dyDescent="0.25">
      <c r="A94" s="14">
        <v>9.6999999999999851E-10</v>
      </c>
      <c r="B94" t="s">
        <v>44</v>
      </c>
      <c r="C94" s="4">
        <v>19</v>
      </c>
      <c r="D94" s="4">
        <v>0</v>
      </c>
      <c r="E94" s="4">
        <v>4</v>
      </c>
      <c r="F94" s="4">
        <v>23</v>
      </c>
      <c r="G94" s="4">
        <v>45</v>
      </c>
      <c r="H94" s="4">
        <v>31.2</v>
      </c>
      <c r="I94" s="34">
        <v>1913.3121390122885</v>
      </c>
      <c r="J94" s="35">
        <v>6.8813409792677547</v>
      </c>
      <c r="K94" s="35">
        <v>6.8813409792677547</v>
      </c>
      <c r="L94" s="35">
        <v>5.1545595729815998</v>
      </c>
      <c r="M94" s="35">
        <v>5.1545595729815998</v>
      </c>
      <c r="N94" s="4">
        <v>4.5339999999999998</v>
      </c>
      <c r="O94" s="4">
        <v>27.646396396396391</v>
      </c>
      <c r="P94" s="35">
        <v>9.2948717948717956</v>
      </c>
      <c r="Q94" s="36">
        <f t="shared" si="24"/>
        <v>82.608695653143911</v>
      </c>
      <c r="R94" s="36" t="str">
        <f t="shared" si="25"/>
        <v xml:space="preserve"> </v>
      </c>
      <c r="S94" s="37">
        <f t="shared" si="26"/>
        <v>0.44230769327769232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16</v>
      </c>
      <c r="AD94" s="1" t="str">
        <f t="shared" si="36"/>
        <v xml:space="preserve"> </v>
      </c>
      <c r="AE94" s="1">
        <f t="shared" si="37"/>
        <v>19</v>
      </c>
      <c r="AF94" s="1" t="str">
        <f t="shared" si="38"/>
        <v xml:space="preserve"> </v>
      </c>
      <c r="AG94" s="38">
        <f t="shared" si="39"/>
        <v>9.2948717958417948</v>
      </c>
      <c r="AH94" s="38" t="str">
        <f t="shared" si="40"/>
        <v xml:space="preserve"> </v>
      </c>
      <c r="AI94" s="1">
        <f t="shared" si="41"/>
        <v>4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44</v>
      </c>
      <c r="AP94" t="s">
        <v>1300</v>
      </c>
      <c r="AQ94" s="22">
        <v>-4.6284942423652664</v>
      </c>
      <c r="AR94" s="21">
        <v>4.5198875529362192</v>
      </c>
      <c r="AS94">
        <v>44.230769230769226</v>
      </c>
      <c r="AT94">
        <v>4.6284942423652664</v>
      </c>
      <c r="AU94">
        <v>-4.5198875529362192</v>
      </c>
      <c r="AV94" t="s">
        <v>1373</v>
      </c>
    </row>
    <row r="95" spans="1:48" x14ac:dyDescent="0.25">
      <c r="A95" s="14">
        <v>9.7999999999999848E-10</v>
      </c>
      <c r="B95" t="s">
        <v>1120</v>
      </c>
      <c r="C95" s="4">
        <v>1</v>
      </c>
      <c r="D95" s="4">
        <v>0</v>
      </c>
      <c r="E95" s="4">
        <v>5</v>
      </c>
      <c r="F95" s="4">
        <v>6</v>
      </c>
      <c r="G95" s="4">
        <v>4.3499999046325684</v>
      </c>
      <c r="H95" s="4">
        <v>3.31</v>
      </c>
      <c r="I95" s="34">
        <v>405.96558846991508</v>
      </c>
      <c r="J95" s="35" t="s">
        <v>1236</v>
      </c>
      <c r="K95" s="35" t="s">
        <v>1236</v>
      </c>
      <c r="L95" s="35" t="s">
        <v>1236</v>
      </c>
      <c r="M95" s="35" t="s">
        <v>1236</v>
      </c>
      <c r="N95" s="4" t="s">
        <v>119</v>
      </c>
      <c r="O95" s="4" t="s">
        <v>119</v>
      </c>
      <c r="P95" s="35" t="s">
        <v>124</v>
      </c>
      <c r="Q95" s="36" t="str">
        <f t="shared" si="24"/>
        <v xml:space="preserve"> </v>
      </c>
      <c r="R95" s="36" t="str">
        <f t="shared" si="25"/>
        <v xml:space="preserve"> </v>
      </c>
      <c r="S95" s="37">
        <f t="shared" si="26"/>
        <v>0.31419936793847997</v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31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1120</v>
      </c>
      <c r="AP95" t="s">
        <v>1374</v>
      </c>
      <c r="AQ95" s="22" t="e">
        <v>#VALUE!</v>
      </c>
      <c r="AR95" s="21" t="e">
        <v>#VALUE!</v>
      </c>
      <c r="AS95">
        <v>31.419936695847994</v>
      </c>
      <c r="AT95" t="e">
        <v>#VALUE!</v>
      </c>
      <c r="AU95" t="e">
        <v>#VALUE!</v>
      </c>
      <c r="AV95" t="s">
        <v>1375</v>
      </c>
    </row>
    <row r="96" spans="1:48" x14ac:dyDescent="0.25">
      <c r="A96" s="14">
        <v>9.8999999999999844E-10</v>
      </c>
      <c r="B96" t="s">
        <v>57</v>
      </c>
      <c r="C96" s="4">
        <v>2</v>
      </c>
      <c r="D96" s="4">
        <v>4</v>
      </c>
      <c r="E96" s="4">
        <v>7</v>
      </c>
      <c r="F96" s="4">
        <v>13</v>
      </c>
      <c r="G96" s="4">
        <v>1.7999999523162842</v>
      </c>
      <c r="H96" s="4">
        <v>1.34</v>
      </c>
      <c r="I96" s="34">
        <v>460.17607277948616</v>
      </c>
      <c r="J96" s="35" t="s">
        <v>1236</v>
      </c>
      <c r="K96" s="35" t="s">
        <v>1236</v>
      </c>
      <c r="L96" s="35" t="s">
        <v>1236</v>
      </c>
      <c r="M96" s="35" t="s">
        <v>1236</v>
      </c>
      <c r="N96" s="4" t="s">
        <v>119</v>
      </c>
      <c r="O96" s="4" t="s">
        <v>119</v>
      </c>
      <c r="P96" s="35" t="s">
        <v>124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0.34328354749468953</v>
      </c>
      <c r="T96" s="37" t="str">
        <f t="shared" si="47"/>
        <v/>
      </c>
      <c r="U96" s="37" t="str">
        <f t="shared" si="27"/>
        <v xml:space="preserve"> </v>
      </c>
      <c r="V96" s="37" t="str">
        <f t="shared" si="28"/>
        <v xml:space="preserve"> </v>
      </c>
      <c r="W96" s="37" t="str">
        <f t="shared" si="29"/>
        <v xml:space="preserve"> </v>
      </c>
      <c r="X96" s="37" t="str">
        <f t="shared" si="30"/>
        <v xml:space="preserve"> 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27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 t="str">
        <f t="shared" si="39"/>
        <v xml:space="preserve"> </v>
      </c>
      <c r="AH96" s="38" t="str">
        <f t="shared" si="40"/>
        <v xml:space="preserve"> </v>
      </c>
      <c r="AI96" s="1" t="str">
        <f t="shared" si="41"/>
        <v xml:space="preserve"> 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57</v>
      </c>
      <c r="AP96" t="s">
        <v>1241</v>
      </c>
      <c r="AQ96" s="22" t="e">
        <v>#VALUE!</v>
      </c>
      <c r="AR96" s="21" t="e">
        <v>#VALUE!</v>
      </c>
      <c r="AS96">
        <v>34.328354650468953</v>
      </c>
      <c r="AT96" t="e">
        <v>#VALUE!</v>
      </c>
      <c r="AU96" t="e">
        <v>#VALUE!</v>
      </c>
      <c r="AV96" t="s">
        <v>1376</v>
      </c>
    </row>
    <row r="97" spans="1:48" x14ac:dyDescent="0.25">
      <c r="A97" s="14">
        <v>9.9999999999999841E-10</v>
      </c>
      <c r="B97" t="s">
        <v>47</v>
      </c>
      <c r="C97" s="4">
        <v>20</v>
      </c>
      <c r="D97" s="4">
        <v>0</v>
      </c>
      <c r="E97" s="4">
        <v>2</v>
      </c>
      <c r="F97" s="4">
        <v>22</v>
      </c>
      <c r="G97" s="4">
        <v>10.810000419616699</v>
      </c>
      <c r="H97" s="4">
        <v>6.41</v>
      </c>
      <c r="I97" s="34">
        <v>2751.6126819705573</v>
      </c>
      <c r="J97" s="35">
        <v>4.5590327169274536</v>
      </c>
      <c r="K97" s="35">
        <v>4.5590327169274536</v>
      </c>
      <c r="L97" s="35">
        <v>2.6127915105948536</v>
      </c>
      <c r="M97" s="35">
        <v>2.6127915105948536</v>
      </c>
      <c r="N97" s="4">
        <v>1.4060000000000001</v>
      </c>
      <c r="O97" s="4">
        <v>46.611053180396247</v>
      </c>
      <c r="P97" s="35">
        <v>13.931357254290171</v>
      </c>
      <c r="Q97" s="36">
        <f t="shared" si="24"/>
        <v>90.90909091009091</v>
      </c>
      <c r="R97" s="36" t="str">
        <f t="shared" si="25"/>
        <v xml:space="preserve"> </v>
      </c>
      <c r="S97" s="37">
        <f t="shared" si="26"/>
        <v>0.68642752356110737</v>
      </c>
      <c r="T97" s="37" t="str">
        <f t="shared" si="47"/>
        <v/>
      </c>
      <c r="U97" s="37" t="str">
        <f t="shared" si="27"/>
        <v/>
      </c>
      <c r="V97" s="37">
        <f t="shared" si="28"/>
        <v>-0.30681428254910115</v>
      </c>
      <c r="W97" s="37" t="str">
        <f t="shared" si="29"/>
        <v/>
      </c>
      <c r="X97" s="37">
        <f t="shared" si="30"/>
        <v>-0.51602144916519566</v>
      </c>
      <c r="Y97" s="1" t="str">
        <f t="shared" si="31"/>
        <v xml:space="preserve"> </v>
      </c>
      <c r="Z97" s="1">
        <f t="shared" si="32"/>
        <v>9</v>
      </c>
      <c r="AA97" s="1" t="str">
        <f t="shared" si="33"/>
        <v xml:space="preserve"> </v>
      </c>
      <c r="AB97" s="1">
        <f t="shared" si="34"/>
        <v>3</v>
      </c>
      <c r="AC97" s="1">
        <f t="shared" si="35"/>
        <v>6</v>
      </c>
      <c r="AD97" s="1" t="str">
        <f t="shared" si="36"/>
        <v xml:space="preserve"> </v>
      </c>
      <c r="AE97" s="1">
        <f t="shared" si="37"/>
        <v>11</v>
      </c>
      <c r="AF97" s="1" t="str">
        <f t="shared" si="38"/>
        <v xml:space="preserve"> </v>
      </c>
      <c r="AG97" s="38">
        <f t="shared" si="39"/>
        <v>13.931357255290171</v>
      </c>
      <c r="AH97" s="38" t="str">
        <f t="shared" si="40"/>
        <v xml:space="preserve"> </v>
      </c>
      <c r="AI97" s="1">
        <f t="shared" si="41"/>
        <v>1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47</v>
      </c>
      <c r="AP97" t="s">
        <v>1377</v>
      </c>
      <c r="AQ97" s="22">
        <v>30.681428254910116</v>
      </c>
      <c r="AR97" s="21">
        <v>51.602144916519563</v>
      </c>
      <c r="AS97">
        <v>68.642752256110739</v>
      </c>
      <c r="AT97">
        <v>-30.681428254910116</v>
      </c>
      <c r="AU97">
        <v>-51.602144916519563</v>
      </c>
      <c r="AV97" t="s">
        <v>1378</v>
      </c>
    </row>
    <row r="98" spans="1:48" x14ac:dyDescent="0.25">
      <c r="A98" s="14">
        <v>1.0099999999999984E-9</v>
      </c>
      <c r="B98" t="s">
        <v>59</v>
      </c>
      <c r="C98" s="4">
        <v>2</v>
      </c>
      <c r="D98" s="4">
        <v>0</v>
      </c>
      <c r="E98" s="4">
        <v>9</v>
      </c>
      <c r="F98" s="4">
        <v>11</v>
      </c>
      <c r="G98" s="4">
        <v>215</v>
      </c>
      <c r="H98" s="4">
        <v>199</v>
      </c>
      <c r="I98" s="34">
        <v>1302.5768944770782</v>
      </c>
      <c r="J98" s="35">
        <v>12.549662609573058</v>
      </c>
      <c r="K98" s="35">
        <v>12.549662609573058</v>
      </c>
      <c r="L98" s="35">
        <v>7.2780445977842687</v>
      </c>
      <c r="M98" s="35">
        <v>7.2780445977842687</v>
      </c>
      <c r="N98" s="4">
        <v>15.857000000000001</v>
      </c>
      <c r="O98" s="4">
        <v>8.9903086122757685</v>
      </c>
      <c r="P98" s="35">
        <v>6.8427135678391959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6.842713568849196</v>
      </c>
      <c r="AH98" s="38" t="str">
        <f t="shared" si="40"/>
        <v xml:space="preserve"> </v>
      </c>
      <c r="AI98" s="1">
        <f t="shared" si="41"/>
        <v>10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59</v>
      </c>
      <c r="AP98" t="s">
        <v>1379</v>
      </c>
      <c r="AQ98" s="22">
        <v>-90.813433899778005</v>
      </c>
      <c r="AR98" s="21">
        <v>-34.814334135093674</v>
      </c>
      <c r="AS98">
        <v>8.040201005025116</v>
      </c>
      <c r="AT98">
        <v>90.813433899778005</v>
      </c>
      <c r="AU98">
        <v>34.814334135093674</v>
      </c>
      <c r="AV98" t="s">
        <v>1380</v>
      </c>
    </row>
    <row r="99" spans="1:48" x14ac:dyDescent="0.25">
      <c r="A99" s="14">
        <v>1.0199999999999983E-9</v>
      </c>
      <c r="B99" t="s">
        <v>30</v>
      </c>
      <c r="C99" s="4">
        <v>15</v>
      </c>
      <c r="D99" s="4">
        <v>4</v>
      </c>
      <c r="E99" s="4">
        <v>5</v>
      </c>
      <c r="F99" s="4">
        <v>24</v>
      </c>
      <c r="G99" s="4">
        <v>120</v>
      </c>
      <c r="H99" s="4">
        <v>87</v>
      </c>
      <c r="I99" s="34">
        <v>2672.0716847789681</v>
      </c>
      <c r="J99" s="35">
        <v>15.088449531737773</v>
      </c>
      <c r="K99" s="35">
        <v>15.088449531737773</v>
      </c>
      <c r="L99" s="35">
        <v>7.7242068909081656</v>
      </c>
      <c r="M99" s="35">
        <v>7.7242068909081656</v>
      </c>
      <c r="N99" s="4">
        <v>5.766</v>
      </c>
      <c r="O99" s="4" t="s">
        <v>119</v>
      </c>
      <c r="P99" s="35">
        <v>6.1839080459770113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0.37931034584758627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22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6.1839080469970114</v>
      </c>
      <c r="AH99" s="38" t="str">
        <f t="shared" si="40"/>
        <v xml:space="preserve"> </v>
      </c>
      <c r="AI99" s="1">
        <f t="shared" si="41"/>
        <v>14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1267</v>
      </c>
      <c r="AQ99" s="22">
        <v>-129.41484221083206</v>
      </c>
      <c r="AR99" s="21">
        <v>-43.078789189682979</v>
      </c>
      <c r="AS99">
        <v>37.931034482758633</v>
      </c>
      <c r="AT99">
        <v>129.41484221083206</v>
      </c>
      <c r="AU99">
        <v>43.078789189682979</v>
      </c>
      <c r="AV99" t="s">
        <v>1381</v>
      </c>
    </row>
    <row r="100" spans="1:48" x14ac:dyDescent="0.25">
      <c r="A100" s="14">
        <v>1.0299999999999983E-9</v>
      </c>
      <c r="B100" t="s">
        <v>1121</v>
      </c>
      <c r="C100" s="4">
        <v>2</v>
      </c>
      <c r="D100" s="4">
        <v>0</v>
      </c>
      <c r="E100" s="4">
        <v>0</v>
      </c>
      <c r="F100" s="4">
        <v>2</v>
      </c>
      <c r="G100" s="4">
        <v>9.755000114440918</v>
      </c>
      <c r="H100" s="4">
        <v>5.89</v>
      </c>
      <c r="I100" s="34">
        <v>839.08213195682629</v>
      </c>
      <c r="J100" s="35" t="s">
        <v>1236</v>
      </c>
      <c r="K100" s="35" t="s">
        <v>1236</v>
      </c>
      <c r="L100" s="35" t="s">
        <v>1236</v>
      </c>
      <c r="M100" s="35" t="s">
        <v>1236</v>
      </c>
      <c r="N100" s="4" t="s">
        <v>119</v>
      </c>
      <c r="O100" s="4" t="s">
        <v>119</v>
      </c>
      <c r="P100" s="35" t="s">
        <v>124</v>
      </c>
      <c r="Q100" s="36">
        <f t="shared" si="24"/>
        <v>100.00000000103</v>
      </c>
      <c r="R100" s="36" t="str">
        <f t="shared" si="25"/>
        <v xml:space="preserve"> </v>
      </c>
      <c r="S100" s="37">
        <f t="shared" si="26"/>
        <v>0.65619696443253284</v>
      </c>
      <c r="T100" s="37" t="str">
        <f t="shared" si="47"/>
        <v/>
      </c>
      <c r="U100" s="37" t="str">
        <f t="shared" si="27"/>
        <v xml:space="preserve"> </v>
      </c>
      <c r="V100" s="37" t="str">
        <f t="shared" si="28"/>
        <v xml:space="preserve"> </v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7</v>
      </c>
      <c r="AD100" s="1" t="str">
        <f t="shared" si="36"/>
        <v xml:space="preserve"> </v>
      </c>
      <c r="AE100" s="1">
        <f t="shared" si="37"/>
        <v>1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1121</v>
      </c>
      <c r="AP100" t="s">
        <v>1245</v>
      </c>
      <c r="AQ100" s="22" t="e">
        <v>#VALUE!</v>
      </c>
      <c r="AR100" s="21" t="e">
        <v>#VALUE!</v>
      </c>
      <c r="AS100">
        <v>65.619696340253284</v>
      </c>
      <c r="AT100" t="e">
        <v>#VALUE!</v>
      </c>
      <c r="AU100" t="e">
        <v>#VALUE!</v>
      </c>
      <c r="AV100" t="s">
        <v>1382</v>
      </c>
    </row>
    <row r="101" spans="1:48" x14ac:dyDescent="0.25">
      <c r="A101" s="14">
        <v>1.0399999999999983E-9</v>
      </c>
      <c r="B101" t="s">
        <v>50</v>
      </c>
      <c r="C101" s="4">
        <v>16</v>
      </c>
      <c r="D101" s="4">
        <v>0</v>
      </c>
      <c r="E101" s="4">
        <v>2</v>
      </c>
      <c r="F101" s="4">
        <v>18</v>
      </c>
      <c r="G101" s="4">
        <v>30.899999618530273</v>
      </c>
      <c r="H101" s="4">
        <v>21.24</v>
      </c>
      <c r="I101" s="34">
        <v>890.92643863822968</v>
      </c>
      <c r="J101" s="35">
        <v>6.7109004739336484</v>
      </c>
      <c r="K101" s="35">
        <v>6.7109004739336484</v>
      </c>
      <c r="L101" s="35">
        <v>5.2464636842105268</v>
      </c>
      <c r="M101" s="35">
        <v>5.2464636842105268</v>
      </c>
      <c r="N101" s="4">
        <v>3.165</v>
      </c>
      <c r="O101" s="4">
        <v>7.0341562394318631</v>
      </c>
      <c r="P101" s="35">
        <v>7.4623352165725052</v>
      </c>
      <c r="Q101" s="36">
        <f t="shared" si="24"/>
        <v>88.888888889928879</v>
      </c>
      <c r="R101" s="36" t="str">
        <f t="shared" si="25"/>
        <v xml:space="preserve"> </v>
      </c>
      <c r="S101" s="37">
        <f t="shared" si="26"/>
        <v>0.45480224296703742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15</v>
      </c>
      <c r="AD101" s="1" t="str">
        <f t="shared" si="36"/>
        <v xml:space="preserve"> </v>
      </c>
      <c r="AE101" s="1">
        <f t="shared" si="37"/>
        <v>13</v>
      </c>
      <c r="AF101" s="1" t="str">
        <f t="shared" si="38"/>
        <v xml:space="preserve"> </v>
      </c>
      <c r="AG101" s="38">
        <f t="shared" si="39"/>
        <v>7.4623352176125053</v>
      </c>
      <c r="AH101" s="38" t="str">
        <f t="shared" si="40"/>
        <v xml:space="preserve"> </v>
      </c>
      <c r="AI101" s="1">
        <f t="shared" si="41"/>
        <v>9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50</v>
      </c>
      <c r="AP101" t="s">
        <v>1326</v>
      </c>
      <c r="AQ101" s="22">
        <v>-2.0370032110760494</v>
      </c>
      <c r="AR101" s="21">
        <v>2.8175083777141507</v>
      </c>
      <c r="AS101">
        <v>45.480224192703744</v>
      </c>
      <c r="AT101">
        <v>2.0370032110760494</v>
      </c>
      <c r="AU101">
        <v>-2.8175083777141507</v>
      </c>
      <c r="AV101" t="s">
        <v>1383</v>
      </c>
    </row>
    <row r="102" spans="1:48" x14ac:dyDescent="0.25">
      <c r="A102" s="14">
        <v>1.0499999999999982E-9</v>
      </c>
      <c r="B102" t="s">
        <v>42</v>
      </c>
      <c r="C102" s="4">
        <v>6</v>
      </c>
      <c r="D102" s="4">
        <v>2</v>
      </c>
      <c r="E102" s="4">
        <v>15</v>
      </c>
      <c r="F102" s="4">
        <v>23</v>
      </c>
      <c r="G102" s="4">
        <v>5.3350000381469727</v>
      </c>
      <c r="H102" s="4">
        <v>3.44</v>
      </c>
      <c r="I102" s="34">
        <v>1647.8206234816118</v>
      </c>
      <c r="J102" s="35">
        <v>3.2149532710280373</v>
      </c>
      <c r="K102" s="35">
        <v>3.2149532710280373</v>
      </c>
      <c r="L102" s="35" t="s">
        <v>1236</v>
      </c>
      <c r="M102" s="35" t="s">
        <v>1236</v>
      </c>
      <c r="N102" s="4">
        <v>1.07</v>
      </c>
      <c r="O102" s="4">
        <v>-34.072704867529261</v>
      </c>
      <c r="P102" s="35" t="s">
        <v>124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0.55087210516249197</v>
      </c>
      <c r="T102" s="37" t="str">
        <f t="shared" si="47"/>
        <v/>
      </c>
      <c r="U102" s="37" t="str">
        <f t="shared" si="27"/>
        <v/>
      </c>
      <c r="V102" s="37">
        <f t="shared" si="28"/>
        <v>-0.51117707897244147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5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11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42</v>
      </c>
      <c r="AP102" t="s">
        <v>1241</v>
      </c>
      <c r="AQ102" s="22">
        <v>51.117707897244145</v>
      </c>
      <c r="AR102" s="21" t="e">
        <v>#VALUE!</v>
      </c>
      <c r="AS102">
        <v>55.087210411249202</v>
      </c>
      <c r="AT102">
        <v>-51.117707897244145</v>
      </c>
      <c r="AU102" t="e">
        <v>#VALUE!</v>
      </c>
      <c r="AV102" t="s">
        <v>1384</v>
      </c>
    </row>
    <row r="103" spans="1:48" x14ac:dyDescent="0.25">
      <c r="A103" s="14">
        <v>1.0599999999999982E-9</v>
      </c>
      <c r="B103" t="s">
        <v>69</v>
      </c>
      <c r="C103" s="4">
        <v>1</v>
      </c>
      <c r="D103" s="4">
        <v>0</v>
      </c>
      <c r="E103" s="4">
        <v>1</v>
      </c>
      <c r="F103" s="4">
        <v>2</v>
      </c>
      <c r="G103" s="4">
        <v>33.639999389648438</v>
      </c>
      <c r="H103" s="4">
        <v>35.5</v>
      </c>
      <c r="I103" s="34">
        <v>1460.5805121038288</v>
      </c>
      <c r="J103" s="35">
        <v>16.666666666666668</v>
      </c>
      <c r="K103" s="35">
        <v>16.666666666666668</v>
      </c>
      <c r="L103" s="35">
        <v>7.8781736447774353</v>
      </c>
      <c r="M103" s="35">
        <v>7.8781736447774353</v>
      </c>
      <c r="N103" s="4">
        <v>2.13</v>
      </c>
      <c r="O103" s="4">
        <v>-59.689629068887207</v>
      </c>
      <c r="P103" s="35" t="s">
        <v>124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-59.689629067827205</v>
      </c>
      <c r="AM103" s="1" t="str">
        <f t="shared" si="45"/>
        <v xml:space="preserve"> </v>
      </c>
      <c r="AN103" s="1">
        <f t="shared" si="46"/>
        <v>1</v>
      </c>
      <c r="AO103" t="s">
        <v>69</v>
      </c>
      <c r="AP103" t="s">
        <v>1385</v>
      </c>
      <c r="AQ103" s="22">
        <v>-153.41110731564322</v>
      </c>
      <c r="AR103" s="21">
        <v>-45.930781249218676</v>
      </c>
      <c r="AS103">
        <v>-5.2394383390184878</v>
      </c>
      <c r="AT103">
        <v>153.41110731564322</v>
      </c>
      <c r="AU103">
        <v>45.930781249218676</v>
      </c>
      <c r="AV103" t="s">
        <v>1386</v>
      </c>
    </row>
    <row r="104" spans="1:48" x14ac:dyDescent="0.25">
      <c r="A104" s="14">
        <v>1.0699999999999982E-9</v>
      </c>
      <c r="B104" t="s">
        <v>71</v>
      </c>
      <c r="C104" s="4">
        <v>8</v>
      </c>
      <c r="D104" s="4">
        <v>0</v>
      </c>
      <c r="E104" s="4">
        <v>1</v>
      </c>
      <c r="F104" s="4">
        <v>9</v>
      </c>
      <c r="G104" s="4">
        <v>19.100000381469727</v>
      </c>
      <c r="H104" s="4">
        <v>17.12</v>
      </c>
      <c r="I104" s="34">
        <v>314.53842574808994</v>
      </c>
      <c r="J104" s="35">
        <v>9.0105263157894733</v>
      </c>
      <c r="K104" s="35">
        <v>9.0105263157894733</v>
      </c>
      <c r="L104" s="35">
        <v>6.086621965317919</v>
      </c>
      <c r="M104" s="35">
        <v>6.086621965317919</v>
      </c>
      <c r="N104" s="4">
        <v>1.9000000000000001</v>
      </c>
      <c r="O104" s="4">
        <v>67.400881057268734</v>
      </c>
      <c r="P104" s="35">
        <v>1.9859813084112148</v>
      </c>
      <c r="Q104" s="36">
        <f t="shared" si="24"/>
        <v>88.888888889958892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12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>
        <f t="shared" si="43"/>
        <v>67.40088105833874</v>
      </c>
      <c r="AL104" s="25" t="str">
        <f t="shared" si="44"/>
        <v xml:space="preserve"> </v>
      </c>
      <c r="AM104" s="1">
        <f t="shared" si="45"/>
        <v>5</v>
      </c>
      <c r="AN104" s="1" t="str">
        <f t="shared" si="46"/>
        <v xml:space="preserve"> </v>
      </c>
      <c r="AO104" t="s">
        <v>71</v>
      </c>
      <c r="AP104" t="s">
        <v>1387</v>
      </c>
      <c r="AQ104" s="22">
        <v>-37.002047070857216</v>
      </c>
      <c r="AR104" s="21">
        <v>-12.745102940999175</v>
      </c>
      <c r="AS104">
        <v>11.565422788958667</v>
      </c>
      <c r="AT104">
        <v>37.002047070857216</v>
      </c>
      <c r="AU104">
        <v>12.745102940999175</v>
      </c>
      <c r="AV104" t="s">
        <v>1388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0</v>
      </c>
      <c r="E105" s="4">
        <v>4</v>
      </c>
      <c r="F105" s="4">
        <v>22</v>
      </c>
      <c r="G105" s="4">
        <v>3.9000000953674316</v>
      </c>
      <c r="H105" s="4">
        <v>2.0699999999999998</v>
      </c>
      <c r="I105" s="34">
        <v>2144.5526105327326</v>
      </c>
      <c r="J105" s="35">
        <v>2.7236842105263155</v>
      </c>
      <c r="K105" s="35">
        <v>2.7236842105263155</v>
      </c>
      <c r="L105" s="35" t="s">
        <v>1236</v>
      </c>
      <c r="M105" s="35" t="s">
        <v>1236</v>
      </c>
      <c r="N105" s="4">
        <v>0.76</v>
      </c>
      <c r="O105" s="4">
        <v>26.455906821963399</v>
      </c>
      <c r="P105" s="35">
        <v>1.5942028985507248</v>
      </c>
      <c r="Q105" s="36">
        <f t="shared" si="24"/>
        <v>81.81818181926181</v>
      </c>
      <c r="R105" s="36" t="str">
        <f t="shared" si="25"/>
        <v xml:space="preserve"> </v>
      </c>
      <c r="S105" s="37">
        <f t="shared" si="26"/>
        <v>0.88405801816571594</v>
      </c>
      <c r="T105" s="37" t="str">
        <f t="shared" si="47"/>
        <v/>
      </c>
      <c r="U105" s="37" t="str">
        <f t="shared" si="27"/>
        <v/>
      </c>
      <c r="V105" s="37">
        <f t="shared" si="28"/>
        <v>-0.58587290093943567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2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2</v>
      </c>
      <c r="AD105" s="1" t="str">
        <f t="shared" si="36"/>
        <v xml:space="preserve"> </v>
      </c>
      <c r="AE105" s="1">
        <f t="shared" si="37"/>
        <v>20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1241</v>
      </c>
      <c r="AQ105" s="22">
        <v>58.587290093943565</v>
      </c>
      <c r="AR105" s="21" t="e">
        <v>#VALUE!</v>
      </c>
      <c r="AS105">
        <v>88.405801708571602</v>
      </c>
      <c r="AT105">
        <v>-58.587290093943565</v>
      </c>
      <c r="AU105" t="e">
        <v>#VALUE!</v>
      </c>
      <c r="AV105" t="s">
        <v>1389</v>
      </c>
    </row>
    <row r="106" spans="1:48" x14ac:dyDescent="0.25">
      <c r="A106" s="14">
        <v>1.0899999999999981E-9</v>
      </c>
      <c r="B106" t="s">
        <v>72</v>
      </c>
      <c r="C106" s="4">
        <v>0</v>
      </c>
      <c r="D106" s="4">
        <v>0</v>
      </c>
      <c r="E106" s="4">
        <v>3</v>
      </c>
      <c r="F106" s="4">
        <v>3</v>
      </c>
      <c r="G106" s="4">
        <v>3.2000000476837158</v>
      </c>
      <c r="H106" s="4">
        <v>2.0699999999999998</v>
      </c>
      <c r="I106" s="34">
        <v>507.76360612249192</v>
      </c>
      <c r="J106" s="35">
        <v>23</v>
      </c>
      <c r="K106" s="35">
        <v>23</v>
      </c>
      <c r="L106" s="35" t="s">
        <v>1236</v>
      </c>
      <c r="M106" s="35" t="s">
        <v>1236</v>
      </c>
      <c r="N106" s="4">
        <v>0.09</v>
      </c>
      <c r="O106" s="4">
        <v>899.99999999999977</v>
      </c>
      <c r="P106" s="35" t="s">
        <v>124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0.54589374393237489</v>
      </c>
      <c r="T106" s="37" t="str">
        <f t="shared" si="47"/>
        <v/>
      </c>
      <c r="U106" s="37">
        <f t="shared" si="27"/>
        <v>2.4970732809558762</v>
      </c>
      <c r="V106" s="37" t="str">
        <f t="shared" si="28"/>
        <v/>
      </c>
      <c r="W106" s="37" t="str">
        <f t="shared" si="29"/>
        <v xml:space="preserve"> </v>
      </c>
      <c r="X106" s="37" t="str">
        <f t="shared" si="30"/>
        <v xml:space="preserve"> </v>
      </c>
      <c r="Y106" s="1">
        <f t="shared" si="31"/>
        <v>6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12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72</v>
      </c>
      <c r="AP106" t="s">
        <v>1296</v>
      </c>
      <c r="AQ106" s="22">
        <v>-249.70732809558763</v>
      </c>
      <c r="AR106" s="21" t="e">
        <v>#VALUE!</v>
      </c>
      <c r="AS106">
        <v>54.589374284237493</v>
      </c>
      <c r="AT106">
        <v>249.70732809558763</v>
      </c>
      <c r="AU106" t="e">
        <v>#VALUE!</v>
      </c>
      <c r="AV106" t="s">
        <v>1390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44298.974818171293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798</v>
      </c>
      <c r="C6" s="31"/>
      <c r="D6" s="31"/>
      <c r="E6" s="31"/>
      <c r="F6" s="31"/>
      <c r="G6" s="32"/>
      <c r="H6" s="32"/>
      <c r="I6" s="33"/>
      <c r="J6" s="32">
        <v>23.678701860668063</v>
      </c>
      <c r="K6" s="32">
        <v>20.601616263594085</v>
      </c>
      <c r="L6" s="32">
        <v>15.309841067565603</v>
      </c>
      <c r="M6" s="32">
        <v>13.809483480633864</v>
      </c>
      <c r="N6" s="32"/>
      <c r="O6" s="32"/>
      <c r="P6" s="32">
        <v>1.4477165157861331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542</v>
      </c>
      <c r="C7" s="4">
        <v>12</v>
      </c>
      <c r="D7" s="4">
        <v>1</v>
      </c>
      <c r="E7" s="4">
        <v>4</v>
      </c>
      <c r="F7" s="4">
        <v>17</v>
      </c>
      <c r="G7" s="4">
        <v>140</v>
      </c>
      <c r="H7" s="4">
        <v>131.27000000000001</v>
      </c>
      <c r="I7" s="34">
        <v>39997.642794050007</v>
      </c>
      <c r="J7" s="35">
        <v>33.684885809597127</v>
      </c>
      <c r="K7" s="35">
        <v>33.684885809597127</v>
      </c>
      <c r="L7" s="35">
        <v>25.866660006421483</v>
      </c>
      <c r="M7" s="35">
        <v>25.866660006421483</v>
      </c>
      <c r="N7" s="4">
        <v>3.8970000000000002</v>
      </c>
      <c r="O7" s="4">
        <v>18.810975609756095</v>
      </c>
      <c r="P7" s="35">
        <v>0.58733907214138803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70.588235294217654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106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542</v>
      </c>
      <c r="AP7" t="s">
        <v>1391</v>
      </c>
      <c r="AQ7" s="22">
        <v>-42.258160974398763</v>
      </c>
      <c r="AR7" s="21">
        <v>-68.954464597420582</v>
      </c>
      <c r="AS7">
        <v>6.6504151748304929</v>
      </c>
      <c r="AT7">
        <v>42.258160974398763</v>
      </c>
      <c r="AU7">
        <v>68.954464597420582</v>
      </c>
      <c r="AV7" t="s">
        <v>1392</v>
      </c>
    </row>
    <row r="8" spans="1:48" x14ac:dyDescent="0.25">
      <c r="A8" s="14">
        <v>1.1000000000000001E-10</v>
      </c>
      <c r="B8" t="s">
        <v>428</v>
      </c>
      <c r="C8" s="4">
        <v>2</v>
      </c>
      <c r="D8" s="4">
        <v>11</v>
      </c>
      <c r="E8" s="4">
        <v>7</v>
      </c>
      <c r="F8" s="4">
        <v>20</v>
      </c>
      <c r="G8" s="4">
        <v>18.5</v>
      </c>
      <c r="H8" s="4">
        <v>22.91</v>
      </c>
      <c r="I8" s="34">
        <v>14693.88922225</v>
      </c>
      <c r="J8" s="35" t="s">
        <v>1236</v>
      </c>
      <c r="K8" s="35" t="s">
        <v>1236</v>
      </c>
      <c r="L8" s="35" t="s">
        <v>1236</v>
      </c>
      <c r="M8" s="35" t="s">
        <v>1236</v>
      </c>
      <c r="N8" s="4">
        <v>-8.0909999999999993</v>
      </c>
      <c r="O8" s="4">
        <v>58.845371312309261</v>
      </c>
      <c r="P8" s="35">
        <v>0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>
        <f t="shared" ref="AK8:AK71" si="17">IF(ISERROR((IF((AND(O8&lt;$AK$5,O8&gt;$AK$6))=TRUE,O8+A8," ")))=TRUE," ",((IF((AND(O8&lt;$AK$5,O8&gt;$AK$6))=TRUE,O8+A8," "))))</f>
        <v>58.84537131241926</v>
      </c>
      <c r="AL8" s="25" t="str">
        <f t="shared" ref="AL8:AL71" si="18">IF(ISERROR((IF(O8&lt;$AL$5,O8+A8," ")))=TRUE," ",((IF(O8&lt;$AL$5,O8+A8," "))))</f>
        <v xml:space="preserve"> </v>
      </c>
      <c r="AM8" s="1">
        <f t="shared" ref="AM8:AN71" si="19">IF(ISERROR((RANK(AK8,AK$7:AK$391,0)))=TRUE," ",((RANK(AK8,AK$7:AK$391,0))))</f>
        <v>27</v>
      </c>
      <c r="AN8" s="1" t="str">
        <f t="shared" si="19"/>
        <v xml:space="preserve"> </v>
      </c>
      <c r="AO8" t="s">
        <v>428</v>
      </c>
      <c r="AP8" t="s">
        <v>1354</v>
      </c>
      <c r="AQ8" s="22" t="e">
        <v>#VALUE!</v>
      </c>
      <c r="AR8" s="21" t="e">
        <v>#VALUE!</v>
      </c>
      <c r="AS8">
        <v>-19.249236141422966</v>
      </c>
      <c r="AT8" t="e">
        <v>#VALUE!</v>
      </c>
      <c r="AU8" t="e">
        <v>#VALUE!</v>
      </c>
      <c r="AV8" t="s">
        <v>1393</v>
      </c>
    </row>
    <row r="9" spans="1:48" x14ac:dyDescent="0.25">
      <c r="A9" s="14">
        <v>1.2E-10</v>
      </c>
      <c r="B9" t="s">
        <v>613</v>
      </c>
      <c r="C9" s="4">
        <v>14</v>
      </c>
      <c r="D9" s="4">
        <v>2</v>
      </c>
      <c r="E9" s="4">
        <v>9</v>
      </c>
      <c r="F9" s="4">
        <v>25</v>
      </c>
      <c r="G9" s="4">
        <v>185</v>
      </c>
      <c r="H9" s="4">
        <v>188.06</v>
      </c>
      <c r="I9" s="34">
        <v>12305.11070204</v>
      </c>
      <c r="J9" s="35">
        <v>19.156565142100437</v>
      </c>
      <c r="K9" s="35">
        <v>19.156565142100437</v>
      </c>
      <c r="L9" s="35">
        <v>10.73096006241294</v>
      </c>
      <c r="M9" s="35">
        <v>10.73096006241294</v>
      </c>
      <c r="N9" s="4">
        <v>9.8170000000000002</v>
      </c>
      <c r="O9" s="4">
        <v>15.358401880141015</v>
      </c>
      <c r="P9" s="35">
        <v>0.54078485589705416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>
        <f t="shared" si="5"/>
        <v>-0.1909790809131815</v>
      </c>
      <c r="W9" s="37" t="str">
        <f t="shared" si="6"/>
        <v/>
      </c>
      <c r="X9" s="37">
        <f t="shared" si="7"/>
        <v>-0.29908089737477228</v>
      </c>
      <c r="Y9" s="1" t="str">
        <f t="shared" si="8"/>
        <v xml:space="preserve"> </v>
      </c>
      <c r="Z9" s="1">
        <f t="shared" si="9"/>
        <v>150</v>
      </c>
      <c r="AA9" s="1" t="str">
        <f t="shared" si="8"/>
        <v xml:space="preserve"> </v>
      </c>
      <c r="AB9" s="1">
        <f t="shared" si="10"/>
        <v>87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613</v>
      </c>
      <c r="AP9" t="s">
        <v>1286</v>
      </c>
      <c r="AQ9" s="22">
        <v>19.09790809131815</v>
      </c>
      <c r="AR9" s="21">
        <v>29.908089737477226</v>
      </c>
      <c r="AS9">
        <v>-1.627140274380523</v>
      </c>
      <c r="AT9">
        <v>-19.09790809131815</v>
      </c>
      <c r="AU9">
        <v>-29.908089737477226</v>
      </c>
      <c r="AV9" t="s">
        <v>1394</v>
      </c>
    </row>
    <row r="10" spans="1:48" x14ac:dyDescent="0.25">
      <c r="A10" s="14">
        <v>1.2999999999999999E-10</v>
      </c>
      <c r="B10" t="s">
        <v>415</v>
      </c>
      <c r="C10" s="4">
        <v>34</v>
      </c>
      <c r="D10" s="4">
        <v>3</v>
      </c>
      <c r="E10" s="4">
        <v>9</v>
      </c>
      <c r="F10" s="4">
        <v>46</v>
      </c>
      <c r="G10" s="4">
        <v>155.5</v>
      </c>
      <c r="H10" s="4">
        <v>131.24</v>
      </c>
      <c r="I10" s="34">
        <v>2203269.7190400003</v>
      </c>
      <c r="J10" s="35">
        <v>29.578544061302683</v>
      </c>
      <c r="K10" s="35">
        <v>29.578544061302683</v>
      </c>
      <c r="L10" s="35">
        <v>21.179247725169056</v>
      </c>
      <c r="M10" s="35">
        <v>21.179247725169056</v>
      </c>
      <c r="N10" s="4">
        <v>4.4370000000000003</v>
      </c>
      <c r="O10" s="4">
        <v>35.480916030534367</v>
      </c>
      <c r="P10" s="35">
        <v>0.6415726912526668</v>
      </c>
      <c r="Q10" s="36">
        <f t="shared" si="0"/>
        <v>73.913043478390875</v>
      </c>
      <c r="R10" s="36" t="str">
        <f t="shared" si="1"/>
        <v xml:space="preserve"> </v>
      </c>
      <c r="S10" s="37">
        <f t="shared" si="2"/>
        <v>0.18485217934365439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34</v>
      </c>
      <c r="AD10" s="1" t="str">
        <f t="shared" si="12"/>
        <v xml:space="preserve"> </v>
      </c>
      <c r="AE10" s="1">
        <f t="shared" si="13"/>
        <v>85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415</v>
      </c>
      <c r="AP10" t="s">
        <v>1256</v>
      </c>
      <c r="AQ10" s="22">
        <v>-24.916240068188287</v>
      </c>
      <c r="AR10" s="21">
        <v>-38.337476082870523</v>
      </c>
      <c r="AS10">
        <v>18.48521792136544</v>
      </c>
      <c r="AT10">
        <v>24.916240068188287</v>
      </c>
      <c r="AU10">
        <v>38.337476082870523</v>
      </c>
      <c r="AV10" t="s">
        <v>1395</v>
      </c>
    </row>
    <row r="11" spans="1:48" x14ac:dyDescent="0.25">
      <c r="A11" s="14">
        <v>1.3999999999999998E-10</v>
      </c>
      <c r="B11" t="s">
        <v>219</v>
      </c>
      <c r="C11" s="4">
        <v>19</v>
      </c>
      <c r="D11" s="4">
        <v>0</v>
      </c>
      <c r="E11" s="4">
        <v>6</v>
      </c>
      <c r="F11" s="4">
        <v>25</v>
      </c>
      <c r="G11" s="4">
        <v>122.04499816894531</v>
      </c>
      <c r="H11" s="4">
        <v>108.25</v>
      </c>
      <c r="I11" s="34">
        <v>191156.6929425</v>
      </c>
      <c r="J11" s="35">
        <v>8.73336022589754</v>
      </c>
      <c r="K11" s="35">
        <v>8.73336022589754</v>
      </c>
      <c r="L11" s="35">
        <v>8.8816046755255353</v>
      </c>
      <c r="M11" s="35">
        <v>8.8816046755255353</v>
      </c>
      <c r="N11" s="4">
        <v>12.395</v>
      </c>
      <c r="O11" s="4">
        <v>17.376893939393931</v>
      </c>
      <c r="P11" s="35">
        <v>4.7214780600461888</v>
      </c>
      <c r="Q11" s="36">
        <f t="shared" si="0"/>
        <v>76.000000000140005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-0.63117233886861657</v>
      </c>
      <c r="W11" s="37" t="str">
        <f t="shared" si="6"/>
        <v/>
      </c>
      <c r="X11" s="37">
        <f t="shared" si="7"/>
        <v>-0.41987610215356819</v>
      </c>
      <c r="Y11" s="1" t="str">
        <f t="shared" si="8"/>
        <v xml:space="preserve"> </v>
      </c>
      <c r="Z11" s="1">
        <f t="shared" si="9"/>
        <v>10</v>
      </c>
      <c r="AA11" s="1" t="str">
        <f t="shared" si="8"/>
        <v xml:space="preserve"> </v>
      </c>
      <c r="AB11" s="1">
        <f t="shared" si="10"/>
        <v>50</v>
      </c>
      <c r="AC11" s="1" t="str">
        <f t="shared" si="11"/>
        <v xml:space="preserve"> </v>
      </c>
      <c r="AD11" s="1" t="str">
        <f t="shared" si="12"/>
        <v xml:space="preserve"> </v>
      </c>
      <c r="AE11" s="1">
        <f t="shared" si="13"/>
        <v>74</v>
      </c>
      <c r="AF11" s="1" t="str">
        <f t="shared" si="13"/>
        <v xml:space="preserve"> </v>
      </c>
      <c r="AG11" s="38">
        <f t="shared" si="14"/>
        <v>4.7214780601861888</v>
      </c>
      <c r="AH11" s="38" t="str">
        <f t="shared" si="15"/>
        <v xml:space="preserve"> </v>
      </c>
      <c r="AI11" s="1">
        <f t="shared" si="16"/>
        <v>11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219</v>
      </c>
      <c r="AP11" t="s">
        <v>1396</v>
      </c>
      <c r="AQ11" s="22">
        <v>63.117233886861655</v>
      </c>
      <c r="AR11" s="21">
        <v>41.987610215356817</v>
      </c>
      <c r="AS11">
        <v>12.743647269233538</v>
      </c>
      <c r="AT11">
        <v>-63.117233886861655</v>
      </c>
      <c r="AU11">
        <v>-41.987610215356817</v>
      </c>
      <c r="AV11" t="s">
        <v>1397</v>
      </c>
    </row>
    <row r="12" spans="1:48" x14ac:dyDescent="0.25">
      <c r="A12" s="14">
        <v>1.4999999999999997E-10</v>
      </c>
      <c r="B12" t="s">
        <v>485</v>
      </c>
      <c r="C12" s="4">
        <v>12</v>
      </c>
      <c r="D12" s="4">
        <v>0</v>
      </c>
      <c r="E12" s="4">
        <v>7</v>
      </c>
      <c r="F12" s="4">
        <v>19</v>
      </c>
      <c r="G12" s="4">
        <v>127</v>
      </c>
      <c r="H12" s="4">
        <v>117.54</v>
      </c>
      <c r="I12" s="34">
        <v>24061.160871000004</v>
      </c>
      <c r="J12" s="35">
        <v>13.755412521942658</v>
      </c>
      <c r="K12" s="35">
        <v>13.755412521942658</v>
      </c>
      <c r="L12" s="35">
        <v>8.5348445250610805</v>
      </c>
      <c r="M12" s="35">
        <v>8.5348445250610805</v>
      </c>
      <c r="N12" s="4">
        <v>8.5449999999999999</v>
      </c>
      <c r="O12" s="4">
        <v>8.1645569620253102</v>
      </c>
      <c r="P12" s="35">
        <v>1.5041687936021779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-0.41908080084443589</v>
      </c>
      <c r="W12" s="37" t="str">
        <f t="shared" si="6"/>
        <v/>
      </c>
      <c r="X12" s="37">
        <f t="shared" si="7"/>
        <v>-0.44252559596177476</v>
      </c>
      <c r="Y12" s="1" t="str">
        <f t="shared" si="8"/>
        <v xml:space="preserve"> </v>
      </c>
      <c r="Z12" s="1">
        <f t="shared" si="9"/>
        <v>71</v>
      </c>
      <c r="AA12" s="1" t="str">
        <f t="shared" si="8"/>
        <v xml:space="preserve"> </v>
      </c>
      <c r="AB12" s="1">
        <f t="shared" si="10"/>
        <v>46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485</v>
      </c>
      <c r="AP12" t="s">
        <v>1359</v>
      </c>
      <c r="AQ12" s="22">
        <v>41.90808008444359</v>
      </c>
      <c r="AR12" s="21">
        <v>44.252559596177477</v>
      </c>
      <c r="AS12">
        <v>8.0483239748170732</v>
      </c>
      <c r="AT12">
        <v>-41.90808008444359</v>
      </c>
      <c r="AU12">
        <v>-44.252559596177477</v>
      </c>
      <c r="AV12" t="s">
        <v>1398</v>
      </c>
    </row>
    <row r="13" spans="1:48" x14ac:dyDescent="0.25">
      <c r="A13" s="14">
        <v>1.5999999999999996E-10</v>
      </c>
      <c r="B13" t="s">
        <v>814</v>
      </c>
      <c r="C13" s="4">
        <v>4</v>
      </c>
      <c r="D13" s="4">
        <v>1</v>
      </c>
      <c r="E13" s="4">
        <v>4</v>
      </c>
      <c r="F13" s="4">
        <v>9</v>
      </c>
      <c r="G13" s="4">
        <v>420</v>
      </c>
      <c r="H13" s="4">
        <v>333.11</v>
      </c>
      <c r="I13" s="34">
        <v>15066.887084260001</v>
      </c>
      <c r="J13" s="35" t="s">
        <v>1236</v>
      </c>
      <c r="K13" s="35" t="s">
        <v>1236</v>
      </c>
      <c r="L13" s="35" t="s">
        <v>1236</v>
      </c>
      <c r="M13" s="35" t="s">
        <v>1236</v>
      </c>
      <c r="N13" s="4">
        <v>4.3180000000000005</v>
      </c>
      <c r="O13" s="4">
        <v>4.8058252427184565</v>
      </c>
      <c r="P13" s="35" t="s">
        <v>124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0.26084476615321539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11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814</v>
      </c>
      <c r="AP13" t="s">
        <v>1399</v>
      </c>
      <c r="AQ13" s="22" t="e">
        <v>#VALUE!</v>
      </c>
      <c r="AR13" s="21" t="e">
        <v>#VALUE!</v>
      </c>
      <c r="AS13">
        <v>26.084476599321537</v>
      </c>
      <c r="AT13" t="e">
        <v>#VALUE!</v>
      </c>
      <c r="AU13" t="e">
        <v>#VALUE!</v>
      </c>
      <c r="AV13" t="s">
        <v>1400</v>
      </c>
    </row>
    <row r="14" spans="1:48" x14ac:dyDescent="0.25">
      <c r="A14" s="14">
        <v>1.6999999999999996E-10</v>
      </c>
      <c r="B14" t="s">
        <v>255</v>
      </c>
      <c r="C14" s="4">
        <v>18</v>
      </c>
      <c r="D14" s="4">
        <v>2</v>
      </c>
      <c r="E14" s="4">
        <v>3</v>
      </c>
      <c r="F14" s="4">
        <v>23</v>
      </c>
      <c r="G14" s="4">
        <v>137</v>
      </c>
      <c r="H14" s="4">
        <v>121.04</v>
      </c>
      <c r="I14" s="34">
        <v>214425.91349232002</v>
      </c>
      <c r="J14" s="35">
        <v>23.987316686484345</v>
      </c>
      <c r="K14" s="35">
        <v>23.987316686484345</v>
      </c>
      <c r="L14" s="35">
        <v>18.237288500455531</v>
      </c>
      <c r="M14" s="35">
        <v>18.237288500455531</v>
      </c>
      <c r="N14" s="4">
        <v>5.0460000000000003</v>
      </c>
      <c r="O14" s="4">
        <v>38.246575342465768</v>
      </c>
      <c r="P14" s="35">
        <v>1.3499669530733642</v>
      </c>
      <c r="Q14" s="36">
        <f t="shared" si="0"/>
        <v>78.260869565387395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64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255</v>
      </c>
      <c r="AP14" t="s">
        <v>1399</v>
      </c>
      <c r="AQ14" s="22">
        <v>-1.3033435178678943</v>
      </c>
      <c r="AR14" s="21">
        <v>-19.121344369092252</v>
      </c>
      <c r="AS14">
        <v>13.185723727693311</v>
      </c>
      <c r="AT14">
        <v>1.3033435178678943</v>
      </c>
      <c r="AU14">
        <v>19.121344369092252</v>
      </c>
      <c r="AV14" t="s">
        <v>1401</v>
      </c>
    </row>
    <row r="15" spans="1:48" x14ac:dyDescent="0.25">
      <c r="A15" s="14">
        <v>1.7999999999999995E-10</v>
      </c>
      <c r="B15" t="s">
        <v>516</v>
      </c>
      <c r="C15" s="4">
        <v>18</v>
      </c>
      <c r="D15" s="4">
        <v>1</v>
      </c>
      <c r="E15" s="4">
        <v>9</v>
      </c>
      <c r="F15" s="4">
        <v>28</v>
      </c>
      <c r="G15" s="4">
        <v>300</v>
      </c>
      <c r="H15" s="4">
        <v>287.54000000000002</v>
      </c>
      <c r="I15" s="34">
        <v>183049.92732312001</v>
      </c>
      <c r="J15" s="35">
        <v>33.677676270789412</v>
      </c>
      <c r="K15" s="35">
        <v>33.677676270789412</v>
      </c>
      <c r="L15" s="35">
        <v>19.122033980778301</v>
      </c>
      <c r="M15" s="35">
        <v>19.122033980778301</v>
      </c>
      <c r="N15" s="4">
        <v>8.5380000000000003</v>
      </c>
      <c r="O15" s="4">
        <v>14.450402144772124</v>
      </c>
      <c r="P15" s="35">
        <v>1.2238297280378383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516</v>
      </c>
      <c r="AP15" t="s">
        <v>1263</v>
      </c>
      <c r="AQ15" s="22">
        <v>-42.227713617739852</v>
      </c>
      <c r="AR15" s="21">
        <v>-24.900277516851244</v>
      </c>
      <c r="AS15">
        <v>4.3333101481533021</v>
      </c>
      <c r="AT15">
        <v>42.227713617739852</v>
      </c>
      <c r="AU15">
        <v>24.900277516851244</v>
      </c>
      <c r="AV15" t="s">
        <v>1402</v>
      </c>
    </row>
    <row r="16" spans="1:48" x14ac:dyDescent="0.25">
      <c r="A16" s="14">
        <v>1.8999999999999994E-10</v>
      </c>
      <c r="B16" t="s">
        <v>412</v>
      </c>
      <c r="C16" s="4">
        <v>20</v>
      </c>
      <c r="D16" s="4">
        <v>0</v>
      </c>
      <c r="E16" s="4">
        <v>6</v>
      </c>
      <c r="F16" s="4">
        <v>26</v>
      </c>
      <c r="G16" s="4">
        <v>572.5</v>
      </c>
      <c r="H16" s="4">
        <v>506.03</v>
      </c>
      <c r="I16" s="34">
        <v>241882.34</v>
      </c>
      <c r="J16" s="35" t="s">
        <v>1236</v>
      </c>
      <c r="K16" s="35" t="s">
        <v>1236</v>
      </c>
      <c r="L16" s="35">
        <v>31.250919227278619</v>
      </c>
      <c r="M16" s="35">
        <v>31.250919227278619</v>
      </c>
      <c r="N16" s="4">
        <v>11.851000000000001</v>
      </c>
      <c r="O16" s="4">
        <v>17.336633663366349</v>
      </c>
      <c r="P16" s="35">
        <v>0</v>
      </c>
      <c r="Q16" s="36">
        <f t="shared" si="0"/>
        <v>76.923076923266919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>
        <f t="shared" si="13"/>
        <v>69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412</v>
      </c>
      <c r="AP16" t="s">
        <v>1335</v>
      </c>
      <c r="AQ16" s="22" t="e">
        <v>#VALUE!</v>
      </c>
      <c r="AR16" s="21">
        <v>-104.12308063396365</v>
      </c>
      <c r="AS16">
        <v>13.135584846748216</v>
      </c>
      <c r="AT16" t="e">
        <v>#VALUE!</v>
      </c>
      <c r="AU16">
        <v>104.12308063396365</v>
      </c>
      <c r="AV16" t="s">
        <v>1403</v>
      </c>
    </row>
    <row r="17" spans="1:48" x14ac:dyDescent="0.25">
      <c r="A17" s="14">
        <v>1.9999999999999993E-10</v>
      </c>
      <c r="B17" t="s">
        <v>239</v>
      </c>
      <c r="C17" s="4">
        <v>20</v>
      </c>
      <c r="D17" s="4">
        <v>1</v>
      </c>
      <c r="E17" s="4">
        <v>5</v>
      </c>
      <c r="F17" s="4">
        <v>26</v>
      </c>
      <c r="G17" s="4">
        <v>184</v>
      </c>
      <c r="H17" s="4">
        <v>159.72999999999999</v>
      </c>
      <c r="I17" s="34">
        <v>58923.397409659992</v>
      </c>
      <c r="J17" s="35">
        <v>26.33201450708869</v>
      </c>
      <c r="K17" s="35">
        <v>26.33201450708869</v>
      </c>
      <c r="L17" s="35">
        <v>21.587278550387065</v>
      </c>
      <c r="M17" s="35">
        <v>21.587278550387065</v>
      </c>
      <c r="N17" s="4">
        <v>6.0659999999999998</v>
      </c>
      <c r="O17" s="4">
        <v>23.543788187372702</v>
      </c>
      <c r="P17" s="35">
        <v>1.6815876792086648</v>
      </c>
      <c r="Q17" s="36">
        <f t="shared" si="0"/>
        <v>76.923076923276923</v>
      </c>
      <c r="R17" s="36" t="str">
        <f t="shared" si="1"/>
        <v xml:space="preserve"> </v>
      </c>
      <c r="S17" s="37">
        <f t="shared" si="2"/>
        <v>0.1519439055402618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53</v>
      </c>
      <c r="AD17" s="1" t="str">
        <f t="shared" si="12"/>
        <v xml:space="preserve"> </v>
      </c>
      <c r="AE17" s="1">
        <f t="shared" si="13"/>
        <v>68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239</v>
      </c>
      <c r="AP17" t="s">
        <v>1404</v>
      </c>
      <c r="AQ17" s="22">
        <v>-11.205481880017931</v>
      </c>
      <c r="AR17" s="21">
        <v>-41.002629975829194</v>
      </c>
      <c r="AS17">
        <v>15.19439053402618</v>
      </c>
      <c r="AT17">
        <v>11.205481880017931</v>
      </c>
      <c r="AU17">
        <v>41.002629975829194</v>
      </c>
      <c r="AV17" t="s">
        <v>1405</v>
      </c>
    </row>
    <row r="18" spans="1:48" x14ac:dyDescent="0.25">
      <c r="A18" s="14">
        <v>2.0999999999999992E-10</v>
      </c>
      <c r="B18" t="s">
        <v>261</v>
      </c>
      <c r="C18" s="4">
        <v>9</v>
      </c>
      <c r="D18" s="4">
        <v>1</v>
      </c>
      <c r="E18" s="4">
        <v>3</v>
      </c>
      <c r="F18" s="4">
        <v>13</v>
      </c>
      <c r="G18" s="4">
        <v>57.5</v>
      </c>
      <c r="H18" s="4">
        <v>58.59</v>
      </c>
      <c r="I18" s="34">
        <v>32722.547986170004</v>
      </c>
      <c r="J18" s="35">
        <v>15.257812500000002</v>
      </c>
      <c r="K18" s="35">
        <v>15.257812500000002</v>
      </c>
      <c r="L18" s="35">
        <v>11.092022709343025</v>
      </c>
      <c r="M18" s="35">
        <v>11.092022709343025</v>
      </c>
      <c r="N18" s="4">
        <v>3.84</v>
      </c>
      <c r="O18" s="4">
        <v>6.9637883008356551</v>
      </c>
      <c r="P18" s="35">
        <v>2.5157876770779994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-0.35563137752309526</v>
      </c>
      <c r="W18" s="37" t="str">
        <f t="shared" si="6"/>
        <v/>
      </c>
      <c r="X18" s="37">
        <f t="shared" si="7"/>
        <v>-0.2754972007618135</v>
      </c>
      <c r="Y18" s="1" t="str">
        <f t="shared" si="8"/>
        <v xml:space="preserve"> </v>
      </c>
      <c r="Z18" s="1">
        <f t="shared" si="9"/>
        <v>91</v>
      </c>
      <c r="AA18" s="1" t="str">
        <f t="shared" si="8"/>
        <v xml:space="preserve"> </v>
      </c>
      <c r="AB18" s="1">
        <f t="shared" si="10"/>
        <v>99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261</v>
      </c>
      <c r="AP18" t="s">
        <v>1406</v>
      </c>
      <c r="AQ18" s="22">
        <v>35.56313775230953</v>
      </c>
      <c r="AR18" s="21">
        <v>27.549720076181352</v>
      </c>
      <c r="AS18">
        <v>-1.8603857313534755</v>
      </c>
      <c r="AT18">
        <v>-35.56313775230953</v>
      </c>
      <c r="AU18">
        <v>-27.549720076181352</v>
      </c>
      <c r="AV18" t="s">
        <v>1407</v>
      </c>
    </row>
    <row r="19" spans="1:48" x14ac:dyDescent="0.25">
      <c r="A19" s="14">
        <v>2.1999999999999991E-10</v>
      </c>
      <c r="B19" t="s">
        <v>262</v>
      </c>
      <c r="C19" s="4">
        <v>6</v>
      </c>
      <c r="D19" s="4">
        <v>5</v>
      </c>
      <c r="E19" s="4">
        <v>11</v>
      </c>
      <c r="F19" s="4">
        <v>22</v>
      </c>
      <c r="G19" s="4">
        <v>180</v>
      </c>
      <c r="H19" s="4">
        <v>189.76</v>
      </c>
      <c r="I19" s="34">
        <v>81205.936147200002</v>
      </c>
      <c r="J19" s="35">
        <v>31.919259882253993</v>
      </c>
      <c r="K19" s="35">
        <v>31.919259882253993</v>
      </c>
      <c r="L19" s="35">
        <v>22.012783981683363</v>
      </c>
      <c r="M19" s="35">
        <v>22.012783981683363</v>
      </c>
      <c r="N19" s="4">
        <v>5.9450000000000003</v>
      </c>
      <c r="O19" s="4">
        <v>0.42229729729730331</v>
      </c>
      <c r="P19" s="35">
        <v>1.9624789207419902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262</v>
      </c>
      <c r="AP19" t="s">
        <v>1408</v>
      </c>
      <c r="AQ19" s="22">
        <v>-34.801561631527008</v>
      </c>
      <c r="AR19" s="21">
        <v>-43.781923564955626</v>
      </c>
      <c r="AS19">
        <v>-5.1433389544688008</v>
      </c>
      <c r="AT19">
        <v>34.801561631527008</v>
      </c>
      <c r="AU19">
        <v>43.781923564955626</v>
      </c>
      <c r="AV19" t="s">
        <v>1409</v>
      </c>
    </row>
    <row r="20" spans="1:48" x14ac:dyDescent="0.25">
      <c r="A20" s="14">
        <v>2.299999999999999E-10</v>
      </c>
      <c r="B20" t="s">
        <v>416</v>
      </c>
      <c r="C20" s="4">
        <v>13</v>
      </c>
      <c r="D20" s="4">
        <v>3</v>
      </c>
      <c r="E20" s="4">
        <v>4</v>
      </c>
      <c r="F20" s="4">
        <v>20</v>
      </c>
      <c r="G20" s="4">
        <v>340</v>
      </c>
      <c r="H20" s="4">
        <v>294.5</v>
      </c>
      <c r="I20" s="34">
        <v>64669.930583000001</v>
      </c>
      <c r="J20" s="35" t="s">
        <v>1236</v>
      </c>
      <c r="K20" s="35" t="s">
        <v>1236</v>
      </c>
      <c r="L20" s="35" t="s">
        <v>1236</v>
      </c>
      <c r="M20" s="35" t="s">
        <v>1236</v>
      </c>
      <c r="N20" s="4">
        <v>5.0140000000000002</v>
      </c>
      <c r="O20" s="4">
        <v>23.802469135802482</v>
      </c>
      <c r="P20" s="35">
        <v>0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0.15449915133356537</v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51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416</v>
      </c>
      <c r="AP20" t="s">
        <v>1335</v>
      </c>
      <c r="AQ20" s="22" t="e">
        <v>#VALUE!</v>
      </c>
      <c r="AR20" s="21" t="e">
        <v>#VALUE!</v>
      </c>
      <c r="AS20">
        <v>15.449915110356539</v>
      </c>
      <c r="AT20" t="e">
        <v>#VALUE!</v>
      </c>
      <c r="AU20" t="e">
        <v>#VALUE!</v>
      </c>
      <c r="AV20" t="s">
        <v>1410</v>
      </c>
    </row>
    <row r="21" spans="1:48" x14ac:dyDescent="0.25">
      <c r="A21" s="14">
        <v>2.399999999999999E-10</v>
      </c>
      <c r="B21" t="s">
        <v>524</v>
      </c>
      <c r="C21" s="4">
        <v>8</v>
      </c>
      <c r="D21" s="4">
        <v>0</v>
      </c>
      <c r="E21" s="4">
        <v>7</v>
      </c>
      <c r="F21" s="4">
        <v>15</v>
      </c>
      <c r="G21" s="4">
        <v>84</v>
      </c>
      <c r="H21" s="4">
        <v>80.72</v>
      </c>
      <c r="I21" s="34">
        <v>20616.694957840002</v>
      </c>
      <c r="J21" s="35">
        <v>21.502397442727755</v>
      </c>
      <c r="K21" s="35">
        <v>21.502397442727755</v>
      </c>
      <c r="L21" s="35">
        <v>11.965323794481092</v>
      </c>
      <c r="M21" s="35">
        <v>11.965323794481092</v>
      </c>
      <c r="N21" s="4">
        <v>3.754</v>
      </c>
      <c r="O21" s="4">
        <v>7.257142857142858</v>
      </c>
      <c r="P21" s="35">
        <v>2.6672447968285433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>
        <f t="shared" si="7"/>
        <v>-0.21845538816010179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>
        <f t="shared" si="10"/>
        <v>122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524</v>
      </c>
      <c r="AP21" t="s">
        <v>1411</v>
      </c>
      <c r="AQ21" s="22">
        <v>9.1909785880420198</v>
      </c>
      <c r="AR21" s="21">
        <v>21.84553881601018</v>
      </c>
      <c r="AS21">
        <v>4.0634291377601661</v>
      </c>
      <c r="AT21">
        <v>-9.1909785880420198</v>
      </c>
      <c r="AU21">
        <v>-21.84553881601018</v>
      </c>
      <c r="AV21" t="s">
        <v>1412</v>
      </c>
    </row>
    <row r="22" spans="1:48" x14ac:dyDescent="0.25">
      <c r="A22" s="14">
        <v>2.4999999999999991E-10</v>
      </c>
      <c r="B22" t="s">
        <v>1139</v>
      </c>
      <c r="C22" s="4">
        <v>14</v>
      </c>
      <c r="D22" s="4">
        <v>1</v>
      </c>
      <c r="E22" s="4">
        <v>5</v>
      </c>
      <c r="F22" s="4">
        <v>20</v>
      </c>
      <c r="G22" s="4">
        <v>91.5</v>
      </c>
      <c r="H22" s="4">
        <v>86</v>
      </c>
      <c r="I22" s="34">
        <v>42712.921507999999</v>
      </c>
      <c r="J22" s="35">
        <v>18.423307626392457</v>
      </c>
      <c r="K22" s="35">
        <v>18.423307626392457</v>
      </c>
      <c r="L22" s="35">
        <v>11.766163826702874</v>
      </c>
      <c r="M22" s="35">
        <v>11.766163826702874</v>
      </c>
      <c r="N22" s="4">
        <v>4.6680000000000001</v>
      </c>
      <c r="O22" s="4">
        <v>5.1351351351351289</v>
      </c>
      <c r="P22" s="35">
        <v>3.4627906976744187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>
        <f t="shared" si="5"/>
        <v>-0.22194604523507155</v>
      </c>
      <c r="W22" s="37" t="str">
        <f t="shared" si="6"/>
        <v/>
      </c>
      <c r="X22" s="37">
        <f t="shared" si="7"/>
        <v>-0.23146401227966529</v>
      </c>
      <c r="Y22" s="1" t="str">
        <f t="shared" si="8"/>
        <v xml:space="preserve"> </v>
      </c>
      <c r="Z22" s="1">
        <f t="shared" si="9"/>
        <v>138</v>
      </c>
      <c r="AA22" s="1" t="str">
        <f t="shared" si="8"/>
        <v xml:space="preserve"> </v>
      </c>
      <c r="AB22" s="1">
        <f t="shared" si="10"/>
        <v>119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3.4627906979244187</v>
      </c>
      <c r="AH22" s="38" t="str">
        <f t="shared" si="15"/>
        <v xml:space="preserve"> </v>
      </c>
      <c r="AI22" s="1">
        <f t="shared" si="16"/>
        <v>48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1139</v>
      </c>
      <c r="AP22" t="s">
        <v>1411</v>
      </c>
      <c r="AQ22" s="22">
        <v>22.194604523507156</v>
      </c>
      <c r="AR22" s="21">
        <v>23.146401227966528</v>
      </c>
      <c r="AS22">
        <v>6.3953488372092915</v>
      </c>
      <c r="AT22">
        <v>-22.194604523507156</v>
      </c>
      <c r="AU22">
        <v>-23.146401227966528</v>
      </c>
      <c r="AV22" t="s">
        <v>1413</v>
      </c>
    </row>
    <row r="23" spans="1:48" x14ac:dyDescent="0.25">
      <c r="A23" s="14">
        <v>2.5999999999999993E-10</v>
      </c>
      <c r="B23" t="s">
        <v>413</v>
      </c>
      <c r="C23" s="4">
        <v>8</v>
      </c>
      <c r="D23" s="4">
        <v>0</v>
      </c>
      <c r="E23" s="4">
        <v>2</v>
      </c>
      <c r="F23" s="4">
        <v>10</v>
      </c>
      <c r="G23" s="4">
        <v>30</v>
      </c>
      <c r="H23" s="4">
        <v>27.68</v>
      </c>
      <c r="I23" s="34">
        <v>18770.137059839999</v>
      </c>
      <c r="J23" s="35">
        <v>17.846550612508061</v>
      </c>
      <c r="K23" s="35">
        <v>17.846550612508061</v>
      </c>
      <c r="L23" s="35">
        <v>11.541983514047057</v>
      </c>
      <c r="M23" s="35">
        <v>11.541983514047057</v>
      </c>
      <c r="N23" s="4">
        <v>1.5509999999999999</v>
      </c>
      <c r="O23" s="4">
        <v>7.7083333333333321</v>
      </c>
      <c r="P23" s="35">
        <v>2.2073699421965318</v>
      </c>
      <c r="Q23" s="36">
        <f t="shared" si="0"/>
        <v>80.000000000260002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>
        <f t="shared" si="5"/>
        <v>-0.24630367333808967</v>
      </c>
      <c r="W23" s="37" t="str">
        <f t="shared" si="6"/>
        <v/>
      </c>
      <c r="X23" s="37">
        <f t="shared" si="7"/>
        <v>-0.24610690188684414</v>
      </c>
      <c r="Y23" s="1" t="str">
        <f t="shared" si="8"/>
        <v xml:space="preserve"> </v>
      </c>
      <c r="Z23" s="1">
        <f t="shared" si="9"/>
        <v>134</v>
      </c>
      <c r="AA23" s="1" t="str">
        <f t="shared" si="8"/>
        <v xml:space="preserve"> </v>
      </c>
      <c r="AB23" s="1">
        <f t="shared" si="10"/>
        <v>113</v>
      </c>
      <c r="AC23" s="1" t="str">
        <f t="shared" si="11"/>
        <v xml:space="preserve"> </v>
      </c>
      <c r="AD23" s="1" t="str">
        <f t="shared" si="12"/>
        <v xml:space="preserve"> </v>
      </c>
      <c r="AE23" s="1">
        <f t="shared" si="13"/>
        <v>53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413</v>
      </c>
      <c r="AP23" t="s">
        <v>1411</v>
      </c>
      <c r="AQ23" s="22">
        <v>24.630367333808966</v>
      </c>
      <c r="AR23" s="21">
        <v>24.610690188684416</v>
      </c>
      <c r="AS23">
        <v>8.3815028901734081</v>
      </c>
      <c r="AT23">
        <v>-24.630367333808966</v>
      </c>
      <c r="AU23">
        <v>-24.610690188684416</v>
      </c>
      <c r="AV23" t="s">
        <v>1414</v>
      </c>
    </row>
    <row r="24" spans="1:48" x14ac:dyDescent="0.25">
      <c r="A24" s="14">
        <v>2.6999999999999995E-10</v>
      </c>
      <c r="B24" t="s">
        <v>256</v>
      </c>
      <c r="C24" s="4">
        <v>3</v>
      </c>
      <c r="D24" s="4">
        <v>2</v>
      </c>
      <c r="E24" s="4">
        <v>7</v>
      </c>
      <c r="F24" s="4">
        <v>12</v>
      </c>
      <c r="G24" s="4">
        <v>53</v>
      </c>
      <c r="H24" s="4">
        <v>52.44</v>
      </c>
      <c r="I24" s="34">
        <v>36057.752180639996</v>
      </c>
      <c r="J24" s="35">
        <v>10.756923076923076</v>
      </c>
      <c r="K24" s="35">
        <v>10.756923076923076</v>
      </c>
      <c r="L24" s="35" t="s">
        <v>1236</v>
      </c>
      <c r="M24" s="35" t="s">
        <v>1236</v>
      </c>
      <c r="N24" s="4">
        <v>4.875</v>
      </c>
      <c r="O24" s="4">
        <v>-1.7137096774193541</v>
      </c>
      <c r="P24" s="35">
        <v>2.5171624713958809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-0.54571314169924756</v>
      </c>
      <c r="W24" s="37" t="str">
        <f t="shared" si="6"/>
        <v xml:space="preserve"> </v>
      </c>
      <c r="X24" s="37" t="str">
        <f t="shared" si="7"/>
        <v xml:space="preserve"> </v>
      </c>
      <c r="Y24" s="1" t="str">
        <f t="shared" si="8"/>
        <v xml:space="preserve"> </v>
      </c>
      <c r="Z24" s="1">
        <f t="shared" si="9"/>
        <v>29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256</v>
      </c>
      <c r="AP24" t="s">
        <v>1415</v>
      </c>
      <c r="AQ24" s="22">
        <v>54.571314169924754</v>
      </c>
      <c r="AR24" s="21" t="e">
        <v>#VALUE!</v>
      </c>
      <c r="AS24">
        <v>1.067887109077037</v>
      </c>
      <c r="AT24">
        <v>-54.571314169924754</v>
      </c>
      <c r="AU24" t="e">
        <v>#VALUE!</v>
      </c>
      <c r="AV24" t="s">
        <v>1416</v>
      </c>
    </row>
    <row r="25" spans="1:48" x14ac:dyDescent="0.25">
      <c r="A25" s="14">
        <v>2.7999999999999996E-10</v>
      </c>
      <c r="B25" t="s">
        <v>248</v>
      </c>
      <c r="C25" s="4">
        <v>9</v>
      </c>
      <c r="D25" s="4">
        <v>0</v>
      </c>
      <c r="E25" s="4">
        <v>10</v>
      </c>
      <c r="F25" s="4">
        <v>19</v>
      </c>
      <c r="G25" s="4">
        <v>48</v>
      </c>
      <c r="H25" s="4">
        <v>47.16</v>
      </c>
      <c r="I25" s="34">
        <v>40668.170722919996</v>
      </c>
      <c r="J25" s="35">
        <v>10.911614993058768</v>
      </c>
      <c r="K25" s="35">
        <v>10.911614993058768</v>
      </c>
      <c r="L25" s="35" t="s">
        <v>1236</v>
      </c>
      <c r="M25" s="35" t="s">
        <v>1236</v>
      </c>
      <c r="N25" s="4">
        <v>4.3220000000000001</v>
      </c>
      <c r="O25" s="4">
        <v>71.507936507936506</v>
      </c>
      <c r="P25" s="35">
        <v>2.7989821882951658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-0.53918018575234039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32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>
        <f t="shared" si="17"/>
        <v>71.507936508216503</v>
      </c>
      <c r="AL25" s="25" t="str">
        <f t="shared" si="18"/>
        <v xml:space="preserve"> </v>
      </c>
      <c r="AM25" s="1">
        <f t="shared" si="19"/>
        <v>15</v>
      </c>
      <c r="AN25" s="1" t="str">
        <f t="shared" si="19"/>
        <v xml:space="preserve"> </v>
      </c>
      <c r="AO25" t="s">
        <v>248</v>
      </c>
      <c r="AP25" t="s">
        <v>1245</v>
      </c>
      <c r="AQ25" s="22">
        <v>53.918018575234036</v>
      </c>
      <c r="AR25" s="21" t="e">
        <v>#VALUE!</v>
      </c>
      <c r="AS25">
        <v>1.7811704834605591</v>
      </c>
      <c r="AT25">
        <v>-53.918018575234036</v>
      </c>
      <c r="AU25" t="e">
        <v>#VALUE!</v>
      </c>
      <c r="AV25" t="s">
        <v>1417</v>
      </c>
    </row>
    <row r="26" spans="1:48" x14ac:dyDescent="0.25">
      <c r="A26" s="14">
        <v>2.8999999999999998E-10</v>
      </c>
      <c r="B26" t="s">
        <v>564</v>
      </c>
      <c r="C26" s="4">
        <v>4</v>
      </c>
      <c r="D26" s="4">
        <v>0</v>
      </c>
      <c r="E26" s="4">
        <v>0</v>
      </c>
      <c r="F26" s="4">
        <v>4</v>
      </c>
      <c r="G26" s="4">
        <v>165</v>
      </c>
      <c r="H26" s="4">
        <v>147.91</v>
      </c>
      <c r="I26" s="34">
        <v>8564.4408650500009</v>
      </c>
      <c r="J26" s="35">
        <v>15.105187908496731</v>
      </c>
      <c r="K26" s="35">
        <v>15.105187908496731</v>
      </c>
      <c r="L26" s="35" t="s">
        <v>1236</v>
      </c>
      <c r="M26" s="35" t="s">
        <v>1236</v>
      </c>
      <c r="N26" s="4">
        <v>9.7919999999999998</v>
      </c>
      <c r="O26" s="4">
        <v>13.464658169177277</v>
      </c>
      <c r="P26" s="35">
        <v>1.8031235210601044</v>
      </c>
      <c r="Q26" s="36">
        <f t="shared" si="0"/>
        <v>100.00000000029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-0.36207702612331649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>
        <f t="shared" si="9"/>
        <v>89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>
        <f t="shared" si="13"/>
        <v>3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564</v>
      </c>
      <c r="AP26" t="s">
        <v>1245</v>
      </c>
      <c r="AQ26" s="22">
        <v>36.207702612331651</v>
      </c>
      <c r="AR26" s="21" t="e">
        <v>#VALUE!</v>
      </c>
      <c r="AS26">
        <v>11.554323575147052</v>
      </c>
      <c r="AT26">
        <v>-36.207702612331651</v>
      </c>
      <c r="AU26" t="e">
        <v>#VALUE!</v>
      </c>
      <c r="AV26" t="s">
        <v>1418</v>
      </c>
    </row>
    <row r="27" spans="1:48" x14ac:dyDescent="0.25">
      <c r="A27" s="14">
        <v>3E-10</v>
      </c>
      <c r="B27" t="s">
        <v>323</v>
      </c>
      <c r="C27" s="4">
        <v>7</v>
      </c>
      <c r="D27" s="4">
        <v>2</v>
      </c>
      <c r="E27" s="4">
        <v>5</v>
      </c>
      <c r="F27" s="4">
        <v>14</v>
      </c>
      <c r="G27" s="4">
        <v>138</v>
      </c>
      <c r="H27" s="4">
        <v>132.35</v>
      </c>
      <c r="I27" s="34">
        <v>25832.91064315</v>
      </c>
      <c r="J27" s="35">
        <v>26.98267074413863</v>
      </c>
      <c r="K27" s="35">
        <v>26.98267074413863</v>
      </c>
      <c r="L27" s="35">
        <v>18.918746039366301</v>
      </c>
      <c r="M27" s="35">
        <v>18.918746039366301</v>
      </c>
      <c r="N27" s="4">
        <v>4.9050000000000002</v>
      </c>
      <c r="O27" s="4">
        <v>3.9194915254237399</v>
      </c>
      <c r="P27" s="35">
        <v>1.4280317340385342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"/>
        <v/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 t="str">
        <f t="shared" si="11"/>
        <v xml:space="preserve"> 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323</v>
      </c>
      <c r="AP27" t="s">
        <v>1419</v>
      </c>
      <c r="AQ27" s="22">
        <v>-13.953336221352085</v>
      </c>
      <c r="AR27" s="21">
        <v>-23.572452227778374</v>
      </c>
      <c r="AS27">
        <v>4.2689837551945553</v>
      </c>
      <c r="AT27">
        <v>13.953336221352085</v>
      </c>
      <c r="AU27">
        <v>23.572452227778374</v>
      </c>
      <c r="AV27" t="s">
        <v>1420</v>
      </c>
    </row>
    <row r="28" spans="1:48" x14ac:dyDescent="0.25">
      <c r="A28" s="14">
        <v>3.1000000000000002E-10</v>
      </c>
      <c r="B28" t="s">
        <v>537</v>
      </c>
      <c r="C28" s="4">
        <v>13</v>
      </c>
      <c r="D28" s="4">
        <v>1</v>
      </c>
      <c r="E28" s="4">
        <v>3</v>
      </c>
      <c r="F28" s="4">
        <v>17</v>
      </c>
      <c r="G28" s="4">
        <v>120</v>
      </c>
      <c r="H28" s="4">
        <v>104.23</v>
      </c>
      <c r="I28" s="34">
        <v>17012.448742100001</v>
      </c>
      <c r="J28" s="35">
        <v>19.280429152793193</v>
      </c>
      <c r="K28" s="35">
        <v>19.280429152793193</v>
      </c>
      <c r="L28" s="35">
        <v>11.013807599008222</v>
      </c>
      <c r="M28" s="35">
        <v>11.013807599008222</v>
      </c>
      <c r="N28" s="4">
        <v>5.4059999999999997</v>
      </c>
      <c r="O28" s="4">
        <v>3.5632183908045971</v>
      </c>
      <c r="P28" s="35" t="s">
        <v>124</v>
      </c>
      <c r="Q28" s="36">
        <f t="shared" si="0"/>
        <v>76.470588235604112</v>
      </c>
      <c r="R28" s="36" t="str">
        <f t="shared" si="1"/>
        <v xml:space="preserve"> </v>
      </c>
      <c r="S28" s="37">
        <f t="shared" si="2"/>
        <v>0.15130000990416678</v>
      </c>
      <c r="T28" s="37" t="str">
        <f t="shared" si="3"/>
        <v/>
      </c>
      <c r="U28" s="37" t="str">
        <f t="shared" si="4"/>
        <v/>
      </c>
      <c r="V28" s="37">
        <f t="shared" si="5"/>
        <v>-0.18574805045291354</v>
      </c>
      <c r="W28" s="37" t="str">
        <f t="shared" si="6"/>
        <v/>
      </c>
      <c r="X28" s="37">
        <f t="shared" si="7"/>
        <v>-0.28060601345226688</v>
      </c>
      <c r="Y28" s="1" t="str">
        <f t="shared" si="8"/>
        <v xml:space="preserve"> </v>
      </c>
      <c r="Z28" s="1">
        <f t="shared" si="9"/>
        <v>153</v>
      </c>
      <c r="AA28" s="1" t="str">
        <f t="shared" si="8"/>
        <v xml:space="preserve"> </v>
      </c>
      <c r="AB28" s="1">
        <f t="shared" si="10"/>
        <v>96</v>
      </c>
      <c r="AC28" s="1">
        <f t="shared" si="11"/>
        <v>54</v>
      </c>
      <c r="AD28" s="1" t="str">
        <f t="shared" si="12"/>
        <v xml:space="preserve"> </v>
      </c>
      <c r="AE28" s="1">
        <f t="shared" si="13"/>
        <v>72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537</v>
      </c>
      <c r="AP28" t="s">
        <v>1421</v>
      </c>
      <c r="AQ28" s="22">
        <v>18.574805045291352</v>
      </c>
      <c r="AR28" s="21">
        <v>28.060601345226686</v>
      </c>
      <c r="AS28">
        <v>15.130000959416678</v>
      </c>
      <c r="AT28">
        <v>-18.574805045291352</v>
      </c>
      <c r="AU28">
        <v>-28.060601345226686</v>
      </c>
      <c r="AV28" t="s">
        <v>1422</v>
      </c>
    </row>
    <row r="29" spans="1:48" x14ac:dyDescent="0.25">
      <c r="A29" s="14">
        <v>3.2000000000000003E-10</v>
      </c>
      <c r="B29" t="s">
        <v>583</v>
      </c>
      <c r="C29" s="4">
        <v>10</v>
      </c>
      <c r="D29" s="4">
        <v>7</v>
      </c>
      <c r="E29" s="4">
        <v>7</v>
      </c>
      <c r="F29" s="4">
        <v>24</v>
      </c>
      <c r="G29" s="4">
        <v>162</v>
      </c>
      <c r="H29" s="4">
        <v>147.71</v>
      </c>
      <c r="I29" s="34">
        <v>17240.427449090002</v>
      </c>
      <c r="J29" s="35" t="s">
        <v>1236</v>
      </c>
      <c r="K29" s="35" t="s">
        <v>1236</v>
      </c>
      <c r="L29" s="35">
        <v>24.826739451547617</v>
      </c>
      <c r="M29" s="35">
        <v>24.826739451547617</v>
      </c>
      <c r="N29" s="4">
        <v>3.5390000000000001</v>
      </c>
      <c r="O29" s="4">
        <v>-14.101941747572813</v>
      </c>
      <c r="P29" s="35">
        <v>1.0364904204183876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583</v>
      </c>
      <c r="AP29" t="s">
        <v>1423</v>
      </c>
      <c r="AQ29" s="22" t="e">
        <v>#VALUE!</v>
      </c>
      <c r="AR29" s="21">
        <v>-62.161967207771163</v>
      </c>
      <c r="AS29">
        <v>9.6743619253943471</v>
      </c>
      <c r="AT29" t="e">
        <v>#VALUE!</v>
      </c>
      <c r="AU29">
        <v>62.161967207771163</v>
      </c>
      <c r="AV29" t="s">
        <v>1424</v>
      </c>
    </row>
    <row r="30" spans="1:48" x14ac:dyDescent="0.25">
      <c r="A30" s="14">
        <v>3.3000000000000005E-10</v>
      </c>
      <c r="B30" t="s">
        <v>614</v>
      </c>
      <c r="C30" s="4">
        <v>10</v>
      </c>
      <c r="D30" s="4">
        <v>2</v>
      </c>
      <c r="E30" s="4">
        <v>5</v>
      </c>
      <c r="F30" s="4">
        <v>17</v>
      </c>
      <c r="G30" s="4">
        <v>640</v>
      </c>
      <c r="H30" s="4">
        <v>601.11</v>
      </c>
      <c r="I30" s="34">
        <v>47569.191499350003</v>
      </c>
      <c r="J30" s="35" t="s">
        <v>1236</v>
      </c>
      <c r="K30" s="35" t="s">
        <v>1236</v>
      </c>
      <c r="L30" s="35" t="s">
        <v>1236</v>
      </c>
      <c r="M30" s="35" t="s">
        <v>1236</v>
      </c>
      <c r="N30" s="4">
        <v>9.1029999999999998</v>
      </c>
      <c r="O30" s="4">
        <v>120.09187620889747</v>
      </c>
      <c r="P30" s="35" t="s">
        <v>124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 xml:space="preserve"> </v>
      </c>
      <c r="V30" s="37" t="str">
        <f t="shared" si="5"/>
        <v xml:space="preserve"> 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614</v>
      </c>
      <c r="AP30" t="s">
        <v>1425</v>
      </c>
      <c r="AQ30" s="22" t="e">
        <v>#VALUE!</v>
      </c>
      <c r="AR30" s="21" t="e">
        <v>#VALUE!</v>
      </c>
      <c r="AS30">
        <v>6.469697725873802</v>
      </c>
      <c r="AT30" t="e">
        <v>#VALUE!</v>
      </c>
      <c r="AU30" t="e">
        <v>#VALUE!</v>
      </c>
      <c r="AV30" t="s">
        <v>1426</v>
      </c>
    </row>
    <row r="31" spans="1:48" x14ac:dyDescent="0.25">
      <c r="A31" s="14">
        <v>3.4000000000000007E-10</v>
      </c>
      <c r="B31" t="s">
        <v>463</v>
      </c>
      <c r="C31" s="4">
        <v>12</v>
      </c>
      <c r="D31" s="4">
        <v>0</v>
      </c>
      <c r="E31" s="4">
        <v>2</v>
      </c>
      <c r="F31" s="4">
        <v>14</v>
      </c>
      <c r="G31" s="4">
        <v>78</v>
      </c>
      <c r="H31" s="4">
        <v>71.3</v>
      </c>
      <c r="I31" s="34">
        <v>8868.9082495000002</v>
      </c>
      <c r="J31" s="35" t="s">
        <v>1236</v>
      </c>
      <c r="K31" s="35" t="s">
        <v>1236</v>
      </c>
      <c r="L31" s="35" t="s">
        <v>1236</v>
      </c>
      <c r="M31" s="35" t="s">
        <v>1236</v>
      </c>
      <c r="N31" s="4">
        <v>-3.214</v>
      </c>
      <c r="O31" s="4">
        <v>68.397246804326457</v>
      </c>
      <c r="P31" s="35">
        <v>0.10659186535764376</v>
      </c>
      <c r="Q31" s="36">
        <f t="shared" si="0"/>
        <v>85.714285714625703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 xml:space="preserve"> </v>
      </c>
      <c r="V31" s="37" t="str">
        <f t="shared" si="5"/>
        <v xml:space="preserve"> </v>
      </c>
      <c r="W31" s="37" t="str">
        <f t="shared" si="6"/>
        <v xml:space="preserve"> </v>
      </c>
      <c r="X31" s="37" t="str">
        <f t="shared" si="7"/>
        <v xml:space="preserve"> 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>
        <f t="shared" si="13"/>
        <v>26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>
        <f t="shared" si="17"/>
        <v>68.397246804666452</v>
      </c>
      <c r="AL31" s="25" t="str">
        <f t="shared" si="18"/>
        <v xml:space="preserve"> </v>
      </c>
      <c r="AM31" s="1">
        <f t="shared" si="19"/>
        <v>17</v>
      </c>
      <c r="AN31" s="1" t="str">
        <f t="shared" si="19"/>
        <v xml:space="preserve"> </v>
      </c>
      <c r="AO31" t="s">
        <v>463</v>
      </c>
      <c r="AP31" t="s">
        <v>1354</v>
      </c>
      <c r="AQ31" s="22" t="e">
        <v>#VALUE!</v>
      </c>
      <c r="AR31" s="21" t="e">
        <v>#VALUE!</v>
      </c>
      <c r="AS31">
        <v>9.396914446002814</v>
      </c>
      <c r="AT31" t="e">
        <v>#VALUE!</v>
      </c>
      <c r="AU31" t="e">
        <v>#VALUE!</v>
      </c>
      <c r="AV31" t="s">
        <v>1427</v>
      </c>
    </row>
    <row r="32" spans="1:48" x14ac:dyDescent="0.25">
      <c r="A32" s="14">
        <v>3.5000000000000008E-10</v>
      </c>
      <c r="B32" t="s">
        <v>472</v>
      </c>
      <c r="C32" s="4">
        <v>10</v>
      </c>
      <c r="D32" s="4">
        <v>1</v>
      </c>
      <c r="E32" s="4">
        <v>9</v>
      </c>
      <c r="F32" s="4">
        <v>20</v>
      </c>
      <c r="G32" s="4">
        <v>129</v>
      </c>
      <c r="H32" s="4">
        <v>119.36</v>
      </c>
      <c r="I32" s="34">
        <v>36150.972127360001</v>
      </c>
      <c r="J32" s="35">
        <v>9.5259377494014359</v>
      </c>
      <c r="K32" s="35">
        <v>9.5259377494014359</v>
      </c>
      <c r="L32" s="35" t="s">
        <v>1236</v>
      </c>
      <c r="M32" s="35" t="s">
        <v>1236</v>
      </c>
      <c r="N32" s="4">
        <v>12.530000000000001</v>
      </c>
      <c r="O32" s="4">
        <v>-14.935505770536315</v>
      </c>
      <c r="P32" s="35">
        <v>2.5092158176943702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-0.59770016931440539</v>
      </c>
      <c r="W32" s="37" t="str">
        <f t="shared" si="6"/>
        <v xml:space="preserve"> </v>
      </c>
      <c r="X32" s="37" t="str">
        <f t="shared" si="7"/>
        <v xml:space="preserve"> </v>
      </c>
      <c r="Y32" s="1" t="str">
        <f t="shared" si="8"/>
        <v xml:space="preserve"> </v>
      </c>
      <c r="Z32" s="1">
        <f t="shared" si="9"/>
        <v>14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472</v>
      </c>
      <c r="AP32" t="s">
        <v>1245</v>
      </c>
      <c r="AQ32" s="22">
        <v>59.770016931440537</v>
      </c>
      <c r="AR32" s="21" t="e">
        <v>#VALUE!</v>
      </c>
      <c r="AS32">
        <v>8.0764075067024201</v>
      </c>
      <c r="AT32">
        <v>-59.770016931440537</v>
      </c>
      <c r="AU32" t="e">
        <v>#VALUE!</v>
      </c>
      <c r="AV32" t="s">
        <v>1428</v>
      </c>
    </row>
    <row r="33" spans="1:48" x14ac:dyDescent="0.25">
      <c r="A33" s="14">
        <v>3.600000000000001E-10</v>
      </c>
      <c r="B33" t="s">
        <v>540</v>
      </c>
      <c r="C33" s="4">
        <v>3</v>
      </c>
      <c r="D33" s="4">
        <v>1</v>
      </c>
      <c r="E33" s="4">
        <v>8</v>
      </c>
      <c r="F33" s="4">
        <v>12</v>
      </c>
      <c r="G33" s="4">
        <v>130</v>
      </c>
      <c r="H33" s="4">
        <v>131.61000000000001</v>
      </c>
      <c r="I33" s="34">
        <v>11941.277608170001</v>
      </c>
      <c r="J33" s="35">
        <v>27.035743631881676</v>
      </c>
      <c r="K33" s="35">
        <v>27.035743631881676</v>
      </c>
      <c r="L33" s="35">
        <v>20.302351031282527</v>
      </c>
      <c r="M33" s="35">
        <v>20.302351031282527</v>
      </c>
      <c r="N33" s="4">
        <v>4.8680000000000003</v>
      </c>
      <c r="O33" s="4">
        <v>-4.7358121330724066</v>
      </c>
      <c r="P33" s="35">
        <v>1.0743864447990275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540</v>
      </c>
      <c r="AP33" t="s">
        <v>1429</v>
      </c>
      <c r="AQ33" s="22">
        <v>-14.177473879131398</v>
      </c>
      <c r="AR33" s="21">
        <v>-32.609809218031117</v>
      </c>
      <c r="AS33">
        <v>-1.2233112985335581</v>
      </c>
      <c r="AT33">
        <v>14.177473879131398</v>
      </c>
      <c r="AU33">
        <v>32.609809218031117</v>
      </c>
      <c r="AV33" t="s">
        <v>1430</v>
      </c>
    </row>
    <row r="34" spans="1:48" x14ac:dyDescent="0.25">
      <c r="A34" s="14">
        <v>3.7000000000000012E-10</v>
      </c>
      <c r="B34" t="s">
        <v>608</v>
      </c>
      <c r="C34" s="4">
        <v>3</v>
      </c>
      <c r="D34" s="4">
        <v>0</v>
      </c>
      <c r="E34" s="4">
        <v>14</v>
      </c>
      <c r="F34" s="4">
        <v>17</v>
      </c>
      <c r="G34" s="4">
        <v>175</v>
      </c>
      <c r="H34" s="4">
        <v>154.01</v>
      </c>
      <c r="I34" s="34">
        <v>33837.807233539999</v>
      </c>
      <c r="J34" s="35">
        <v>11.994548286604362</v>
      </c>
      <c r="K34" s="35">
        <v>11.994548286604362</v>
      </c>
      <c r="L34" s="35">
        <v>9.0834779222806201</v>
      </c>
      <c r="M34" s="35">
        <v>9.0834779222806201</v>
      </c>
      <c r="N34" s="4">
        <v>12.84</v>
      </c>
      <c r="O34" s="4">
        <v>2.637889688249401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/>
      </c>
      <c r="V34" s="37">
        <f t="shared" si="5"/>
        <v>-0.49344569828263585</v>
      </c>
      <c r="W34" s="37" t="str">
        <f t="shared" si="6"/>
        <v/>
      </c>
      <c r="X34" s="37">
        <f t="shared" si="7"/>
        <v>-0.40669025353083099</v>
      </c>
      <c r="Y34" s="1" t="str">
        <f t="shared" si="8"/>
        <v xml:space="preserve"> </v>
      </c>
      <c r="Z34" s="1">
        <f t="shared" si="9"/>
        <v>46</v>
      </c>
      <c r="AA34" s="1" t="str">
        <f t="shared" si="8"/>
        <v xml:space="preserve"> </v>
      </c>
      <c r="AB34" s="1">
        <f t="shared" si="10"/>
        <v>55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608</v>
      </c>
      <c r="AP34" t="s">
        <v>1431</v>
      </c>
      <c r="AQ34" s="22">
        <v>49.344569828263587</v>
      </c>
      <c r="AR34" s="21">
        <v>40.6690253530831</v>
      </c>
      <c r="AS34">
        <v>13.628985130835659</v>
      </c>
      <c r="AT34">
        <v>-49.344569828263587</v>
      </c>
      <c r="AU34">
        <v>-40.6690253530831</v>
      </c>
      <c r="AV34" t="s">
        <v>1432</v>
      </c>
    </row>
    <row r="35" spans="1:48" x14ac:dyDescent="0.25">
      <c r="A35" s="14">
        <v>3.8000000000000014E-10</v>
      </c>
      <c r="B35" t="s">
        <v>427</v>
      </c>
      <c r="C35" s="4">
        <v>25</v>
      </c>
      <c r="D35" s="4">
        <v>1</v>
      </c>
      <c r="E35" s="4">
        <v>4</v>
      </c>
      <c r="F35" s="4">
        <v>30</v>
      </c>
      <c r="G35" s="4">
        <v>153</v>
      </c>
      <c r="H35" s="4">
        <v>135</v>
      </c>
      <c r="I35" s="34">
        <v>123884.21232000001</v>
      </c>
      <c r="J35" s="35">
        <v>22.451355396640611</v>
      </c>
      <c r="K35" s="35">
        <v>22.451355396640611</v>
      </c>
      <c r="L35" s="35">
        <v>18.090846528084917</v>
      </c>
      <c r="M35" s="35">
        <v>18.090846528084917</v>
      </c>
      <c r="N35" s="4">
        <v>6.0129999999999999</v>
      </c>
      <c r="O35" s="4">
        <v>44.196642685851316</v>
      </c>
      <c r="P35" s="35">
        <v>0.66814814814814816</v>
      </c>
      <c r="Q35" s="36">
        <f t="shared" si="0"/>
        <v>83.333333333713327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 t="str">
        <f t="shared" si="7"/>
        <v/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>
        <f t="shared" si="13"/>
        <v>36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427</v>
      </c>
      <c r="AP35" t="s">
        <v>1433</v>
      </c>
      <c r="AQ35" s="22">
        <v>5.183335096870989</v>
      </c>
      <c r="AR35" s="21">
        <v>-18.164822536342086</v>
      </c>
      <c r="AS35">
        <v>13.33333333333333</v>
      </c>
      <c r="AT35">
        <v>-5.183335096870989</v>
      </c>
      <c r="AU35">
        <v>18.164822536342086</v>
      </c>
      <c r="AV35" t="s">
        <v>1434</v>
      </c>
    </row>
    <row r="36" spans="1:48" x14ac:dyDescent="0.25">
      <c r="A36" s="14">
        <v>3.9000000000000015E-10</v>
      </c>
      <c r="B36" t="s">
        <v>1062</v>
      </c>
      <c r="C36" s="4">
        <v>3</v>
      </c>
      <c r="D36" s="4">
        <v>1</v>
      </c>
      <c r="E36" s="4">
        <v>7</v>
      </c>
      <c r="F36" s="4">
        <v>11</v>
      </c>
      <c r="G36" s="4">
        <v>12.35088062286377</v>
      </c>
      <c r="H36" s="4">
        <v>11.72</v>
      </c>
      <c r="I36" s="34">
        <v>18306.378034560003</v>
      </c>
      <c r="J36" s="35">
        <v>16.098901098901099</v>
      </c>
      <c r="K36" s="35">
        <v>16.098901098901099</v>
      </c>
      <c r="L36" s="35">
        <v>12.152998467529702</v>
      </c>
      <c r="M36" s="35">
        <v>12.152998467529702</v>
      </c>
      <c r="N36" s="4">
        <v>0.72799999999999998</v>
      </c>
      <c r="O36" s="4">
        <v>13.395638629283482</v>
      </c>
      <c r="P36" s="35">
        <v>4.0443686006825939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-0.32011048605487658</v>
      </c>
      <c r="W36" s="37" t="str">
        <f t="shared" si="6"/>
        <v/>
      </c>
      <c r="X36" s="37">
        <f t="shared" si="7"/>
        <v>-0.20619695437098784</v>
      </c>
      <c r="Y36" s="1" t="str">
        <f t="shared" si="8"/>
        <v xml:space="preserve"> </v>
      </c>
      <c r="Z36" s="1">
        <f t="shared" si="9"/>
        <v>109</v>
      </c>
      <c r="AA36" s="1" t="str">
        <f t="shared" si="8"/>
        <v xml:space="preserve"> </v>
      </c>
      <c r="AB36" s="1">
        <f t="shared" si="10"/>
        <v>128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4.0443686010725939</v>
      </c>
      <c r="AH36" s="38" t="str">
        <f t="shared" si="15"/>
        <v xml:space="preserve"> </v>
      </c>
      <c r="AI36" s="1">
        <f t="shared" si="16"/>
        <v>22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1062</v>
      </c>
      <c r="AP36" t="s">
        <v>1323</v>
      </c>
      <c r="AQ36" s="22">
        <v>32.011048605487659</v>
      </c>
      <c r="AR36" s="21">
        <v>20.619695437098784</v>
      </c>
      <c r="AS36">
        <v>5.3829404681208892</v>
      </c>
      <c r="AT36">
        <v>-32.011048605487659</v>
      </c>
      <c r="AU36">
        <v>-20.619695437098784</v>
      </c>
      <c r="AV36" t="s">
        <v>1435</v>
      </c>
    </row>
    <row r="37" spans="1:48" x14ac:dyDescent="0.25">
      <c r="A37" s="14">
        <v>4.0000000000000017E-10</v>
      </c>
      <c r="B37" t="s">
        <v>815</v>
      </c>
      <c r="C37" s="4">
        <v>23</v>
      </c>
      <c r="D37" s="4">
        <v>4</v>
      </c>
      <c r="E37" s="4">
        <v>13</v>
      </c>
      <c r="F37" s="4">
        <v>40</v>
      </c>
      <c r="G37" s="4">
        <v>106</v>
      </c>
      <c r="H37" s="4">
        <v>78.58</v>
      </c>
      <c r="I37" s="34">
        <v>95443.866229539984</v>
      </c>
      <c r="J37" s="35" t="s">
        <v>1236</v>
      </c>
      <c r="K37" s="35" t="s">
        <v>1236</v>
      </c>
      <c r="L37" s="35">
        <v>29.82756881227181</v>
      </c>
      <c r="M37" s="35">
        <v>29.82756881227181</v>
      </c>
      <c r="N37" s="4">
        <v>1.921</v>
      </c>
      <c r="O37" s="4">
        <v>48.914728682170541</v>
      </c>
      <c r="P37" s="35">
        <v>0.18198014762025963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0.34894375199073563</v>
      </c>
      <c r="T37" s="37" t="str">
        <f t="shared" si="3"/>
        <v/>
      </c>
      <c r="U37" s="37" t="str">
        <f t="shared" si="4"/>
        <v xml:space="preserve"> </v>
      </c>
      <c r="V37" s="37" t="str">
        <f t="shared" si="5"/>
        <v xml:space="preserve"> </v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3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815</v>
      </c>
      <c r="AP37" t="s">
        <v>1404</v>
      </c>
      <c r="AQ37" s="22" t="e">
        <v>#VALUE!</v>
      </c>
      <c r="AR37" s="21">
        <v>-94.826116617647244</v>
      </c>
      <c r="AS37">
        <v>34.894375159073562</v>
      </c>
      <c r="AT37" t="e">
        <v>#VALUE!</v>
      </c>
      <c r="AU37">
        <v>94.826116617647244</v>
      </c>
      <c r="AV37" t="s">
        <v>1436</v>
      </c>
    </row>
    <row r="38" spans="1:48" x14ac:dyDescent="0.25">
      <c r="A38" s="14">
        <v>4.1000000000000019E-10</v>
      </c>
      <c r="B38" t="s">
        <v>385</v>
      </c>
      <c r="C38" s="4">
        <v>12</v>
      </c>
      <c r="D38" s="4">
        <v>1</v>
      </c>
      <c r="E38" s="4">
        <v>3</v>
      </c>
      <c r="F38" s="4">
        <v>16</v>
      </c>
      <c r="G38" s="4">
        <v>135</v>
      </c>
      <c r="H38" s="4">
        <v>132.99</v>
      </c>
      <c r="I38" s="34">
        <v>30694.067795819999</v>
      </c>
      <c r="J38" s="35">
        <v>30.713625866050808</v>
      </c>
      <c r="K38" s="35">
        <v>30.713625866050808</v>
      </c>
      <c r="L38" s="35">
        <v>22.115160495402236</v>
      </c>
      <c r="M38" s="35">
        <v>22.115160495402236</v>
      </c>
      <c r="N38" s="4">
        <v>4.33</v>
      </c>
      <c r="O38" s="4">
        <v>9.62025316455696</v>
      </c>
      <c r="P38" s="35">
        <v>0.55643281449733062</v>
      </c>
      <c r="Q38" s="36">
        <f t="shared" si="0"/>
        <v>75.000000000409997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80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385</v>
      </c>
      <c r="AP38" t="s">
        <v>1437</v>
      </c>
      <c r="AQ38" s="22">
        <v>-29.709922641782292</v>
      </c>
      <c r="AR38" s="21">
        <v>-44.450620994713816</v>
      </c>
      <c r="AS38">
        <v>1.5113918339724641</v>
      </c>
      <c r="AT38">
        <v>29.709922641782292</v>
      </c>
      <c r="AU38">
        <v>44.450620994713816</v>
      </c>
      <c r="AV38" t="s">
        <v>1438</v>
      </c>
    </row>
    <row r="39" spans="1:48" x14ac:dyDescent="0.25">
      <c r="A39" s="14">
        <v>4.200000000000002E-10</v>
      </c>
      <c r="B39" t="s">
        <v>414</v>
      </c>
      <c r="C39" s="4">
        <v>16</v>
      </c>
      <c r="D39" s="4">
        <v>2</v>
      </c>
      <c r="E39" s="4">
        <v>14</v>
      </c>
      <c r="F39" s="4">
        <v>32</v>
      </c>
      <c r="G39" s="4">
        <v>265</v>
      </c>
      <c r="H39" s="4">
        <v>248.94</v>
      </c>
      <c r="I39" s="34">
        <v>143340.26862438</v>
      </c>
      <c r="J39" s="35">
        <v>14.789686311787072</v>
      </c>
      <c r="K39" s="35">
        <v>14.789686311787072</v>
      </c>
      <c r="L39" s="35">
        <v>10.759791466424211</v>
      </c>
      <c r="M39" s="35">
        <v>10.759791466424211</v>
      </c>
      <c r="N39" s="4">
        <v>16.832000000000001</v>
      </c>
      <c r="O39" s="4">
        <v>1.397590361445779</v>
      </c>
      <c r="P39" s="35">
        <v>2.7846067325459951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-0.37540130371953584</v>
      </c>
      <c r="W39" s="37" t="str">
        <f t="shared" si="6"/>
        <v/>
      </c>
      <c r="X39" s="37">
        <f t="shared" si="7"/>
        <v>-0.29719770316759331</v>
      </c>
      <c r="Y39" s="1" t="str">
        <f t="shared" si="8"/>
        <v xml:space="preserve"> </v>
      </c>
      <c r="Z39" s="1">
        <f t="shared" si="9"/>
        <v>87</v>
      </c>
      <c r="AA39" s="1" t="str">
        <f t="shared" si="8"/>
        <v xml:space="preserve"> </v>
      </c>
      <c r="AB39" s="1">
        <f t="shared" si="10"/>
        <v>88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414</v>
      </c>
      <c r="AP39" t="s">
        <v>1431</v>
      </c>
      <c r="AQ39" s="22">
        <v>37.54013037195358</v>
      </c>
      <c r="AR39" s="21">
        <v>29.71977031675933</v>
      </c>
      <c r="AS39">
        <v>6.4513537398569909</v>
      </c>
      <c r="AT39">
        <v>-37.54013037195358</v>
      </c>
      <c r="AU39">
        <v>-29.71977031675933</v>
      </c>
      <c r="AV39" t="s">
        <v>1439</v>
      </c>
    </row>
    <row r="40" spans="1:48" x14ac:dyDescent="0.25">
      <c r="A40" s="14">
        <v>4.3000000000000022E-10</v>
      </c>
      <c r="B40" t="s">
        <v>555</v>
      </c>
      <c r="C40" s="4">
        <v>11</v>
      </c>
      <c r="D40" s="4">
        <v>0</v>
      </c>
      <c r="E40" s="4">
        <v>3</v>
      </c>
      <c r="F40" s="4">
        <v>14</v>
      </c>
      <c r="G40" s="4">
        <v>260</v>
      </c>
      <c r="H40" s="4">
        <v>245.67</v>
      </c>
      <c r="I40" s="34">
        <v>28644.946100279998</v>
      </c>
      <c r="J40" s="35">
        <v>12.311817179512879</v>
      </c>
      <c r="K40" s="35">
        <v>12.311817179512879</v>
      </c>
      <c r="L40" s="35">
        <v>6.9632490185081322</v>
      </c>
      <c r="M40" s="35">
        <v>6.9632490185081322</v>
      </c>
      <c r="N40" s="4">
        <v>19.954000000000001</v>
      </c>
      <c r="O40" s="4">
        <v>41.718750000000007</v>
      </c>
      <c r="P40" s="35">
        <v>1.7779948711686411</v>
      </c>
      <c r="Q40" s="36">
        <f t="shared" si="0"/>
        <v>78.571428571858576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/>
      </c>
      <c r="V40" s="37">
        <f t="shared" si="5"/>
        <v>-0.48004678415400615</v>
      </c>
      <c r="W40" s="37" t="str">
        <f t="shared" si="6"/>
        <v/>
      </c>
      <c r="X40" s="37">
        <f t="shared" si="7"/>
        <v>-0.54517822962512641</v>
      </c>
      <c r="Y40" s="1" t="str">
        <f t="shared" si="8"/>
        <v xml:space="preserve"> </v>
      </c>
      <c r="Z40" s="1">
        <f t="shared" si="9"/>
        <v>50</v>
      </c>
      <c r="AA40" s="1" t="str">
        <f t="shared" si="8"/>
        <v xml:space="preserve"> </v>
      </c>
      <c r="AB40" s="1">
        <f t="shared" si="10"/>
        <v>25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>
        <f t="shared" si="13"/>
        <v>61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555</v>
      </c>
      <c r="AP40" t="s">
        <v>1440</v>
      </c>
      <c r="AQ40" s="22">
        <v>48.004678415400612</v>
      </c>
      <c r="AR40" s="21">
        <v>54.517822962512639</v>
      </c>
      <c r="AS40">
        <v>5.8330280457524308</v>
      </c>
      <c r="AT40">
        <v>-48.004678415400612</v>
      </c>
      <c r="AU40">
        <v>-54.517822962512639</v>
      </c>
      <c r="AV40" t="s">
        <v>1441</v>
      </c>
    </row>
    <row r="41" spans="1:48" x14ac:dyDescent="0.25">
      <c r="A41" s="14">
        <v>4.4000000000000024E-10</v>
      </c>
      <c r="B41" t="s">
        <v>505</v>
      </c>
      <c r="C41" s="4">
        <v>19</v>
      </c>
      <c r="D41" s="4">
        <v>1</v>
      </c>
      <c r="E41" s="4">
        <v>4</v>
      </c>
      <c r="F41" s="4">
        <v>24</v>
      </c>
      <c r="G41" s="4">
        <v>275</v>
      </c>
      <c r="H41" s="4">
        <v>241.5</v>
      </c>
      <c r="I41" s="34">
        <v>107318.8415355</v>
      </c>
      <c r="J41" s="35" t="s">
        <v>1236</v>
      </c>
      <c r="K41" s="35" t="s">
        <v>1236</v>
      </c>
      <c r="L41" s="35">
        <v>23.951228192067777</v>
      </c>
      <c r="M41" s="35">
        <v>23.951228192067777</v>
      </c>
      <c r="N41" s="4">
        <v>5.0949999999999998</v>
      </c>
      <c r="O41" s="4">
        <v>14.468658728375628</v>
      </c>
      <c r="P41" s="35">
        <v>2.1838509316770187</v>
      </c>
      <c r="Q41" s="36">
        <f t="shared" si="0"/>
        <v>79.166666667106668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 xml:space="preserve"> </v>
      </c>
      <c r="V41" s="37" t="str">
        <f t="shared" si="5"/>
        <v xml:space="preserve"> </v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56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505</v>
      </c>
      <c r="AP41" t="s">
        <v>1442</v>
      </c>
      <c r="AQ41" s="22" t="e">
        <v>#VALUE!</v>
      </c>
      <c r="AR41" s="21">
        <v>-56.443349649195461</v>
      </c>
      <c r="AS41">
        <v>13.871635610766052</v>
      </c>
      <c r="AT41" t="e">
        <v>#VALUE!</v>
      </c>
      <c r="AU41">
        <v>56.443349649195461</v>
      </c>
      <c r="AV41" t="s">
        <v>1443</v>
      </c>
    </row>
    <row r="42" spans="1:48" x14ac:dyDescent="0.25">
      <c r="A42" s="14">
        <v>4.5000000000000026E-10</v>
      </c>
      <c r="B42" t="s">
        <v>507</v>
      </c>
      <c r="C42" s="4">
        <v>53</v>
      </c>
      <c r="D42" s="4">
        <v>0</v>
      </c>
      <c r="E42" s="4">
        <v>1</v>
      </c>
      <c r="F42" s="4">
        <v>54</v>
      </c>
      <c r="G42" s="4">
        <v>4000</v>
      </c>
      <c r="H42" s="4">
        <v>3379.39</v>
      </c>
      <c r="I42" s="34">
        <v>1701741.6568467701</v>
      </c>
      <c r="J42" s="35" t="s">
        <v>1236</v>
      </c>
      <c r="K42" s="35" t="s">
        <v>1236</v>
      </c>
      <c r="L42" s="35">
        <v>23.674983536461678</v>
      </c>
      <c r="M42" s="35">
        <v>23.674983536461678</v>
      </c>
      <c r="N42" s="4">
        <v>59.869</v>
      </c>
      <c r="O42" s="4">
        <v>43.141661685594727</v>
      </c>
      <c r="P42" s="35">
        <v>0</v>
      </c>
      <c r="Q42" s="36">
        <f t="shared" si="0"/>
        <v>98.148148148598153</v>
      </c>
      <c r="R42" s="36" t="str">
        <f t="shared" si="1"/>
        <v xml:space="preserve"> </v>
      </c>
      <c r="S42" s="37">
        <f t="shared" si="2"/>
        <v>0.18364556962076747</v>
      </c>
      <c r="T42" s="37" t="str">
        <f t="shared" si="3"/>
        <v/>
      </c>
      <c r="U42" s="37" t="str">
        <f t="shared" si="4"/>
        <v xml:space="preserve"> </v>
      </c>
      <c r="V42" s="37" t="str">
        <f t="shared" si="5"/>
        <v xml:space="preserve"> 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>
        <f t="shared" si="20"/>
        <v>36</v>
      </c>
      <c r="AD42" s="1" t="str">
        <f t="shared" si="12"/>
        <v xml:space="preserve"> </v>
      </c>
      <c r="AE42" s="1">
        <f t="shared" si="13"/>
        <v>4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507</v>
      </c>
      <c r="AP42" t="s">
        <v>1444</v>
      </c>
      <c r="AQ42" s="22" t="e">
        <v>#VALUE!</v>
      </c>
      <c r="AR42" s="21">
        <v>-54.638989601387181</v>
      </c>
      <c r="AS42">
        <v>18.364556917076747</v>
      </c>
      <c r="AT42" t="e">
        <v>#VALUE!</v>
      </c>
      <c r="AU42">
        <v>54.638989601387181</v>
      </c>
      <c r="AV42" t="s">
        <v>1445</v>
      </c>
    </row>
    <row r="43" spans="1:48" x14ac:dyDescent="0.25">
      <c r="A43" s="14">
        <v>4.6000000000000027E-10</v>
      </c>
      <c r="B43" t="s">
        <v>816</v>
      </c>
      <c r="C43" s="4">
        <v>18</v>
      </c>
      <c r="D43" s="4">
        <v>0</v>
      </c>
      <c r="E43" s="4">
        <v>10</v>
      </c>
      <c r="F43" s="4">
        <v>28</v>
      </c>
      <c r="G43" s="4">
        <v>360</v>
      </c>
      <c r="H43" s="4">
        <v>314.01</v>
      </c>
      <c r="I43" s="34">
        <v>23968.877237730001</v>
      </c>
      <c r="J43" s="35">
        <v>31.111661547607252</v>
      </c>
      <c r="K43" s="35">
        <v>31.111661547607252</v>
      </c>
      <c r="L43" s="35">
        <v>20.150487667192337</v>
      </c>
      <c r="M43" s="35">
        <v>20.150487667192337</v>
      </c>
      <c r="N43" s="4">
        <v>10.093</v>
      </c>
      <c r="O43" s="4">
        <v>11.648230088495563</v>
      </c>
      <c r="P43" s="35">
        <v>0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816</v>
      </c>
      <c r="AP43" t="s">
        <v>1256</v>
      </c>
      <c r="AQ43" s="22">
        <v>-31.390908719053723</v>
      </c>
      <c r="AR43" s="21">
        <v>-31.617876229177845</v>
      </c>
      <c r="AS43">
        <v>14.646030381198049</v>
      </c>
      <c r="AT43">
        <v>31.390908719053723</v>
      </c>
      <c r="AU43">
        <v>31.617876229177845</v>
      </c>
      <c r="AV43" t="s">
        <v>1446</v>
      </c>
    </row>
    <row r="44" spans="1:48" x14ac:dyDescent="0.25">
      <c r="A44" s="14">
        <v>4.7000000000000024E-10</v>
      </c>
      <c r="B44" t="s">
        <v>525</v>
      </c>
      <c r="C44" s="4">
        <v>7</v>
      </c>
      <c r="D44" s="4">
        <v>3</v>
      </c>
      <c r="E44" s="4">
        <v>6</v>
      </c>
      <c r="F44" s="4">
        <v>16</v>
      </c>
      <c r="G44" s="4">
        <v>370</v>
      </c>
      <c r="H44" s="4">
        <v>366.94</v>
      </c>
      <c r="I44" s="34">
        <v>31973.146639839997</v>
      </c>
      <c r="J44" s="35" t="s">
        <v>1236</v>
      </c>
      <c r="K44" s="35" t="s">
        <v>1236</v>
      </c>
      <c r="L44" s="35">
        <v>39.477216852540273</v>
      </c>
      <c r="M44" s="35">
        <v>39.477216852540273</v>
      </c>
      <c r="N44" s="4">
        <v>6.7839999999999998</v>
      </c>
      <c r="O44" s="4">
        <v>1.2537313432835766</v>
      </c>
      <c r="P44" s="35">
        <v>0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 xml:space="preserve"> </v>
      </c>
      <c r="V44" s="37" t="str">
        <f t="shared" si="5"/>
        <v xml:space="preserve"> </v>
      </c>
      <c r="W44" s="37" t="str">
        <f t="shared" si="6"/>
        <v/>
      </c>
      <c r="X44" s="37" t="str">
        <f t="shared" si="7"/>
        <v/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525</v>
      </c>
      <c r="AP44" t="s">
        <v>1335</v>
      </c>
      <c r="AQ44" s="22" t="e">
        <v>#VALUE!</v>
      </c>
      <c r="AR44" s="21">
        <v>-157.85517092123209</v>
      </c>
      <c r="AS44">
        <v>0.83392380225650875</v>
      </c>
      <c r="AT44" t="e">
        <v>#VALUE!</v>
      </c>
      <c r="AU44">
        <v>157.85517092123209</v>
      </c>
      <c r="AV44" t="s">
        <v>1447</v>
      </c>
    </row>
    <row r="45" spans="1:48" x14ac:dyDescent="0.25">
      <c r="A45" s="14">
        <v>4.800000000000002E-10</v>
      </c>
      <c r="B45" t="s">
        <v>543</v>
      </c>
      <c r="C45" s="4">
        <v>18</v>
      </c>
      <c r="D45" s="4">
        <v>0</v>
      </c>
      <c r="E45" s="4">
        <v>5</v>
      </c>
      <c r="F45" s="4">
        <v>23</v>
      </c>
      <c r="G45" s="4">
        <v>361</v>
      </c>
      <c r="H45" s="4">
        <v>359.42</v>
      </c>
      <c r="I45" s="34">
        <v>88026.099956079997</v>
      </c>
      <c r="J45" s="35">
        <v>14.563799181490335</v>
      </c>
      <c r="K45" s="35">
        <v>14.563799181490335</v>
      </c>
      <c r="L45" s="35">
        <v>8.817454816132793</v>
      </c>
      <c r="M45" s="35">
        <v>8.817454816132793</v>
      </c>
      <c r="N45" s="4">
        <v>24.679000000000002</v>
      </c>
      <c r="O45" s="4">
        <v>9.7820284697508963</v>
      </c>
      <c r="P45" s="35">
        <v>1.2052751655444882</v>
      </c>
      <c r="Q45" s="36">
        <f t="shared" si="0"/>
        <v>78.260869565697391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/>
      </c>
      <c r="V45" s="37">
        <f t="shared" si="5"/>
        <v>-0.38494097914709602</v>
      </c>
      <c r="W45" s="37" t="str">
        <f t="shared" si="6"/>
        <v/>
      </c>
      <c r="X45" s="37">
        <f t="shared" si="7"/>
        <v>-0.42406620831532615</v>
      </c>
      <c r="Y45" s="1" t="str">
        <f t="shared" si="8"/>
        <v xml:space="preserve"> </v>
      </c>
      <c r="Z45" s="1">
        <f t="shared" si="9"/>
        <v>84</v>
      </c>
      <c r="AA45" s="1" t="str">
        <f t="shared" si="8"/>
        <v xml:space="preserve"> </v>
      </c>
      <c r="AB45" s="1">
        <f t="shared" si="10"/>
        <v>48</v>
      </c>
      <c r="AC45" s="1" t="str">
        <f t="shared" si="20"/>
        <v xml:space="preserve"> </v>
      </c>
      <c r="AD45" s="1" t="str">
        <f t="shared" si="12"/>
        <v xml:space="preserve"> </v>
      </c>
      <c r="AE45" s="1">
        <f t="shared" si="13"/>
        <v>63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543</v>
      </c>
      <c r="AP45" t="s">
        <v>1448</v>
      </c>
      <c r="AQ45" s="22">
        <v>38.494097914709599</v>
      </c>
      <c r="AR45" s="21">
        <v>42.406620831532614</v>
      </c>
      <c r="AS45">
        <v>0.43959712870735856</v>
      </c>
      <c r="AT45">
        <v>-38.494097914709599</v>
      </c>
      <c r="AU45">
        <v>-42.406620831532614</v>
      </c>
      <c r="AV45" t="s">
        <v>1449</v>
      </c>
    </row>
    <row r="46" spans="1:48" x14ac:dyDescent="0.25">
      <c r="A46" s="14">
        <v>4.9000000000000017E-10</v>
      </c>
      <c r="B46" t="s">
        <v>260</v>
      </c>
      <c r="C46" s="4">
        <v>7</v>
      </c>
      <c r="D46" s="4">
        <v>2</v>
      </c>
      <c r="E46" s="4">
        <v>8</v>
      </c>
      <c r="F46" s="4">
        <v>17</v>
      </c>
      <c r="G46" s="4">
        <v>239</v>
      </c>
      <c r="H46" s="4">
        <v>238.83</v>
      </c>
      <c r="I46" s="34">
        <v>53971.841355179997</v>
      </c>
      <c r="J46" s="35">
        <v>21.88891943909816</v>
      </c>
      <c r="K46" s="35">
        <v>21.88891943909816</v>
      </c>
      <c r="L46" s="35">
        <v>17.097362426608086</v>
      </c>
      <c r="M46" s="35">
        <v>17.097362426608086</v>
      </c>
      <c r="N46" s="4">
        <v>10.911</v>
      </c>
      <c r="O46" s="4">
        <v>11.223241590214057</v>
      </c>
      <c r="P46" s="35">
        <v>0.7875894988066825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260</v>
      </c>
      <c r="AP46" t="s">
        <v>1419</v>
      </c>
      <c r="AQ46" s="22">
        <v>7.5586171577372347</v>
      </c>
      <c r="AR46" s="21">
        <v>-11.675636286188528</v>
      </c>
      <c r="AS46">
        <v>7.1180337478526923E-2</v>
      </c>
      <c r="AT46">
        <v>-7.5586171577372347</v>
      </c>
      <c r="AU46">
        <v>11.675636286188528</v>
      </c>
      <c r="AV46" t="s">
        <v>1450</v>
      </c>
    </row>
    <row r="47" spans="1:48" x14ac:dyDescent="0.25">
      <c r="A47" s="14">
        <v>5.0000000000000013E-10</v>
      </c>
      <c r="B47" t="s">
        <v>456</v>
      </c>
      <c r="C47" s="4">
        <v>4</v>
      </c>
      <c r="D47" s="4">
        <v>1</v>
      </c>
      <c r="E47" s="4">
        <v>9</v>
      </c>
      <c r="F47" s="4">
        <v>14</v>
      </c>
      <c r="G47" s="4">
        <v>65</v>
      </c>
      <c r="H47" s="4">
        <v>68.41</v>
      </c>
      <c r="I47" s="34">
        <v>11062.081706999999</v>
      </c>
      <c r="J47" s="35">
        <v>26.943678613627409</v>
      </c>
      <c r="K47" s="35">
        <v>26.943678613627409</v>
      </c>
      <c r="L47" s="35">
        <v>17.240516277540284</v>
      </c>
      <c r="M47" s="35">
        <v>17.240516277540284</v>
      </c>
      <c r="N47" s="4">
        <v>2.5390000000000001</v>
      </c>
      <c r="O47" s="4">
        <v>17.546296296296298</v>
      </c>
      <c r="P47" s="35">
        <v>1.5889489840666571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456</v>
      </c>
      <c r="AP47" t="s">
        <v>1429</v>
      </c>
      <c r="AQ47" s="22">
        <v>-13.788664480727686</v>
      </c>
      <c r="AR47" s="21">
        <v>-12.610680943415398</v>
      </c>
      <c r="AS47">
        <v>-4.9846513667592411</v>
      </c>
      <c r="AT47">
        <v>13.788664480727686</v>
      </c>
      <c r="AU47">
        <v>12.610680943415398</v>
      </c>
      <c r="AV47" t="s">
        <v>1451</v>
      </c>
    </row>
    <row r="48" spans="1:48" x14ac:dyDescent="0.25">
      <c r="A48" s="14">
        <v>5.100000000000001E-10</v>
      </c>
      <c r="B48" t="s">
        <v>1140</v>
      </c>
      <c r="C48" s="4">
        <v>10</v>
      </c>
      <c r="D48" s="4">
        <v>0</v>
      </c>
      <c r="E48" s="4">
        <v>12</v>
      </c>
      <c r="F48" s="4">
        <v>22</v>
      </c>
      <c r="G48" s="4">
        <v>24</v>
      </c>
      <c r="H48" s="4">
        <v>17.25</v>
      </c>
      <c r="I48" s="34">
        <v>6518.1017497499997</v>
      </c>
      <c r="J48" s="35">
        <v>9.9366359447004609</v>
      </c>
      <c r="K48" s="35">
        <v>9.9366359447004609</v>
      </c>
      <c r="L48" s="35">
        <v>4.7870636098187154</v>
      </c>
      <c r="M48" s="35">
        <v>4.7870636098187154</v>
      </c>
      <c r="N48" s="4">
        <v>1.736</v>
      </c>
      <c r="O48" s="4">
        <v>60.740740740740726</v>
      </c>
      <c r="P48" s="35">
        <v>0.57971014492753625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0.3913043483360869</v>
      </c>
      <c r="T48" s="37" t="str">
        <f t="shared" si="3"/>
        <v/>
      </c>
      <c r="U48" s="37" t="str">
        <f t="shared" si="4"/>
        <v/>
      </c>
      <c r="V48" s="37">
        <f t="shared" si="5"/>
        <v>-0.58035554469284945</v>
      </c>
      <c r="W48" s="37" t="str">
        <f t="shared" si="6"/>
        <v/>
      </c>
      <c r="X48" s="37">
        <f t="shared" si="7"/>
        <v>-0.68732114274130085</v>
      </c>
      <c r="Y48" s="1" t="str">
        <f t="shared" si="8"/>
        <v xml:space="preserve"> </v>
      </c>
      <c r="Z48" s="1">
        <f t="shared" si="9"/>
        <v>17</v>
      </c>
      <c r="AA48" s="1" t="str">
        <f t="shared" si="8"/>
        <v xml:space="preserve"> </v>
      </c>
      <c r="AB48" s="1">
        <f t="shared" si="10"/>
        <v>5</v>
      </c>
      <c r="AC48" s="1">
        <f t="shared" si="20"/>
        <v>2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>
        <f t="shared" si="17"/>
        <v>60.740740741250725</v>
      </c>
      <c r="AL48" s="25" t="str">
        <f t="shared" si="18"/>
        <v xml:space="preserve"> </v>
      </c>
      <c r="AM48" s="1">
        <f t="shared" si="19"/>
        <v>22</v>
      </c>
      <c r="AN48" s="1" t="str">
        <f t="shared" si="19"/>
        <v xml:space="preserve"> </v>
      </c>
      <c r="AO48" t="s">
        <v>1140</v>
      </c>
      <c r="AP48" t="s">
        <v>1314</v>
      </c>
      <c r="AQ48" s="22">
        <v>58.035554469284946</v>
      </c>
      <c r="AR48" s="21">
        <v>68.732114274130083</v>
      </c>
      <c r="AS48">
        <v>39.130434782608688</v>
      </c>
      <c r="AT48">
        <v>-58.035554469284946</v>
      </c>
      <c r="AU48">
        <v>-68.732114274130083</v>
      </c>
      <c r="AV48" t="s">
        <v>1452</v>
      </c>
    </row>
    <row r="49" spans="1:48" x14ac:dyDescent="0.25">
      <c r="A49" s="14">
        <v>5.2000000000000007E-10</v>
      </c>
      <c r="B49" t="s">
        <v>257</v>
      </c>
      <c r="C49" s="4">
        <v>14</v>
      </c>
      <c r="D49" s="4">
        <v>0</v>
      </c>
      <c r="E49" s="4">
        <v>13</v>
      </c>
      <c r="F49" s="4">
        <v>27</v>
      </c>
      <c r="G49" s="4">
        <v>300</v>
      </c>
      <c r="H49" s="4">
        <v>282.88</v>
      </c>
      <c r="I49" s="34">
        <v>62594.806643200005</v>
      </c>
      <c r="J49" s="35">
        <v>31.254005082311345</v>
      </c>
      <c r="K49" s="35">
        <v>31.254005082311345</v>
      </c>
      <c r="L49" s="35">
        <v>16.454705247727222</v>
      </c>
      <c r="M49" s="35">
        <v>16.454705247727222</v>
      </c>
      <c r="N49" s="4">
        <v>9.0510000000000002</v>
      </c>
      <c r="O49" s="4">
        <v>8.007159904534598</v>
      </c>
      <c r="P49" s="35">
        <v>2.0620050904977378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257</v>
      </c>
      <c r="AP49" t="s">
        <v>1350</v>
      </c>
      <c r="AQ49" s="22">
        <v>-31.992054573846286</v>
      </c>
      <c r="AR49" s="21">
        <v>-7.4779625412771278</v>
      </c>
      <c r="AS49">
        <v>6.0520361990950233</v>
      </c>
      <c r="AT49">
        <v>31.992054573846286</v>
      </c>
      <c r="AU49">
        <v>7.4779625412771278</v>
      </c>
      <c r="AV49" t="s">
        <v>1453</v>
      </c>
    </row>
    <row r="50" spans="1:48" x14ac:dyDescent="0.25">
      <c r="A50" s="14">
        <v>5.3000000000000003E-10</v>
      </c>
      <c r="B50" t="s">
        <v>510</v>
      </c>
      <c r="C50" s="4">
        <v>10</v>
      </c>
      <c r="D50" s="4">
        <v>1</v>
      </c>
      <c r="E50" s="4">
        <v>7</v>
      </c>
      <c r="F50" s="4">
        <v>18</v>
      </c>
      <c r="G50" s="4">
        <v>71.25</v>
      </c>
      <c r="H50" s="4">
        <v>67.72</v>
      </c>
      <c r="I50" s="34">
        <v>40588.451773640001</v>
      </c>
      <c r="J50" s="35">
        <v>31.366373320981932</v>
      </c>
      <c r="K50" s="35">
        <v>31.366373320981932</v>
      </c>
      <c r="L50" s="35">
        <v>19.202090765918502</v>
      </c>
      <c r="M50" s="35">
        <v>19.202090765918502</v>
      </c>
      <c r="N50" s="4">
        <v>2.1590000000000003</v>
      </c>
      <c r="O50" s="4">
        <v>15.454545454545462</v>
      </c>
      <c r="P50" s="35">
        <v>0.84760779681039589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510</v>
      </c>
      <c r="AP50" t="s">
        <v>1454</v>
      </c>
      <c r="AQ50" s="22">
        <v>-32.466608623860481</v>
      </c>
      <c r="AR50" s="21">
        <v>-25.423188138763607</v>
      </c>
      <c r="AS50">
        <v>5.2126402835203756</v>
      </c>
      <c r="AT50">
        <v>32.466608623860481</v>
      </c>
      <c r="AU50">
        <v>25.423188138763607</v>
      </c>
      <c r="AV50" t="s">
        <v>1455</v>
      </c>
    </row>
    <row r="51" spans="1:48" x14ac:dyDescent="0.25">
      <c r="A51" s="14">
        <v>5.4E-10</v>
      </c>
      <c r="B51" t="s">
        <v>817</v>
      </c>
      <c r="C51" s="4">
        <v>20</v>
      </c>
      <c r="D51" s="4">
        <v>4</v>
      </c>
      <c r="E51" s="4">
        <v>5</v>
      </c>
      <c r="F51" s="4">
        <v>29</v>
      </c>
      <c r="G51" s="4">
        <v>170</v>
      </c>
      <c r="H51" s="4">
        <v>143.15</v>
      </c>
      <c r="I51" s="34">
        <v>38716.742519349995</v>
      </c>
      <c r="J51" s="35">
        <v>38.20389645049373</v>
      </c>
      <c r="K51" s="35">
        <v>38.20389645049373</v>
      </c>
      <c r="L51" s="35">
        <v>16.643694615735331</v>
      </c>
      <c r="M51" s="35">
        <v>16.643694615735331</v>
      </c>
      <c r="N51" s="4">
        <v>3.7469999999999999</v>
      </c>
      <c r="O51" s="4">
        <v>93.144329896907223</v>
      </c>
      <c r="P51" s="35">
        <v>0.21446035626964721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0.18756549128397476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33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>
        <f t="shared" si="17"/>
        <v>93.144329897447221</v>
      </c>
      <c r="AL51" s="25" t="str">
        <f t="shared" si="18"/>
        <v xml:space="preserve"> </v>
      </c>
      <c r="AM51" s="1">
        <f t="shared" si="19"/>
        <v>4</v>
      </c>
      <c r="AN51" s="1" t="str">
        <f t="shared" si="19"/>
        <v xml:space="preserve"> </v>
      </c>
      <c r="AO51" t="s">
        <v>817</v>
      </c>
      <c r="AP51" t="s">
        <v>1274</v>
      </c>
      <c r="AQ51" s="22">
        <v>-61.342867000462562</v>
      </c>
      <c r="AR51" s="21">
        <v>-8.7123931743193559</v>
      </c>
      <c r="AS51">
        <v>18.756549074397476</v>
      </c>
      <c r="AT51">
        <v>61.342867000462562</v>
      </c>
      <c r="AU51">
        <v>8.7123931743193559</v>
      </c>
      <c r="AV51" t="s">
        <v>1456</v>
      </c>
    </row>
    <row r="52" spans="1:48" x14ac:dyDescent="0.25">
      <c r="A52" s="14">
        <v>5.4999999999999996E-10</v>
      </c>
      <c r="B52" t="s">
        <v>601</v>
      </c>
      <c r="C52" s="4">
        <v>11</v>
      </c>
      <c r="D52" s="4">
        <v>0</v>
      </c>
      <c r="E52" s="4">
        <v>0</v>
      </c>
      <c r="F52" s="4">
        <v>11</v>
      </c>
      <c r="G52" s="4">
        <v>194</v>
      </c>
      <c r="H52" s="4">
        <v>168.96</v>
      </c>
      <c r="I52" s="34">
        <v>23095.606364160001</v>
      </c>
      <c r="J52" s="35" t="s">
        <v>1236</v>
      </c>
      <c r="K52" s="35" t="s">
        <v>1236</v>
      </c>
      <c r="L52" s="35">
        <v>23.787336224947651</v>
      </c>
      <c r="M52" s="35">
        <v>23.787336224947651</v>
      </c>
      <c r="N52" s="4">
        <v>2.4250000000000003</v>
      </c>
      <c r="O52" s="4">
        <v>-56.789023521026373</v>
      </c>
      <c r="P52" s="35">
        <v>2.6414535984848486</v>
      </c>
      <c r="Q52" s="36">
        <f t="shared" si="0"/>
        <v>100.00000000055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 t="str">
        <f t="shared" si="7"/>
        <v/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 t="str">
        <f t="shared" si="10"/>
        <v xml:space="preserve"> </v>
      </c>
      <c r="AC52" s="1" t="str">
        <f t="shared" si="20"/>
        <v xml:space="preserve"> </v>
      </c>
      <c r="AD52" s="1" t="str">
        <f t="shared" si="12"/>
        <v xml:space="preserve"> </v>
      </c>
      <c r="AE52" s="1">
        <f t="shared" si="13"/>
        <v>2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-56.78902352047637</v>
      </c>
      <c r="AM52" s="1" t="str">
        <f t="shared" si="19"/>
        <v xml:space="preserve"> </v>
      </c>
      <c r="AN52" s="1">
        <f t="shared" si="19"/>
        <v>3</v>
      </c>
      <c r="AO52" t="s">
        <v>601</v>
      </c>
      <c r="AP52" t="s">
        <v>1457</v>
      </c>
      <c r="AQ52" s="22" t="e">
        <v>#VALUE!</v>
      </c>
      <c r="AR52" s="21">
        <v>-55.372848875236834</v>
      </c>
      <c r="AS52">
        <v>14.820075757575758</v>
      </c>
      <c r="AT52" t="e">
        <v>#VALUE!</v>
      </c>
      <c r="AU52">
        <v>55.372848875236834</v>
      </c>
      <c r="AV52" t="s">
        <v>1458</v>
      </c>
    </row>
    <row r="53" spans="1:48" x14ac:dyDescent="0.25">
      <c r="A53" s="14">
        <v>5.5999999999999993E-10</v>
      </c>
      <c r="B53" t="s">
        <v>1063</v>
      </c>
      <c r="C53" s="4">
        <v>8</v>
      </c>
      <c r="D53" s="4">
        <v>1</v>
      </c>
      <c r="E53" s="4">
        <v>3</v>
      </c>
      <c r="F53" s="4">
        <v>12</v>
      </c>
      <c r="G53" s="4">
        <v>108</v>
      </c>
      <c r="H53" s="4">
        <v>99.36</v>
      </c>
      <c r="I53" s="34">
        <v>12734.0466552</v>
      </c>
      <c r="J53" s="35">
        <v>19.667458432304034</v>
      </c>
      <c r="K53" s="35">
        <v>19.667458432304034</v>
      </c>
      <c r="L53" s="35">
        <v>12.428519596464602</v>
      </c>
      <c r="M53" s="35">
        <v>12.428519596464602</v>
      </c>
      <c r="N53" s="4">
        <v>5.0520000000000005</v>
      </c>
      <c r="O53" s="4">
        <v>7.0338983050847608</v>
      </c>
      <c r="P53" s="35">
        <v>2.4989935587761676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/>
      </c>
      <c r="V53" s="37">
        <f t="shared" si="5"/>
        <v>-0.16940301254550516</v>
      </c>
      <c r="W53" s="37" t="str">
        <f t="shared" si="6"/>
        <v/>
      </c>
      <c r="X53" s="37">
        <f t="shared" si="7"/>
        <v>-0.18820061282054557</v>
      </c>
      <c r="Y53" s="1" t="str">
        <f t="shared" si="8"/>
        <v xml:space="preserve"> </v>
      </c>
      <c r="Z53" s="1">
        <f t="shared" si="9"/>
        <v>157</v>
      </c>
      <c r="AA53" s="1" t="str">
        <f t="shared" si="8"/>
        <v xml:space="preserve"> </v>
      </c>
      <c r="AB53" s="1">
        <f t="shared" si="10"/>
        <v>138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1063</v>
      </c>
      <c r="AP53" t="s">
        <v>1459</v>
      </c>
      <c r="AQ53" s="22">
        <v>16.940301254550516</v>
      </c>
      <c r="AR53" s="21">
        <v>18.820061282054557</v>
      </c>
      <c r="AS53">
        <v>8.6956521739130377</v>
      </c>
      <c r="AT53">
        <v>-16.940301254550516</v>
      </c>
      <c r="AU53">
        <v>-18.820061282054557</v>
      </c>
      <c r="AV53" t="s">
        <v>1460</v>
      </c>
    </row>
    <row r="54" spans="1:48" x14ac:dyDescent="0.25">
      <c r="A54" s="14">
        <v>5.6999999999999989E-10</v>
      </c>
      <c r="B54" t="s">
        <v>502</v>
      </c>
      <c r="C54" s="4">
        <v>31</v>
      </c>
      <c r="D54" s="4">
        <v>1</v>
      </c>
      <c r="E54" s="4">
        <v>5</v>
      </c>
      <c r="F54" s="4">
        <v>37</v>
      </c>
      <c r="G54" s="4">
        <v>115</v>
      </c>
      <c r="H54" s="4">
        <v>96.14</v>
      </c>
      <c r="I54" s="34">
        <v>74484.846195100006</v>
      </c>
      <c r="J54" s="35">
        <v>26.282121377802078</v>
      </c>
      <c r="K54" s="35">
        <v>26.282121377802078</v>
      </c>
      <c r="L54" s="35">
        <v>18.27556335720762</v>
      </c>
      <c r="M54" s="35">
        <v>18.27556335720762</v>
      </c>
      <c r="N54" s="4">
        <v>3.6579999999999999</v>
      </c>
      <c r="O54" s="4">
        <v>5.4178674351584934</v>
      </c>
      <c r="P54" s="35">
        <v>0.47014770126898275</v>
      </c>
      <c r="Q54" s="36">
        <f t="shared" si="0"/>
        <v>83.783783784353787</v>
      </c>
      <c r="R54" s="36" t="str">
        <f t="shared" si="1"/>
        <v xml:space="preserve"> </v>
      </c>
      <c r="S54" s="37">
        <f t="shared" si="2"/>
        <v>0.19617224937382777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31</v>
      </c>
      <c r="AD54" s="1" t="str">
        <f t="shared" si="12"/>
        <v xml:space="preserve"> </v>
      </c>
      <c r="AE54" s="1">
        <f t="shared" si="13"/>
        <v>35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502</v>
      </c>
      <c r="AP54" t="s">
        <v>1461</v>
      </c>
      <c r="AQ54" s="22">
        <v>-10.994772992426881</v>
      </c>
      <c r="AR54" s="21">
        <v>-19.371346028699122</v>
      </c>
      <c r="AS54">
        <v>19.617224880382778</v>
      </c>
      <c r="AT54">
        <v>10.994772992426881</v>
      </c>
      <c r="AU54">
        <v>19.371346028699122</v>
      </c>
      <c r="AV54" t="s">
        <v>1462</v>
      </c>
    </row>
    <row r="55" spans="1:48" x14ac:dyDescent="0.25">
      <c r="A55" s="14">
        <v>5.7999999999999986E-10</v>
      </c>
      <c r="B55" t="s">
        <v>479</v>
      </c>
      <c r="C55" s="4">
        <v>6</v>
      </c>
      <c r="D55" s="4">
        <v>2</v>
      </c>
      <c r="E55" s="4">
        <v>14</v>
      </c>
      <c r="F55" s="4">
        <v>22</v>
      </c>
      <c r="G55" s="4">
        <v>190</v>
      </c>
      <c r="H55" s="4">
        <v>187.12</v>
      </c>
      <c r="I55" s="34">
        <v>26122.765972000001</v>
      </c>
      <c r="J55" s="35" t="s">
        <v>1236</v>
      </c>
      <c r="K55" s="35" t="s">
        <v>1236</v>
      </c>
      <c r="L55" s="35">
        <v>25.676507739539176</v>
      </c>
      <c r="M55" s="35">
        <v>25.676507739539176</v>
      </c>
      <c r="N55" s="4">
        <v>2.8359999999999999</v>
      </c>
      <c r="O55" s="4">
        <v>-19.705549263873166</v>
      </c>
      <c r="P55" s="35">
        <v>3.4293501496365963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3.4293501502165964</v>
      </c>
      <c r="AH55" s="38" t="str">
        <f t="shared" si="15"/>
        <v xml:space="preserve"> </v>
      </c>
      <c r="AI55" s="1">
        <f t="shared" si="16"/>
        <v>52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479</v>
      </c>
      <c r="AP55" t="s">
        <v>1463</v>
      </c>
      <c r="AQ55" s="22" t="e">
        <v>#VALUE!</v>
      </c>
      <c r="AR55" s="21">
        <v>-67.712438203788366</v>
      </c>
      <c r="AS55">
        <v>1.5391192817443278</v>
      </c>
      <c r="AT55" t="e">
        <v>#VALUE!</v>
      </c>
      <c r="AU55">
        <v>67.712438203788366</v>
      </c>
      <c r="AV55" t="s">
        <v>1464</v>
      </c>
    </row>
    <row r="56" spans="1:48" x14ac:dyDescent="0.25">
      <c r="A56" s="14">
        <v>5.8999999999999982E-10</v>
      </c>
      <c r="B56" t="s">
        <v>213</v>
      </c>
      <c r="C56" s="4">
        <v>27</v>
      </c>
      <c r="D56" s="4">
        <v>1</v>
      </c>
      <c r="E56" s="4">
        <v>5</v>
      </c>
      <c r="F56" s="4">
        <v>33</v>
      </c>
      <c r="G56" s="4">
        <v>520</v>
      </c>
      <c r="H56" s="4">
        <v>483.67</v>
      </c>
      <c r="I56" s="34">
        <v>197483.58601642001</v>
      </c>
      <c r="J56" s="35">
        <v>18.017806586201758</v>
      </c>
      <c r="K56" s="35">
        <v>18.017806586201758</v>
      </c>
      <c r="L56" s="35">
        <v>14.704712228404542</v>
      </c>
      <c r="M56" s="35">
        <v>14.704712228404542</v>
      </c>
      <c r="N56" s="4">
        <v>26.844000000000001</v>
      </c>
      <c r="O56" s="4">
        <v>21.137184115523468</v>
      </c>
      <c r="P56" s="35">
        <v>2.963590878078028</v>
      </c>
      <c r="Q56" s="36">
        <f t="shared" si="0"/>
        <v>81.818181818771819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>
        <f t="shared" si="5"/>
        <v>-0.23907118336877409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>
        <f t="shared" si="9"/>
        <v>136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41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213</v>
      </c>
      <c r="AP56" t="s">
        <v>1404</v>
      </c>
      <c r="AQ56" s="22">
        <v>23.90711833687741</v>
      </c>
      <c r="AR56" s="21">
        <v>3.9525481452779121</v>
      </c>
      <c r="AS56">
        <v>7.5113197014493371</v>
      </c>
      <c r="AT56">
        <v>-23.90711833687741</v>
      </c>
      <c r="AU56">
        <v>-3.9525481452779121</v>
      </c>
      <c r="AV56" t="s">
        <v>1465</v>
      </c>
    </row>
    <row r="57" spans="1:48" x14ac:dyDescent="0.25">
      <c r="A57" s="14">
        <v>5.9999999999999979E-10</v>
      </c>
      <c r="B57" t="s">
        <v>265</v>
      </c>
      <c r="C57" s="4">
        <v>9</v>
      </c>
      <c r="D57" s="4">
        <v>2</v>
      </c>
      <c r="E57" s="4">
        <v>4</v>
      </c>
      <c r="F57" s="4">
        <v>15</v>
      </c>
      <c r="G57" s="4">
        <v>200</v>
      </c>
      <c r="H57" s="4">
        <v>196.54</v>
      </c>
      <c r="I57" s="34">
        <v>16316.64388224</v>
      </c>
      <c r="J57" s="35">
        <v>24.734457588723885</v>
      </c>
      <c r="K57" s="35">
        <v>24.734457588723885</v>
      </c>
      <c r="L57" s="35">
        <v>15.540541764928625</v>
      </c>
      <c r="M57" s="35">
        <v>15.540541764928625</v>
      </c>
      <c r="N57" s="4">
        <v>7.9459999999999997</v>
      </c>
      <c r="O57" s="4">
        <v>11.915492957746467</v>
      </c>
      <c r="P57" s="35">
        <v>1.2709880940266614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265</v>
      </c>
      <c r="AP57" t="s">
        <v>1423</v>
      </c>
      <c r="AQ57" s="22">
        <v>-4.4586723303843945</v>
      </c>
      <c r="AR57" s="21">
        <v>-1.5068784603634366</v>
      </c>
      <c r="AS57">
        <v>1.7604558868423714</v>
      </c>
      <c r="AT57">
        <v>4.4586723303843945</v>
      </c>
      <c r="AU57">
        <v>1.5068784603634366</v>
      </c>
      <c r="AV57" t="s">
        <v>1466</v>
      </c>
    </row>
    <row r="58" spans="1:48" x14ac:dyDescent="0.25">
      <c r="A58" s="14">
        <v>6.0999999999999975E-10</v>
      </c>
      <c r="B58" t="s">
        <v>233</v>
      </c>
      <c r="C58" s="4">
        <v>10</v>
      </c>
      <c r="D58" s="4">
        <v>1</v>
      </c>
      <c r="E58" s="4">
        <v>7</v>
      </c>
      <c r="F58" s="4">
        <v>18</v>
      </c>
      <c r="G58" s="4">
        <v>154</v>
      </c>
      <c r="H58" s="4">
        <v>152.25</v>
      </c>
      <c r="I58" s="34">
        <v>27628.38987825</v>
      </c>
      <c r="J58" s="35">
        <v>35.96739900779589</v>
      </c>
      <c r="K58" s="35">
        <v>35.96739900779589</v>
      </c>
      <c r="L58" s="35">
        <v>18.369685398918694</v>
      </c>
      <c r="M58" s="35">
        <v>18.369685398918694</v>
      </c>
      <c r="N58" s="4">
        <v>4.2329999999999997</v>
      </c>
      <c r="O58" s="4">
        <v>8.2608695652173783</v>
      </c>
      <c r="P58" s="35">
        <v>1.536288998357964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 t="str">
        <f t="shared" si="7"/>
        <v/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233</v>
      </c>
      <c r="AP58" t="s">
        <v>1467</v>
      </c>
      <c r="AQ58" s="22">
        <v>-51.897680960036887</v>
      </c>
      <c r="AR58" s="21">
        <v>-19.986127340246984</v>
      </c>
      <c r="AS58">
        <v>1.1494252873563315</v>
      </c>
      <c r="AT58">
        <v>51.897680960036887</v>
      </c>
      <c r="AU58">
        <v>19.986127340246984</v>
      </c>
      <c r="AV58" t="s">
        <v>1468</v>
      </c>
    </row>
    <row r="59" spans="1:48" x14ac:dyDescent="0.25">
      <c r="A59" s="14">
        <v>6.1999999999999972E-10</v>
      </c>
      <c r="B59" t="s">
        <v>211</v>
      </c>
      <c r="C59" s="4">
        <v>14</v>
      </c>
      <c r="D59" s="4">
        <v>2</v>
      </c>
      <c r="E59" s="4">
        <v>16</v>
      </c>
      <c r="F59" s="4">
        <v>32</v>
      </c>
      <c r="G59" s="4">
        <v>139.5</v>
      </c>
      <c r="H59" s="4">
        <v>147.57</v>
      </c>
      <c r="I59" s="34">
        <v>118560.80878412999</v>
      </c>
      <c r="J59" s="35">
        <v>22.144357743097238</v>
      </c>
      <c r="K59" s="35">
        <v>22.144357743097238</v>
      </c>
      <c r="L59" s="35">
        <v>17.861655573815394</v>
      </c>
      <c r="M59" s="35">
        <v>17.861655573815394</v>
      </c>
      <c r="N59" s="4">
        <v>6.6639999999999997</v>
      </c>
      <c r="O59" s="4">
        <v>76.76392572944296</v>
      </c>
      <c r="P59" s="35">
        <v>1.2001084231212309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>
        <f t="shared" si="17"/>
        <v>76.763925730062965</v>
      </c>
      <c r="AL59" s="25" t="str">
        <f t="shared" si="18"/>
        <v xml:space="preserve"> </v>
      </c>
      <c r="AM59" s="1">
        <f t="shared" si="19"/>
        <v>10</v>
      </c>
      <c r="AN59" s="1" t="str">
        <f t="shared" si="19"/>
        <v xml:space="preserve"> </v>
      </c>
      <c r="AO59" t="s">
        <v>211</v>
      </c>
      <c r="AP59" t="s">
        <v>1469</v>
      </c>
      <c r="AQ59" s="22">
        <v>6.4798489655358837</v>
      </c>
      <c r="AR59" s="21">
        <v>-16.667805335065779</v>
      </c>
      <c r="AS59">
        <v>-5.4685911770685047</v>
      </c>
      <c r="AT59">
        <v>-6.4798489655358837</v>
      </c>
      <c r="AU59">
        <v>16.667805335065779</v>
      </c>
      <c r="AV59" t="s">
        <v>1470</v>
      </c>
    </row>
    <row r="60" spans="1:48" x14ac:dyDescent="0.25">
      <c r="A60" s="14">
        <v>6.2999999999999969E-10</v>
      </c>
      <c r="B60" t="s">
        <v>264</v>
      </c>
      <c r="C60" s="4">
        <v>16</v>
      </c>
      <c r="D60" s="4">
        <v>1</v>
      </c>
      <c r="E60" s="4">
        <v>8</v>
      </c>
      <c r="F60" s="4">
        <v>25</v>
      </c>
      <c r="G60" s="4">
        <v>1415</v>
      </c>
      <c r="H60" s="4">
        <v>1454.19</v>
      </c>
      <c r="I60" s="34">
        <v>32045.665108200003</v>
      </c>
      <c r="J60" s="35">
        <v>18.433368403706474</v>
      </c>
      <c r="K60" s="35">
        <v>18.433368403706474</v>
      </c>
      <c r="L60" s="35">
        <v>12.483065725723597</v>
      </c>
      <c r="M60" s="35">
        <v>12.483065725723597</v>
      </c>
      <c r="N60" s="4">
        <v>78.888999999999996</v>
      </c>
      <c r="O60" s="4">
        <v>9.6777332888443972</v>
      </c>
      <c r="P60" s="35">
        <v>0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>
        <f t="shared" si="5"/>
        <v>-0.22152115803588224</v>
      </c>
      <c r="W60" s="37" t="str">
        <f t="shared" si="6"/>
        <v/>
      </c>
      <c r="X60" s="37">
        <f t="shared" si="7"/>
        <v>-0.18463779796059554</v>
      </c>
      <c r="Y60" s="1" t="str">
        <f t="shared" si="8"/>
        <v xml:space="preserve"> </v>
      </c>
      <c r="Z60" s="1">
        <f t="shared" si="9"/>
        <v>139</v>
      </c>
      <c r="AA60" s="1" t="str">
        <f t="shared" si="8"/>
        <v xml:space="preserve"> </v>
      </c>
      <c r="AB60" s="1">
        <f t="shared" si="10"/>
        <v>140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264</v>
      </c>
      <c r="AP60" t="s">
        <v>1286</v>
      </c>
      <c r="AQ60" s="22">
        <v>22.152115803588224</v>
      </c>
      <c r="AR60" s="21">
        <v>18.463779796059555</v>
      </c>
      <c r="AS60">
        <v>-2.6949710835585505</v>
      </c>
      <c r="AT60">
        <v>-22.152115803588224</v>
      </c>
      <c r="AU60">
        <v>-18.463779796059555</v>
      </c>
      <c r="AV60" t="s">
        <v>1471</v>
      </c>
    </row>
    <row r="61" spans="1:48" x14ac:dyDescent="0.25">
      <c r="A61" s="14">
        <v>6.3999999999999965E-10</v>
      </c>
      <c r="B61" t="s">
        <v>214</v>
      </c>
      <c r="C61" s="4">
        <v>15</v>
      </c>
      <c r="D61" s="4">
        <v>5</v>
      </c>
      <c r="E61" s="4">
        <v>9</v>
      </c>
      <c r="F61" s="4">
        <v>29</v>
      </c>
      <c r="G61" s="4">
        <v>265</v>
      </c>
      <c r="H61" s="4">
        <v>249.52</v>
      </c>
      <c r="I61" s="34">
        <v>145629.88823183998</v>
      </c>
      <c r="J61" s="35" t="s">
        <v>1236</v>
      </c>
      <c r="K61" s="35" t="s">
        <v>1236</v>
      </c>
      <c r="L61" s="35">
        <v>31.198037683907746</v>
      </c>
      <c r="M61" s="35">
        <v>31.198037683907746</v>
      </c>
      <c r="N61" s="4">
        <v>0.42299999999999999</v>
      </c>
      <c r="O61" s="4" t="s">
        <v>119</v>
      </c>
      <c r="P61" s="35">
        <v>1.2023084321898044E-3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214</v>
      </c>
      <c r="AP61" t="s">
        <v>1472</v>
      </c>
      <c r="AQ61" s="22" t="e">
        <v>#VALUE!</v>
      </c>
      <c r="AR61" s="21">
        <v>-103.77767180092943</v>
      </c>
      <c r="AS61">
        <v>6.2039115100993802</v>
      </c>
      <c r="AT61" t="e">
        <v>#VALUE!</v>
      </c>
      <c r="AU61">
        <v>103.77767180092943</v>
      </c>
      <c r="AV61" t="s">
        <v>1473</v>
      </c>
    </row>
    <row r="62" spans="1:48" x14ac:dyDescent="0.25">
      <c r="A62" s="14">
        <v>6.4999999999999962E-10</v>
      </c>
      <c r="B62" t="s">
        <v>234</v>
      </c>
      <c r="C62" s="4">
        <v>18</v>
      </c>
      <c r="D62" s="4">
        <v>2</v>
      </c>
      <c r="E62" s="4">
        <v>9</v>
      </c>
      <c r="F62" s="4">
        <v>29</v>
      </c>
      <c r="G62" s="4">
        <v>40.5</v>
      </c>
      <c r="H62" s="4">
        <v>40.06</v>
      </c>
      <c r="I62" s="34">
        <v>345607.73723312002</v>
      </c>
      <c r="J62" s="35">
        <v>15.384024577572966</v>
      </c>
      <c r="K62" s="35">
        <v>15.384024577572966</v>
      </c>
      <c r="L62" s="35" t="s">
        <v>1236</v>
      </c>
      <c r="M62" s="35" t="s">
        <v>1236</v>
      </c>
      <c r="N62" s="4">
        <v>2.6040000000000001</v>
      </c>
      <c r="O62" s="4">
        <v>39.251336898395714</v>
      </c>
      <c r="P62" s="35">
        <v>1.9046430354468296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-0.35030118339692939</v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>
        <f t="shared" si="9"/>
        <v>94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234</v>
      </c>
      <c r="AP62" t="s">
        <v>1474</v>
      </c>
      <c r="AQ62" s="22">
        <v>35.03011833969294</v>
      </c>
      <c r="AR62" s="21" t="e">
        <v>#VALUE!</v>
      </c>
      <c r="AS62">
        <v>1.0983524712930626</v>
      </c>
      <c r="AT62">
        <v>-35.03011833969294</v>
      </c>
      <c r="AU62" t="e">
        <v>#VALUE!</v>
      </c>
      <c r="AV62" t="s">
        <v>1475</v>
      </c>
    </row>
    <row r="63" spans="1:48" x14ac:dyDescent="0.25">
      <c r="A63" s="14">
        <v>6.5999999999999958E-10</v>
      </c>
      <c r="B63" t="s">
        <v>268</v>
      </c>
      <c r="C63" s="4">
        <v>12</v>
      </c>
      <c r="D63" s="4">
        <v>1</v>
      </c>
      <c r="E63" s="4">
        <v>6</v>
      </c>
      <c r="F63" s="4">
        <v>19</v>
      </c>
      <c r="G63" s="4">
        <v>90</v>
      </c>
      <c r="H63" s="4">
        <v>84.54</v>
      </c>
      <c r="I63" s="34">
        <v>42757.96488</v>
      </c>
      <c r="J63" s="35">
        <v>24.777256740914421</v>
      </c>
      <c r="K63" s="35">
        <v>24.777256740914421</v>
      </c>
      <c r="L63" s="35">
        <v>14.625559280953343</v>
      </c>
      <c r="M63" s="35">
        <v>14.625559280953343</v>
      </c>
      <c r="N63" s="4">
        <v>3.4119999999999999</v>
      </c>
      <c r="O63" s="4">
        <v>10.420711974110034</v>
      </c>
      <c r="P63" s="35">
        <v>1.2479299739768157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268</v>
      </c>
      <c r="AP63" t="s">
        <v>1476</v>
      </c>
      <c r="AQ63" s="22">
        <v>-4.6394219020559291</v>
      </c>
      <c r="AR63" s="21">
        <v>4.4695551285763084</v>
      </c>
      <c r="AS63">
        <v>6.4584811923349861</v>
      </c>
      <c r="AT63">
        <v>4.6394219020559291</v>
      </c>
      <c r="AU63">
        <v>-4.4695551285763084</v>
      </c>
      <c r="AV63" t="s">
        <v>1477</v>
      </c>
    </row>
    <row r="64" spans="1:48" x14ac:dyDescent="0.25">
      <c r="A64" s="14">
        <v>6.6999999999999955E-10</v>
      </c>
      <c r="B64" t="s">
        <v>271</v>
      </c>
      <c r="C64" s="4">
        <v>13</v>
      </c>
      <c r="D64" s="4">
        <v>4</v>
      </c>
      <c r="E64" s="4">
        <v>11</v>
      </c>
      <c r="F64" s="4">
        <v>28</v>
      </c>
      <c r="G64" s="4">
        <v>120</v>
      </c>
      <c r="H64" s="4">
        <v>121.56</v>
      </c>
      <c r="I64" s="34">
        <v>30395.455126559998</v>
      </c>
      <c r="J64" s="35">
        <v>15.373719489060326</v>
      </c>
      <c r="K64" s="35">
        <v>15.373719489060326</v>
      </c>
      <c r="L64" s="35">
        <v>7.3413758904874991</v>
      </c>
      <c r="M64" s="35">
        <v>7.3413758904874991</v>
      </c>
      <c r="N64" s="4">
        <v>7.3580000000000005</v>
      </c>
      <c r="O64" s="4">
        <v>-6.9785082174462651</v>
      </c>
      <c r="P64" s="35">
        <v>1.8089832181638694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>
        <f t="shared" si="5"/>
        <v>-0.35073638835762688</v>
      </c>
      <c r="W64" s="37" t="str">
        <f t="shared" si="6"/>
        <v/>
      </c>
      <c r="X64" s="37">
        <f t="shared" si="7"/>
        <v>-0.52047994109877194</v>
      </c>
      <c r="Y64" s="1" t="str">
        <f t="shared" si="8"/>
        <v xml:space="preserve"> </v>
      </c>
      <c r="Z64" s="1">
        <f t="shared" si="9"/>
        <v>93</v>
      </c>
      <c r="AA64" s="1" t="str">
        <f t="shared" si="8"/>
        <v xml:space="preserve"> </v>
      </c>
      <c r="AB64" s="1">
        <f t="shared" si="10"/>
        <v>34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271</v>
      </c>
      <c r="AP64" t="s">
        <v>1478</v>
      </c>
      <c r="AQ64" s="22">
        <v>35.073638835762686</v>
      </c>
      <c r="AR64" s="21">
        <v>52.047994109877195</v>
      </c>
      <c r="AS64">
        <v>-1.2833168805528206</v>
      </c>
      <c r="AT64">
        <v>-35.073638835762686</v>
      </c>
      <c r="AU64">
        <v>-52.047994109877195</v>
      </c>
      <c r="AV64" t="s">
        <v>1479</v>
      </c>
    </row>
    <row r="65" spans="1:48" x14ac:dyDescent="0.25">
      <c r="A65" s="14">
        <v>6.7999999999999951E-10</v>
      </c>
      <c r="B65" t="s">
        <v>269</v>
      </c>
      <c r="C65" s="4">
        <v>11</v>
      </c>
      <c r="D65" s="4">
        <v>0</v>
      </c>
      <c r="E65" s="4">
        <v>6</v>
      </c>
      <c r="F65" s="4">
        <v>17</v>
      </c>
      <c r="G65" s="4">
        <v>280</v>
      </c>
      <c r="H65" s="4">
        <v>247.41</v>
      </c>
      <c r="I65" s="34">
        <v>71887.447373310002</v>
      </c>
      <c r="J65" s="35">
        <v>19.252198272507975</v>
      </c>
      <c r="K65" s="35">
        <v>19.252198272507975</v>
      </c>
      <c r="L65" s="35">
        <v>14.810293428802577</v>
      </c>
      <c r="M65" s="35">
        <v>14.810293428802577</v>
      </c>
      <c r="N65" s="4">
        <v>12.851000000000001</v>
      </c>
      <c r="O65" s="4">
        <v>25.990196078431367</v>
      </c>
      <c r="P65" s="35">
        <v>1.5375287983509156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>
        <f t="shared" si="5"/>
        <v>-0.18694029825650249</v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>
        <f t="shared" si="9"/>
        <v>151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269</v>
      </c>
      <c r="AP65" t="s">
        <v>1425</v>
      </c>
      <c r="AQ65" s="22">
        <v>18.694029825650247</v>
      </c>
      <c r="AR65" s="21">
        <v>3.2629185146887951</v>
      </c>
      <c r="AS65">
        <v>13.172466755587898</v>
      </c>
      <c r="AT65">
        <v>-18.694029825650247</v>
      </c>
      <c r="AU65">
        <v>-3.2629185146887951</v>
      </c>
      <c r="AV65" t="s">
        <v>1480</v>
      </c>
    </row>
    <row r="66" spans="1:48" x14ac:dyDescent="0.25">
      <c r="A66" s="14">
        <v>6.8999999999999948E-10</v>
      </c>
      <c r="B66" t="s">
        <v>311</v>
      </c>
      <c r="C66" s="4">
        <v>2</v>
      </c>
      <c r="D66" s="4">
        <v>7</v>
      </c>
      <c r="E66" s="4">
        <v>7</v>
      </c>
      <c r="F66" s="4">
        <v>16</v>
      </c>
      <c r="G66" s="4">
        <v>27</v>
      </c>
      <c r="H66" s="4">
        <v>31.26</v>
      </c>
      <c r="I66" s="34">
        <v>15798.921287520001</v>
      </c>
      <c r="J66" s="35">
        <v>10.458347273335564</v>
      </c>
      <c r="K66" s="35">
        <v>10.458347273335564</v>
      </c>
      <c r="L66" s="35">
        <v>8.4983413149113058</v>
      </c>
      <c r="M66" s="35">
        <v>8.4983413149113058</v>
      </c>
      <c r="N66" s="4">
        <v>2.9889999999999999</v>
      </c>
      <c r="O66" s="4">
        <v>14.521072796934867</v>
      </c>
      <c r="P66" s="35">
        <v>3.5860524632117721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>
        <f t="shared" si="5"/>
        <v>-0.55832260844047399</v>
      </c>
      <c r="W66" s="37" t="str">
        <f t="shared" si="6"/>
        <v/>
      </c>
      <c r="X66" s="37">
        <f t="shared" si="7"/>
        <v>-0.44490989309384021</v>
      </c>
      <c r="Y66" s="1" t="str">
        <f t="shared" si="8"/>
        <v xml:space="preserve"> </v>
      </c>
      <c r="Z66" s="1">
        <f t="shared" si="9"/>
        <v>27</v>
      </c>
      <c r="AA66" s="1" t="str">
        <f t="shared" si="8"/>
        <v xml:space="preserve"> </v>
      </c>
      <c r="AB66" s="1">
        <f t="shared" si="10"/>
        <v>45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3.5860524639017721</v>
      </c>
      <c r="AH66" s="38" t="str">
        <f t="shared" si="15"/>
        <v xml:space="preserve"> </v>
      </c>
      <c r="AI66" s="1">
        <f t="shared" si="16"/>
        <v>40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311</v>
      </c>
      <c r="AP66" t="s">
        <v>1481</v>
      </c>
      <c r="AQ66" s="22">
        <v>55.832260844047397</v>
      </c>
      <c r="AR66" s="21">
        <v>44.49098930938402</v>
      </c>
      <c r="AS66">
        <v>-13.62763915547025</v>
      </c>
      <c r="AT66">
        <v>-55.832260844047397</v>
      </c>
      <c r="AU66">
        <v>-44.49098930938402</v>
      </c>
      <c r="AV66" t="s">
        <v>1482</v>
      </c>
    </row>
    <row r="67" spans="1:48" x14ac:dyDescent="0.25">
      <c r="A67" s="14">
        <v>6.9999999999999944E-10</v>
      </c>
      <c r="B67" t="s">
        <v>275</v>
      </c>
      <c r="C67" s="4">
        <v>1</v>
      </c>
      <c r="D67" s="4">
        <v>6</v>
      </c>
      <c r="E67" s="4">
        <v>10</v>
      </c>
      <c r="F67" s="4">
        <v>17</v>
      </c>
      <c r="G67" s="4">
        <v>72</v>
      </c>
      <c r="H67" s="4">
        <v>72.41</v>
      </c>
      <c r="I67" s="34">
        <v>33782.961883190001</v>
      </c>
      <c r="J67" s="35" t="s">
        <v>1236</v>
      </c>
      <c r="K67" s="35" t="s">
        <v>1236</v>
      </c>
      <c r="L67" s="35">
        <v>30.055253891298801</v>
      </c>
      <c r="M67" s="35">
        <v>30.055253891298801</v>
      </c>
      <c r="N67" s="4">
        <v>1.7310000000000001</v>
      </c>
      <c r="O67" s="4">
        <v>0.63953488372093725</v>
      </c>
      <c r="P67" s="35">
        <v>0.97500345256180088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275</v>
      </c>
      <c r="AP67" t="s">
        <v>1483</v>
      </c>
      <c r="AQ67" s="22" t="e">
        <v>#VALUE!</v>
      </c>
      <c r="AR67" s="21">
        <v>-96.313297823658232</v>
      </c>
      <c r="AS67">
        <v>-0.56622013534042281</v>
      </c>
      <c r="AT67" t="e">
        <v>#VALUE!</v>
      </c>
      <c r="AU67">
        <v>96.313297823658232</v>
      </c>
      <c r="AV67" t="s">
        <v>1484</v>
      </c>
    </row>
    <row r="68" spans="1:48" x14ac:dyDescent="0.25">
      <c r="A68" s="14">
        <v>7.0999999999999941E-10</v>
      </c>
      <c r="B68" t="s">
        <v>443</v>
      </c>
      <c r="C68" s="4">
        <v>12</v>
      </c>
      <c r="D68" s="4">
        <v>5</v>
      </c>
      <c r="E68" s="4">
        <v>16</v>
      </c>
      <c r="F68" s="4">
        <v>33</v>
      </c>
      <c r="G68" s="4">
        <v>268.5</v>
      </c>
      <c r="H68" s="4">
        <v>262.8</v>
      </c>
      <c r="I68" s="34">
        <v>39565.737316799998</v>
      </c>
      <c r="J68" s="35">
        <v>14.203102199643302</v>
      </c>
      <c r="K68" s="35">
        <v>14.203102199643302</v>
      </c>
      <c r="L68" s="35">
        <v>10.414356322113662</v>
      </c>
      <c r="M68" s="35">
        <v>10.414356322113662</v>
      </c>
      <c r="N68" s="4">
        <v>18.503</v>
      </c>
      <c r="O68" s="4">
        <v>-45.09495548961425</v>
      </c>
      <c r="P68" s="35">
        <v>0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-0.40017395027741687</v>
      </c>
      <c r="W68" s="37" t="str">
        <f t="shared" si="6"/>
        <v/>
      </c>
      <c r="X68" s="37">
        <f t="shared" si="7"/>
        <v>-0.31976065093341732</v>
      </c>
      <c r="Y68" s="1" t="str">
        <f t="shared" si="8"/>
        <v xml:space="preserve"> </v>
      </c>
      <c r="Z68" s="1">
        <f t="shared" si="9"/>
        <v>79</v>
      </c>
      <c r="AA68" s="1" t="str">
        <f t="shared" si="8"/>
        <v xml:space="preserve"> </v>
      </c>
      <c r="AB68" s="1">
        <f t="shared" si="10"/>
        <v>81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443</v>
      </c>
      <c r="AP68" t="s">
        <v>1431</v>
      </c>
      <c r="AQ68" s="22">
        <v>40.017395027741685</v>
      </c>
      <c r="AR68" s="21">
        <v>31.976065093341731</v>
      </c>
      <c r="AS68">
        <v>2.1689497716894879</v>
      </c>
      <c r="AT68">
        <v>-40.017395027741685</v>
      </c>
      <c r="AU68">
        <v>-31.976065093341731</v>
      </c>
      <c r="AV68" t="s">
        <v>1485</v>
      </c>
    </row>
    <row r="69" spans="1:48" x14ac:dyDescent="0.25">
      <c r="A69" s="14">
        <v>7.1999999999999937E-10</v>
      </c>
      <c r="B69" t="s">
        <v>1141</v>
      </c>
      <c r="C69" s="4">
        <v>4</v>
      </c>
      <c r="D69" s="4">
        <v>1</v>
      </c>
      <c r="E69" s="4">
        <v>0</v>
      </c>
      <c r="F69" s="4">
        <v>5</v>
      </c>
      <c r="G69" s="4">
        <v>750</v>
      </c>
      <c r="H69" s="4">
        <v>603.99</v>
      </c>
      <c r="I69" s="34">
        <v>18009.927871439999</v>
      </c>
      <c r="J69" s="35" t="s">
        <v>1236</v>
      </c>
      <c r="K69" s="35" t="s">
        <v>1236</v>
      </c>
      <c r="L69" s="35">
        <v>29.915517332163233</v>
      </c>
      <c r="M69" s="35">
        <v>29.915517332163233</v>
      </c>
      <c r="N69" s="4">
        <v>11.628</v>
      </c>
      <c r="O69" s="4">
        <v>10.532319391634987</v>
      </c>
      <c r="P69" s="35">
        <v>0</v>
      </c>
      <c r="Q69" s="36">
        <f t="shared" si="0"/>
        <v>80.000000000719993</v>
      </c>
      <c r="R69" s="36" t="str">
        <f t="shared" si="1"/>
        <v xml:space="preserve"> </v>
      </c>
      <c r="S69" s="37">
        <f t="shared" si="2"/>
        <v>0.24174241367385679</v>
      </c>
      <c r="T69" s="37" t="str">
        <f t="shared" si="3"/>
        <v/>
      </c>
      <c r="U69" s="37" t="str">
        <f t="shared" si="4"/>
        <v xml:space="preserve"> </v>
      </c>
      <c r="V69" s="37" t="str">
        <f t="shared" si="5"/>
        <v xml:space="preserve"> </v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16</v>
      </c>
      <c r="AD69" s="1" t="str">
        <f t="shared" si="12"/>
        <v xml:space="preserve"> </v>
      </c>
      <c r="AE69" s="1">
        <f t="shared" si="13"/>
        <v>52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1141</v>
      </c>
      <c r="AP69" t="s">
        <v>1391</v>
      </c>
      <c r="AQ69" s="22" t="e">
        <v>#VALUE!</v>
      </c>
      <c r="AR69" s="21">
        <v>-95.400574049982993</v>
      </c>
      <c r="AS69">
        <v>24.174241295385677</v>
      </c>
      <c r="AT69" t="e">
        <v>#VALUE!</v>
      </c>
      <c r="AU69">
        <v>95.400574049982993</v>
      </c>
      <c r="AV69" t="s">
        <v>1486</v>
      </c>
    </row>
    <row r="70" spans="1:48" x14ac:dyDescent="0.25">
      <c r="A70" s="14">
        <v>7.2999999999999934E-10</v>
      </c>
      <c r="B70" t="s">
        <v>267</v>
      </c>
      <c r="C70" s="4">
        <v>10</v>
      </c>
      <c r="D70" s="4">
        <v>0</v>
      </c>
      <c r="E70" s="4">
        <v>9</v>
      </c>
      <c r="F70" s="4">
        <v>19</v>
      </c>
      <c r="G70" s="4">
        <v>51</v>
      </c>
      <c r="H70" s="4">
        <v>49.09</v>
      </c>
      <c r="I70" s="34">
        <v>43049.545011440001</v>
      </c>
      <c r="J70" s="35">
        <v>12.387080494574818</v>
      </c>
      <c r="K70" s="35">
        <v>12.387080494574818</v>
      </c>
      <c r="L70" s="35" t="s">
        <v>1236</v>
      </c>
      <c r="M70" s="35" t="s">
        <v>1236</v>
      </c>
      <c r="N70" s="4">
        <v>3.9630000000000001</v>
      </c>
      <c r="O70" s="4">
        <v>-1.1720698254364017</v>
      </c>
      <c r="P70" s="35">
        <v>2.6257893664697494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-0.47686826045347519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51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267</v>
      </c>
      <c r="AP70" t="s">
        <v>1487</v>
      </c>
      <c r="AQ70" s="22">
        <v>47.686826045347516</v>
      </c>
      <c r="AR70" s="21" t="e">
        <v>#VALUE!</v>
      </c>
      <c r="AS70">
        <v>3.8908127928294789</v>
      </c>
      <c r="AT70">
        <v>-47.686826045347516</v>
      </c>
      <c r="AU70" t="e">
        <v>#VALUE!</v>
      </c>
      <c r="AV70" t="s">
        <v>1488</v>
      </c>
    </row>
    <row r="71" spans="1:48" x14ac:dyDescent="0.25">
      <c r="A71" s="14">
        <v>7.3999999999999931E-10</v>
      </c>
      <c r="B71" t="s">
        <v>818</v>
      </c>
      <c r="C71" s="4">
        <v>13</v>
      </c>
      <c r="D71" s="4">
        <v>2</v>
      </c>
      <c r="E71" s="4">
        <v>19</v>
      </c>
      <c r="F71" s="4">
        <v>34</v>
      </c>
      <c r="G71" s="4">
        <v>2530</v>
      </c>
      <c r="H71" s="4">
        <v>2409.0500000000002</v>
      </c>
      <c r="I71" s="34">
        <v>98893.726053150007</v>
      </c>
      <c r="J71" s="35" t="s">
        <v>1236</v>
      </c>
      <c r="K71" s="35" t="s">
        <v>1236</v>
      </c>
      <c r="L71" s="35">
        <v>38.24893605587323</v>
      </c>
      <c r="M71" s="35">
        <v>38.24893605587323</v>
      </c>
      <c r="N71" s="4">
        <v>39.371000000000002</v>
      </c>
      <c r="O71" s="4">
        <v>735.90233545647561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 xml:space="preserve"> </v>
      </c>
      <c r="V71" s="37" t="str">
        <f t="shared" si="5"/>
        <v xml:space="preserve"> </v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818</v>
      </c>
      <c r="AP71" t="s">
        <v>1489</v>
      </c>
      <c r="AQ71" s="22" t="e">
        <v>#VALUE!</v>
      </c>
      <c r="AR71" s="21">
        <v>-149.83235219145971</v>
      </c>
      <c r="AS71">
        <v>5.0206512940785597</v>
      </c>
      <c r="AT71" t="e">
        <v>#VALUE!</v>
      </c>
      <c r="AU71">
        <v>149.83235219145971</v>
      </c>
      <c r="AV71" t="s">
        <v>1490</v>
      </c>
    </row>
    <row r="72" spans="1:48" x14ac:dyDescent="0.25">
      <c r="A72" s="14">
        <v>7.4999999999999927E-10</v>
      </c>
      <c r="B72" t="s">
        <v>1142</v>
      </c>
      <c r="C72" s="4">
        <v>20</v>
      </c>
      <c r="D72" s="4">
        <v>0</v>
      </c>
      <c r="E72" s="4">
        <v>7</v>
      </c>
      <c r="F72" s="4">
        <v>27</v>
      </c>
      <c r="G72" s="4">
        <v>27</v>
      </c>
      <c r="H72" s="4">
        <v>20.09</v>
      </c>
      <c r="I72" s="34">
        <v>20912.529501149998</v>
      </c>
      <c r="J72" s="35">
        <v>28.0979020979021</v>
      </c>
      <c r="K72" s="35">
        <v>28.0979020979021</v>
      </c>
      <c r="L72" s="35">
        <v>9.4352284743558048</v>
      </c>
      <c r="M72" s="35">
        <v>9.4352284743558048</v>
      </c>
      <c r="N72" s="4">
        <v>0.71499999999999997</v>
      </c>
      <c r="O72" s="4">
        <v>2879.1666666666665</v>
      </c>
      <c r="P72" s="35">
        <v>3.5788949726231953</v>
      </c>
      <c r="Q72" s="36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74.074074074824082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0.34395221578235441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-0.38371479934271535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64</v>
      </c>
      <c r="AC72" s="1">
        <f t="shared" ref="AC72:AC105" si="32">IF(ISERROR((RANK(S72,S$7:S$391,0)))=TRUE," ",((RANK(S72,S$7:S$391,0))))</f>
        <v>4</v>
      </c>
      <c r="AD72" s="1" t="str">
        <f t="shared" ref="AD72:AD135" si="33">IF(ISERROR((RANK(T72,T$7:T$391,1)))=TRUE," ",((RANK(T72,T$7:T$391,1))))</f>
        <v xml:space="preserve"> </v>
      </c>
      <c r="AE72" s="1">
        <f t="shared" ref="AE72:AF105" si="34">IF(ISERROR((RANK(Q72,Q$7:Q$391,0)))=TRUE," ",((RANK(Q72,Q$7:Q$391,0))))</f>
        <v>83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3.5788949733731954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41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1142</v>
      </c>
      <c r="AP72" t="s">
        <v>1491</v>
      </c>
      <c r="AQ72" s="22">
        <v>-18.663186281232047</v>
      </c>
      <c r="AR72" s="21">
        <v>38.371479934271534</v>
      </c>
      <c r="AS72">
        <v>34.39522150323544</v>
      </c>
      <c r="AT72">
        <v>18.663186281232047</v>
      </c>
      <c r="AU72">
        <v>-38.371479934271534</v>
      </c>
      <c r="AV72" t="s">
        <v>1492</v>
      </c>
    </row>
    <row r="73" spans="1:48" x14ac:dyDescent="0.25">
      <c r="A73" s="14">
        <v>7.5999999999999924E-10</v>
      </c>
      <c r="B73" t="s">
        <v>546</v>
      </c>
      <c r="C73" s="4">
        <v>16</v>
      </c>
      <c r="D73" s="4">
        <v>0</v>
      </c>
      <c r="E73" s="4">
        <v>3</v>
      </c>
      <c r="F73" s="4">
        <v>19</v>
      </c>
      <c r="G73" s="4">
        <v>850</v>
      </c>
      <c r="H73" s="4">
        <v>807.98</v>
      </c>
      <c r="I73" s="34">
        <v>124106.13199000001</v>
      </c>
      <c r="J73" s="35">
        <v>22.070529104864924</v>
      </c>
      <c r="K73" s="35">
        <v>22.070529104864924</v>
      </c>
      <c r="L73" s="35">
        <v>16.390493238284936</v>
      </c>
      <c r="M73" s="35">
        <v>16.390493238284936</v>
      </c>
      <c r="N73" s="4">
        <v>36.609000000000002</v>
      </c>
      <c r="O73" s="4">
        <v>8.2465996451803711</v>
      </c>
      <c r="P73" s="35">
        <v>1.9657664793683014</v>
      </c>
      <c r="Q73" s="36">
        <f t="shared" si="21"/>
        <v>84.210526316549476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>
        <f t="shared" si="34"/>
        <v>34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546</v>
      </c>
      <c r="AP73" t="s">
        <v>1481</v>
      </c>
      <c r="AQ73" s="22">
        <v>6.7916424019613286</v>
      </c>
      <c r="AR73" s="21">
        <v>-7.0585459767360303</v>
      </c>
      <c r="AS73">
        <v>5.2006237778162712</v>
      </c>
      <c r="AT73">
        <v>-6.7916424019613286</v>
      </c>
      <c r="AU73">
        <v>7.0585459767360303</v>
      </c>
      <c r="AV73" t="s">
        <v>1493</v>
      </c>
    </row>
    <row r="74" spans="1:48" x14ac:dyDescent="0.25">
      <c r="A74" s="14">
        <v>7.699999999999992E-10</v>
      </c>
      <c r="B74" t="s">
        <v>266</v>
      </c>
      <c r="C74" s="4">
        <v>10</v>
      </c>
      <c r="D74" s="4">
        <v>1</v>
      </c>
      <c r="E74" s="4">
        <v>7</v>
      </c>
      <c r="F74" s="4">
        <v>18</v>
      </c>
      <c r="G74" s="4">
        <v>103.5</v>
      </c>
      <c r="H74" s="4">
        <v>90.7</v>
      </c>
      <c r="I74" s="34">
        <v>29755.9064617</v>
      </c>
      <c r="J74" s="35">
        <v>26.343305257043276</v>
      </c>
      <c r="K74" s="35">
        <v>26.343305257043276</v>
      </c>
      <c r="L74" s="35">
        <v>16.469123265785107</v>
      </c>
      <c r="M74" s="35">
        <v>16.469123265785107</v>
      </c>
      <c r="N74" s="4">
        <v>3.4430000000000001</v>
      </c>
      <c r="O74" s="4">
        <v>15.92592592592592</v>
      </c>
      <c r="P74" s="35">
        <v>0.65380374862183011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266</v>
      </c>
      <c r="AP74" t="s">
        <v>1323</v>
      </c>
      <c r="AQ74" s="22">
        <v>-11.253165025914292</v>
      </c>
      <c r="AR74" s="21">
        <v>-7.5721373795021307</v>
      </c>
      <c r="AS74">
        <v>14.112458654906291</v>
      </c>
      <c r="AT74">
        <v>11.253165025914292</v>
      </c>
      <c r="AU74">
        <v>7.5721373795021307</v>
      </c>
      <c r="AV74" t="s">
        <v>1494</v>
      </c>
    </row>
    <row r="75" spans="1:48" x14ac:dyDescent="0.25">
      <c r="A75" s="14">
        <v>7.7999999999999917E-10</v>
      </c>
      <c r="B75" t="s">
        <v>273</v>
      </c>
      <c r="C75" s="4">
        <v>16</v>
      </c>
      <c r="D75" s="4">
        <v>0</v>
      </c>
      <c r="E75" s="4">
        <v>7</v>
      </c>
      <c r="F75" s="4">
        <v>23</v>
      </c>
      <c r="G75" s="4">
        <v>76</v>
      </c>
      <c r="H75" s="4">
        <v>62.69</v>
      </c>
      <c r="I75" s="34">
        <v>140044.94230783999</v>
      </c>
      <c r="J75" s="35">
        <v>8.3742986908896615</v>
      </c>
      <c r="K75" s="35">
        <v>8.3742986908896615</v>
      </c>
      <c r="L75" s="35">
        <v>6.806639530637864</v>
      </c>
      <c r="M75" s="35">
        <v>6.806639530637864</v>
      </c>
      <c r="N75" s="4">
        <v>7.4859999999999998</v>
      </c>
      <c r="O75" s="4">
        <v>16.242236024844711</v>
      </c>
      <c r="P75" s="35">
        <v>3.0084542989312495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0.21231456450627223</v>
      </c>
      <c r="T75" s="37" t="str">
        <f t="shared" si="24"/>
        <v/>
      </c>
      <c r="U75" s="37" t="str">
        <f t="shared" si="25"/>
        <v/>
      </c>
      <c r="V75" s="37">
        <f t="shared" si="26"/>
        <v>-0.64633624173460524</v>
      </c>
      <c r="W75" s="37" t="str">
        <f t="shared" si="27"/>
        <v/>
      </c>
      <c r="X75" s="37">
        <f t="shared" si="28"/>
        <v>-0.55540756428504334</v>
      </c>
      <c r="Y75" s="1" t="str">
        <f t="shared" si="29"/>
        <v xml:space="preserve"> </v>
      </c>
      <c r="Z75" s="1">
        <f t="shared" si="30"/>
        <v>5</v>
      </c>
      <c r="AA75" s="1" t="str">
        <f t="shared" si="29"/>
        <v xml:space="preserve"> </v>
      </c>
      <c r="AB75" s="1">
        <f t="shared" si="31"/>
        <v>21</v>
      </c>
      <c r="AC75" s="1">
        <f t="shared" si="32"/>
        <v>24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>
        <f t="shared" si="35"/>
        <v>3.0084542997112496</v>
      </c>
      <c r="AH75" s="38" t="str">
        <f t="shared" si="36"/>
        <v xml:space="preserve"> </v>
      </c>
      <c r="AI75" s="1">
        <f t="shared" si="37"/>
        <v>74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273</v>
      </c>
      <c r="AP75" t="s">
        <v>1396</v>
      </c>
      <c r="AQ75" s="22">
        <v>64.633624173460518</v>
      </c>
      <c r="AR75" s="21">
        <v>55.540756428504338</v>
      </c>
      <c r="AS75">
        <v>21.231456372627221</v>
      </c>
      <c r="AT75">
        <v>-64.633624173460518</v>
      </c>
      <c r="AU75">
        <v>-55.540756428504338</v>
      </c>
      <c r="AV75" t="s">
        <v>1495</v>
      </c>
    </row>
    <row r="76" spans="1:48" x14ac:dyDescent="0.25">
      <c r="A76" s="14">
        <v>7.8999999999999913E-10</v>
      </c>
      <c r="B76" t="s">
        <v>819</v>
      </c>
      <c r="C76" s="4">
        <v>4</v>
      </c>
      <c r="D76" s="4">
        <v>1</v>
      </c>
      <c r="E76" s="4">
        <v>3</v>
      </c>
      <c r="F76" s="4">
        <v>8</v>
      </c>
      <c r="G76" s="4">
        <v>161</v>
      </c>
      <c r="H76" s="4">
        <v>155.93</v>
      </c>
      <c r="I76" s="34">
        <v>18056.50953481</v>
      </c>
      <c r="J76" s="35">
        <v>28.18181818181818</v>
      </c>
      <c r="K76" s="35">
        <v>28.18181818181818</v>
      </c>
      <c r="L76" s="35">
        <v>18.77436812656763</v>
      </c>
      <c r="M76" s="35">
        <v>18.77436812656763</v>
      </c>
      <c r="N76" s="4">
        <v>5.5330000000000004</v>
      </c>
      <c r="O76" s="4">
        <v>10.000000000000002</v>
      </c>
      <c r="P76" s="35">
        <v>1.4577053806195088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 t="str">
        <f t="shared" si="28"/>
        <v/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 t="str">
        <f t="shared" si="31"/>
        <v xml:space="preserve"> 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819</v>
      </c>
      <c r="AP76" t="s">
        <v>1408</v>
      </c>
      <c r="AQ76" s="22">
        <v>-19.017581063555266</v>
      </c>
      <c r="AR76" s="21">
        <v>-22.629412308804042</v>
      </c>
      <c r="AS76">
        <v>3.2514589880074274</v>
      </c>
      <c r="AT76">
        <v>19.017581063555266</v>
      </c>
      <c r="AU76">
        <v>22.629412308804042</v>
      </c>
      <c r="AV76" t="s">
        <v>1496</v>
      </c>
    </row>
    <row r="77" spans="1:48" x14ac:dyDescent="0.25">
      <c r="A77" s="14">
        <v>7.999999999999991E-10</v>
      </c>
      <c r="B77" t="s">
        <v>270</v>
      </c>
      <c r="C77" s="4">
        <v>2</v>
      </c>
      <c r="D77" s="4">
        <v>0</v>
      </c>
      <c r="E77" s="4">
        <v>1</v>
      </c>
      <c r="F77" s="4">
        <v>3</v>
      </c>
      <c r="G77" s="4">
        <v>280</v>
      </c>
      <c r="H77" s="4">
        <v>267.93</v>
      </c>
      <c r="I77" s="34">
        <v>615281.40907515003</v>
      </c>
      <c r="J77" s="35">
        <v>24.562706270627064</v>
      </c>
      <c r="K77" s="35">
        <v>24.562706270627064</v>
      </c>
      <c r="L77" s="35" t="s">
        <v>1236</v>
      </c>
      <c r="M77" s="35" t="s">
        <v>1236</v>
      </c>
      <c r="N77" s="4">
        <v>10.907999999999999</v>
      </c>
      <c r="O77" s="4">
        <v>-99.920662039928203</v>
      </c>
      <c r="P77" s="35">
        <v>0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 t="str">
        <f t="shared" si="35"/>
        <v xml:space="preserve"> </v>
      </c>
      <c r="AH77" s="38" t="str">
        <f t="shared" si="36"/>
        <v xml:space="preserve"> </v>
      </c>
      <c r="AI77" s="1" t="str">
        <f t="shared" si="37"/>
        <v xml:space="preserve"> </v>
      </c>
      <c r="AJ77" s="1" t="str">
        <f t="shared" si="37"/>
        <v xml:space="preserve"> </v>
      </c>
      <c r="AK77" s="25" t="str">
        <f t="shared" si="38"/>
        <v xml:space="preserve"> </v>
      </c>
      <c r="AL77" s="25">
        <f t="shared" si="39"/>
        <v>-99.920662039128203</v>
      </c>
      <c r="AM77" s="1" t="str">
        <f t="shared" si="40"/>
        <v xml:space="preserve"> </v>
      </c>
      <c r="AN77" s="1">
        <f t="shared" si="40"/>
        <v>5</v>
      </c>
      <c r="AO77" t="s">
        <v>270</v>
      </c>
      <c r="AP77" t="s">
        <v>1245</v>
      </c>
      <c r="AQ77" s="22">
        <v>-3.7333313927457867</v>
      </c>
      <c r="AR77" s="21" t="e">
        <v>#VALUE!</v>
      </c>
      <c r="AS77">
        <v>4.5049079983577878</v>
      </c>
      <c r="AT77">
        <v>3.7333313927457867</v>
      </c>
      <c r="AU77" t="e">
        <v>#VALUE!</v>
      </c>
      <c r="AV77" t="s">
        <v>1497</v>
      </c>
    </row>
    <row r="78" spans="1:48" x14ac:dyDescent="0.25">
      <c r="A78" s="14">
        <v>8.0999999999999906E-10</v>
      </c>
      <c r="B78" t="s">
        <v>272</v>
      </c>
      <c r="C78" s="4">
        <v>23</v>
      </c>
      <c r="D78" s="4">
        <v>0</v>
      </c>
      <c r="E78" s="4">
        <v>5</v>
      </c>
      <c r="F78" s="4">
        <v>28</v>
      </c>
      <c r="G78" s="4">
        <v>43</v>
      </c>
      <c r="H78" s="4">
        <v>39.340000000000003</v>
      </c>
      <c r="I78" s="34">
        <v>55883.130951340005</v>
      </c>
      <c r="J78" s="35">
        <v>25.628664495114005</v>
      </c>
      <c r="K78" s="35">
        <v>25.628664495114005</v>
      </c>
      <c r="L78" s="35">
        <v>19.563071394615498</v>
      </c>
      <c r="M78" s="35">
        <v>19.563071394615498</v>
      </c>
      <c r="N78" s="4">
        <v>1.5350000000000001</v>
      </c>
      <c r="O78" s="4">
        <v>59.895833333333357</v>
      </c>
      <c r="P78" s="35">
        <v>0</v>
      </c>
      <c r="Q78" s="36">
        <f t="shared" si="21"/>
        <v>82.142857143667143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>
        <f t="shared" si="34"/>
        <v>40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>
        <f t="shared" si="38"/>
        <v>59.895833334143354</v>
      </c>
      <c r="AL78" s="25" t="str">
        <f t="shared" si="39"/>
        <v xml:space="preserve"> </v>
      </c>
      <c r="AM78" s="1">
        <f t="shared" si="40"/>
        <v>23</v>
      </c>
      <c r="AN78" s="1" t="str">
        <f t="shared" si="40"/>
        <v xml:space="preserve"> </v>
      </c>
      <c r="AO78" t="s">
        <v>272</v>
      </c>
      <c r="AP78" t="s">
        <v>1399</v>
      </c>
      <c r="AQ78" s="22">
        <v>-8.2350909518606805</v>
      </c>
      <c r="AR78" s="21">
        <v>-27.781022077756923</v>
      </c>
      <c r="AS78">
        <v>9.303507880020323</v>
      </c>
      <c r="AT78">
        <v>8.2350909518606805</v>
      </c>
      <c r="AU78">
        <v>27.781022077756923</v>
      </c>
      <c r="AV78" t="s">
        <v>1498</v>
      </c>
    </row>
    <row r="79" spans="1:48" x14ac:dyDescent="0.25">
      <c r="A79" s="14">
        <v>8.1999999999999903E-10</v>
      </c>
      <c r="B79" t="s">
        <v>475</v>
      </c>
      <c r="C79" s="4">
        <v>10</v>
      </c>
      <c r="D79" s="4">
        <v>1</v>
      </c>
      <c r="E79" s="4">
        <v>9</v>
      </c>
      <c r="F79" s="4">
        <v>20</v>
      </c>
      <c r="G79" s="4">
        <v>50.5</v>
      </c>
      <c r="H79" s="4">
        <v>47.58</v>
      </c>
      <c r="I79" s="34">
        <v>11372.62184448</v>
      </c>
      <c r="J79" s="35">
        <v>11.73076923076923</v>
      </c>
      <c r="K79" s="35">
        <v>11.73076923076923</v>
      </c>
      <c r="L79" s="35">
        <v>6.1940318603996616</v>
      </c>
      <c r="M79" s="35">
        <v>6.1940318603996616</v>
      </c>
      <c r="N79" s="4">
        <v>4.056</v>
      </c>
      <c r="O79" s="4">
        <v>46.956521739130423</v>
      </c>
      <c r="P79" s="35">
        <v>1.452290878520387</v>
      </c>
      <c r="Q79" s="36" t="str">
        <f t="shared" si="21"/>
        <v xml:space="preserve"> 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>
        <f t="shared" si="26"/>
        <v>-0.50458562721063538</v>
      </c>
      <c r="W79" s="37" t="str">
        <f t="shared" si="27"/>
        <v/>
      </c>
      <c r="X79" s="37">
        <f t="shared" si="28"/>
        <v>-0.59542154402099445</v>
      </c>
      <c r="Y79" s="1" t="str">
        <f t="shared" si="29"/>
        <v xml:space="preserve"> </v>
      </c>
      <c r="Z79" s="1">
        <f t="shared" si="30"/>
        <v>42</v>
      </c>
      <c r="AA79" s="1" t="str">
        <f t="shared" si="29"/>
        <v xml:space="preserve"> </v>
      </c>
      <c r="AB79" s="1">
        <f t="shared" si="31"/>
        <v>16</v>
      </c>
      <c r="AC79" s="1" t="str">
        <f t="shared" si="32"/>
        <v xml:space="preserve"> </v>
      </c>
      <c r="AD79" s="1" t="str">
        <f t="shared" si="33"/>
        <v xml:space="preserve"> </v>
      </c>
      <c r="AE79" s="1" t="str">
        <f t="shared" si="34"/>
        <v xml:space="preserve"> 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475</v>
      </c>
      <c r="AP79" t="s">
        <v>1274</v>
      </c>
      <c r="AQ79" s="22">
        <v>50.458562721063537</v>
      </c>
      <c r="AR79" s="21">
        <v>59.542154402099442</v>
      </c>
      <c r="AS79">
        <v>6.1370323665405735</v>
      </c>
      <c r="AT79">
        <v>-50.458562721063537</v>
      </c>
      <c r="AU79">
        <v>-59.542154402099442</v>
      </c>
      <c r="AV79" t="s">
        <v>1499</v>
      </c>
    </row>
    <row r="80" spans="1:48" x14ac:dyDescent="0.25">
      <c r="A80" s="14">
        <v>8.2999999999999899E-10</v>
      </c>
      <c r="B80" t="s">
        <v>509</v>
      </c>
      <c r="C80" s="4">
        <v>7</v>
      </c>
      <c r="D80" s="4">
        <v>1</v>
      </c>
      <c r="E80" s="4">
        <v>13</v>
      </c>
      <c r="F80" s="4">
        <v>21</v>
      </c>
      <c r="G80" s="4">
        <v>104.5</v>
      </c>
      <c r="H80" s="4">
        <v>105.19</v>
      </c>
      <c r="I80" s="34">
        <v>16417.43826065</v>
      </c>
      <c r="J80" s="35">
        <v>37.675501432664753</v>
      </c>
      <c r="K80" s="35">
        <v>37.675501432664753</v>
      </c>
      <c r="L80" s="35">
        <v>19.095082777859638</v>
      </c>
      <c r="M80" s="35">
        <v>19.095082777859638</v>
      </c>
      <c r="N80" s="4">
        <v>2.7920000000000003</v>
      </c>
      <c r="O80" s="4">
        <v>78.516624040920718</v>
      </c>
      <c r="P80" s="35">
        <v>3.755109801311912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3.755109802141912</v>
      </c>
      <c r="AH80" s="38" t="str">
        <f t="shared" si="36"/>
        <v xml:space="preserve"> </v>
      </c>
      <c r="AI80" s="1">
        <f t="shared" si="37"/>
        <v>32</v>
      </c>
      <c r="AJ80" s="1" t="str">
        <f t="shared" si="37"/>
        <v xml:space="preserve"> </v>
      </c>
      <c r="AK80" s="25">
        <f t="shared" si="38"/>
        <v>78.516624041750717</v>
      </c>
      <c r="AL80" s="25" t="str">
        <f t="shared" si="39"/>
        <v xml:space="preserve"> </v>
      </c>
      <c r="AM80" s="1">
        <f t="shared" si="40"/>
        <v>9</v>
      </c>
      <c r="AN80" s="1" t="str">
        <f t="shared" si="40"/>
        <v xml:space="preserve"> </v>
      </c>
      <c r="AO80" t="s">
        <v>509</v>
      </c>
      <c r="AP80" t="s">
        <v>1457</v>
      </c>
      <c r="AQ80" s="22">
        <v>-59.111346789016018</v>
      </c>
      <c r="AR80" s="21">
        <v>-24.724239092939971</v>
      </c>
      <c r="AS80">
        <v>-0.65595588934309612</v>
      </c>
      <c r="AT80">
        <v>59.111346789016018</v>
      </c>
      <c r="AU80">
        <v>24.724239092939971</v>
      </c>
      <c r="AV80" t="s">
        <v>1500</v>
      </c>
    </row>
    <row r="81" spans="1:48" x14ac:dyDescent="0.25">
      <c r="A81" s="14">
        <v>8.3999999999999896E-10</v>
      </c>
      <c r="B81" t="s">
        <v>247</v>
      </c>
      <c r="C81" s="4">
        <v>20</v>
      </c>
      <c r="D81" s="4">
        <v>0</v>
      </c>
      <c r="E81" s="4">
        <v>9</v>
      </c>
      <c r="F81" s="4">
        <v>29</v>
      </c>
      <c r="G81" s="4">
        <v>81.849998474121094</v>
      </c>
      <c r="H81" s="4">
        <v>72.69</v>
      </c>
      <c r="I81" s="34">
        <v>151682.22299999997</v>
      </c>
      <c r="J81" s="35">
        <v>9.697171824973319</v>
      </c>
      <c r="K81" s="35">
        <v>9.697171824973319</v>
      </c>
      <c r="L81" s="35">
        <v>10.14189439784996</v>
      </c>
      <c r="M81" s="35">
        <v>10.14189439784996</v>
      </c>
      <c r="N81" s="4">
        <v>7.4960000000000004</v>
      </c>
      <c r="O81" s="4">
        <v>53.921971252566735</v>
      </c>
      <c r="P81" s="35">
        <v>2.8793506672169489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>
        <f t="shared" si="26"/>
        <v>-0.59046860414755331</v>
      </c>
      <c r="W81" s="37" t="str">
        <f t="shared" si="27"/>
        <v/>
      </c>
      <c r="X81" s="37">
        <f t="shared" si="28"/>
        <v>-0.33755717299143662</v>
      </c>
      <c r="Y81" s="1" t="str">
        <f t="shared" si="29"/>
        <v xml:space="preserve"> </v>
      </c>
      <c r="Z81" s="1">
        <f t="shared" si="30"/>
        <v>15</v>
      </c>
      <c r="AA81" s="1" t="str">
        <f t="shared" si="29"/>
        <v xml:space="preserve"> </v>
      </c>
      <c r="AB81" s="1">
        <f t="shared" si="31"/>
        <v>74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>
        <f t="shared" si="38"/>
        <v>53.921971253406731</v>
      </c>
      <c r="AL81" s="25" t="str">
        <f t="shared" si="39"/>
        <v xml:space="preserve"> </v>
      </c>
      <c r="AM81" s="1">
        <f t="shared" si="40"/>
        <v>30</v>
      </c>
      <c r="AN81" s="1" t="str">
        <f t="shared" si="40"/>
        <v xml:space="preserve"> </v>
      </c>
      <c r="AO81" t="s">
        <v>247</v>
      </c>
      <c r="AP81" t="s">
        <v>1474</v>
      </c>
      <c r="AQ81" s="22">
        <v>59.046860414755329</v>
      </c>
      <c r="AR81" s="21">
        <v>33.755717299143662</v>
      </c>
      <c r="AS81">
        <v>12.601456148192458</v>
      </c>
      <c r="AT81">
        <v>-59.046860414755329</v>
      </c>
      <c r="AU81">
        <v>-33.755717299143662</v>
      </c>
      <c r="AV81" t="s">
        <v>1501</v>
      </c>
    </row>
    <row r="82" spans="1:48" x14ac:dyDescent="0.25">
      <c r="A82" s="14">
        <v>8.4999999999999893E-10</v>
      </c>
      <c r="B82" t="s">
        <v>288</v>
      </c>
      <c r="C82" s="4">
        <v>8</v>
      </c>
      <c r="D82" s="4">
        <v>1</v>
      </c>
      <c r="E82" s="4">
        <v>7</v>
      </c>
      <c r="F82" s="4">
        <v>16</v>
      </c>
      <c r="G82" s="4">
        <v>38</v>
      </c>
      <c r="H82" s="4">
        <v>37.53</v>
      </c>
      <c r="I82" s="34">
        <v>18012.40584345</v>
      </c>
      <c r="J82" s="35">
        <v>14.264538198403647</v>
      </c>
      <c r="K82" s="35">
        <v>14.264538198403647</v>
      </c>
      <c r="L82" s="35">
        <v>11.396278661087866</v>
      </c>
      <c r="M82" s="35">
        <v>11.396278661087866</v>
      </c>
      <c r="N82" s="4">
        <v>2.6310000000000002</v>
      </c>
      <c r="O82" s="4">
        <v>15.39473684210526</v>
      </c>
      <c r="P82" s="35">
        <v>2.6778577138289372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>
        <f t="shared" si="26"/>
        <v>-0.39757938241969182</v>
      </c>
      <c r="W82" s="37" t="str">
        <f t="shared" si="27"/>
        <v/>
      </c>
      <c r="X82" s="37">
        <f t="shared" si="28"/>
        <v>-0.25562397344337862</v>
      </c>
      <c r="Y82" s="1" t="str">
        <f t="shared" si="29"/>
        <v xml:space="preserve"> </v>
      </c>
      <c r="Z82" s="1">
        <f t="shared" si="30"/>
        <v>81</v>
      </c>
      <c r="AA82" s="1" t="str">
        <f t="shared" si="29"/>
        <v xml:space="preserve"> </v>
      </c>
      <c r="AB82" s="1">
        <f t="shared" si="31"/>
        <v>111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288</v>
      </c>
      <c r="AP82" t="s">
        <v>1326</v>
      </c>
      <c r="AQ82" s="22">
        <v>39.757938241969185</v>
      </c>
      <c r="AR82" s="21">
        <v>25.56239734433786</v>
      </c>
      <c r="AS82">
        <v>1.252331468158796</v>
      </c>
      <c r="AT82">
        <v>-39.757938241969185</v>
      </c>
      <c r="AU82">
        <v>-25.56239734433786</v>
      </c>
      <c r="AV82" t="s">
        <v>1502</v>
      </c>
    </row>
    <row r="83" spans="1:48" x14ac:dyDescent="0.25">
      <c r="A83" s="14">
        <v>8.5999999999999889E-10</v>
      </c>
      <c r="B83" t="s">
        <v>429</v>
      </c>
      <c r="C83" s="4">
        <v>7</v>
      </c>
      <c r="D83" s="4">
        <v>0</v>
      </c>
      <c r="E83" s="4">
        <v>12</v>
      </c>
      <c r="F83" s="4">
        <v>19</v>
      </c>
      <c r="G83" s="4">
        <v>63</v>
      </c>
      <c r="H83" s="4">
        <v>60.86</v>
      </c>
      <c r="I83" s="34">
        <v>17872.607701599998</v>
      </c>
      <c r="J83" s="35">
        <v>10.107955489121409</v>
      </c>
      <c r="K83" s="35">
        <v>10.107955489121409</v>
      </c>
      <c r="L83" s="35">
        <v>7.2261062835381686</v>
      </c>
      <c r="M83" s="35">
        <v>7.2261062835381686</v>
      </c>
      <c r="N83" s="4">
        <v>6.0209999999999999</v>
      </c>
      <c r="O83" s="4">
        <v>10.477064220183481</v>
      </c>
      <c r="P83" s="35">
        <v>3.2040749260598096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>
        <f t="shared" si="26"/>
        <v>-0.57312037000172666</v>
      </c>
      <c r="W83" s="37" t="str">
        <f t="shared" si="27"/>
        <v/>
      </c>
      <c r="X83" s="37">
        <f t="shared" si="28"/>
        <v>-0.52800905955536592</v>
      </c>
      <c r="Y83" s="1" t="str">
        <f t="shared" si="29"/>
        <v xml:space="preserve"> </v>
      </c>
      <c r="Z83" s="1">
        <f t="shared" si="30"/>
        <v>22</v>
      </c>
      <c r="AA83" s="1" t="str">
        <f t="shared" si="29"/>
        <v xml:space="preserve"> </v>
      </c>
      <c r="AB83" s="1">
        <f t="shared" si="31"/>
        <v>32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>
        <f t="shared" si="35"/>
        <v>3.2040749269198097</v>
      </c>
      <c r="AH83" s="38" t="str">
        <f t="shared" si="36"/>
        <v xml:space="preserve"> </v>
      </c>
      <c r="AI83" s="1">
        <f t="shared" si="37"/>
        <v>63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429</v>
      </c>
      <c r="AP83" t="s">
        <v>1359</v>
      </c>
      <c r="AQ83" s="22">
        <v>57.312037000172666</v>
      </c>
      <c r="AR83" s="21">
        <v>52.800905955536592</v>
      </c>
      <c r="AS83">
        <v>3.516266841932314</v>
      </c>
      <c r="AT83">
        <v>-57.312037000172666</v>
      </c>
      <c r="AU83">
        <v>-52.800905955536592</v>
      </c>
      <c r="AV83" t="s">
        <v>1503</v>
      </c>
    </row>
    <row r="84" spans="1:48" x14ac:dyDescent="0.25">
      <c r="A84" s="14">
        <v>8.6999999999999886E-10</v>
      </c>
      <c r="B84" t="s">
        <v>1143</v>
      </c>
      <c r="C84" s="4">
        <v>13</v>
      </c>
      <c r="D84" s="4">
        <v>1</v>
      </c>
      <c r="E84" s="4">
        <v>5</v>
      </c>
      <c r="F84" s="4">
        <v>19</v>
      </c>
      <c r="G84" s="4">
        <v>45</v>
      </c>
      <c r="H84" s="4">
        <v>42.6</v>
      </c>
      <c r="I84" s="34">
        <v>37031.477653800001</v>
      </c>
      <c r="J84" s="35">
        <v>22.083981337480559</v>
      </c>
      <c r="K84" s="35">
        <v>22.083981337480559</v>
      </c>
      <c r="L84" s="35">
        <v>15.335714702008771</v>
      </c>
      <c r="M84" s="35">
        <v>15.335714702008771</v>
      </c>
      <c r="N84" s="4">
        <v>1.929</v>
      </c>
      <c r="O84" s="4">
        <v>16.204819277108427</v>
      </c>
      <c r="P84" s="35">
        <v>1.1267605633802817</v>
      </c>
      <c r="Q84" s="36" t="str">
        <f t="shared" si="21"/>
        <v xml:space="preserve"> 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1143</v>
      </c>
      <c r="AP84" t="s">
        <v>1429</v>
      </c>
      <c r="AQ84" s="22">
        <v>6.7348308727871782</v>
      </c>
      <c r="AR84" s="21">
        <v>-0.16900001984985202</v>
      </c>
      <c r="AS84">
        <v>5.6338028169014009</v>
      </c>
      <c r="AT84">
        <v>-6.7348308727871782</v>
      </c>
      <c r="AU84">
        <v>0.16900001984985202</v>
      </c>
      <c r="AV84" t="s">
        <v>1504</v>
      </c>
    </row>
    <row r="85" spans="1:48" x14ac:dyDescent="0.25">
      <c r="A85" s="14">
        <v>8.7999999999999882E-10</v>
      </c>
      <c r="B85" t="s">
        <v>215</v>
      </c>
      <c r="C85" s="4">
        <v>11</v>
      </c>
      <c r="D85" s="4">
        <v>3</v>
      </c>
      <c r="E85" s="4">
        <v>11</v>
      </c>
      <c r="F85" s="4">
        <v>25</v>
      </c>
      <c r="G85" s="4">
        <v>230</v>
      </c>
      <c r="H85" s="4">
        <v>230.93</v>
      </c>
      <c r="I85" s="34">
        <v>125927.01738771</v>
      </c>
      <c r="J85" s="35">
        <v>28.008489993935715</v>
      </c>
      <c r="K85" s="35">
        <v>28.008489993935715</v>
      </c>
      <c r="L85" s="35">
        <v>15.096894408898407</v>
      </c>
      <c r="M85" s="35">
        <v>15.096894408898407</v>
      </c>
      <c r="N85" s="4">
        <v>8.245000000000001</v>
      </c>
      <c r="O85" s="4">
        <v>25.685975609756103</v>
      </c>
      <c r="P85" s="35">
        <v>1.9209284198674923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 t="str">
        <f t="shared" si="31"/>
        <v xml:space="preserve"> 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215</v>
      </c>
      <c r="AP85" t="s">
        <v>1505</v>
      </c>
      <c r="AQ85" s="22">
        <v>-18.285580682358791</v>
      </c>
      <c r="AR85" s="21">
        <v>1.3909135811888351</v>
      </c>
      <c r="AS85">
        <v>-0.40271943879097716</v>
      </c>
      <c r="AT85">
        <v>18.285580682358791</v>
      </c>
      <c r="AU85">
        <v>-1.3909135811888351</v>
      </c>
      <c r="AV85" t="s">
        <v>1506</v>
      </c>
    </row>
    <row r="86" spans="1:48" x14ac:dyDescent="0.25">
      <c r="A86" s="14">
        <v>8.8999999999999879E-10</v>
      </c>
      <c r="B86" t="s">
        <v>468</v>
      </c>
      <c r="C86" s="4">
        <v>12</v>
      </c>
      <c r="D86" s="4">
        <v>1</v>
      </c>
      <c r="E86" s="4">
        <v>6</v>
      </c>
      <c r="F86" s="4">
        <v>19</v>
      </c>
      <c r="G86" s="4">
        <v>180</v>
      </c>
      <c r="H86" s="4">
        <v>160.94</v>
      </c>
      <c r="I86" s="34">
        <v>72370.867349560009</v>
      </c>
      <c r="J86" s="35">
        <v>13.947482450818962</v>
      </c>
      <c r="K86" s="35">
        <v>13.947482450818962</v>
      </c>
      <c r="L86" s="35" t="s">
        <v>1236</v>
      </c>
      <c r="M86" s="35" t="s">
        <v>1236</v>
      </c>
      <c r="N86" s="4">
        <v>11.539</v>
      </c>
      <c r="O86" s="4">
        <v>57.852257181942534</v>
      </c>
      <c r="P86" s="35">
        <v>1.993910774201566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>
        <f t="shared" si="26"/>
        <v>-0.41096929498543666</v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>
        <f t="shared" si="30"/>
        <v>74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 t="str">
        <f t="shared" si="35"/>
        <v xml:space="preserve"> </v>
      </c>
      <c r="AH86" s="38" t="str">
        <f t="shared" si="36"/>
        <v xml:space="preserve"> </v>
      </c>
      <c r="AI86" s="1" t="str">
        <f t="shared" si="37"/>
        <v xml:space="preserve"> </v>
      </c>
      <c r="AJ86" s="1" t="str">
        <f t="shared" si="37"/>
        <v xml:space="preserve"> </v>
      </c>
      <c r="AK86" s="25">
        <f t="shared" si="38"/>
        <v>57.852257182832531</v>
      </c>
      <c r="AL86" s="25" t="str">
        <f t="shared" si="39"/>
        <v xml:space="preserve"> </v>
      </c>
      <c r="AM86" s="1">
        <f t="shared" si="40"/>
        <v>28</v>
      </c>
      <c r="AN86" s="1" t="str">
        <f t="shared" si="40"/>
        <v xml:space="preserve"> </v>
      </c>
      <c r="AO86" t="s">
        <v>468</v>
      </c>
      <c r="AP86" t="s">
        <v>1245</v>
      </c>
      <c r="AQ86" s="22">
        <v>41.096929498543666</v>
      </c>
      <c r="AR86" s="21" t="e">
        <v>#VALUE!</v>
      </c>
      <c r="AS86">
        <v>11.842922828383241</v>
      </c>
      <c r="AT86">
        <v>-41.096929498543666</v>
      </c>
      <c r="AU86" t="e">
        <v>#VALUE!</v>
      </c>
      <c r="AV86" t="s">
        <v>1507</v>
      </c>
    </row>
    <row r="87" spans="1:48" x14ac:dyDescent="0.25">
      <c r="A87" s="14">
        <v>8.9999999999999875E-10</v>
      </c>
      <c r="B87" t="s">
        <v>820</v>
      </c>
      <c r="C87" s="4">
        <v>7</v>
      </c>
      <c r="D87" s="4">
        <v>3</v>
      </c>
      <c r="E87" s="4">
        <v>9</v>
      </c>
      <c r="F87" s="4">
        <v>19</v>
      </c>
      <c r="G87" s="4">
        <v>104.5</v>
      </c>
      <c r="H87" s="4">
        <v>101.42</v>
      </c>
      <c r="I87" s="34">
        <v>10864.62997466</v>
      </c>
      <c r="J87" s="35">
        <v>19.628411070253534</v>
      </c>
      <c r="K87" s="35">
        <v>19.628411070253534</v>
      </c>
      <c r="L87" s="35">
        <v>13.733001638960429</v>
      </c>
      <c r="M87" s="35">
        <v>13.733001638960429</v>
      </c>
      <c r="N87" s="4">
        <v>5.1669999999999998</v>
      </c>
      <c r="O87" s="4">
        <v>-1.954459203036065</v>
      </c>
      <c r="P87" s="35">
        <v>1.7018339577992505</v>
      </c>
      <c r="Q87" s="36" t="str">
        <f t="shared" si="21"/>
        <v xml:space="preserve"> 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-0.17105206249259541</v>
      </c>
      <c r="W87" s="37" t="str">
        <f t="shared" si="27"/>
        <v/>
      </c>
      <c r="X87" s="37">
        <f t="shared" si="28"/>
        <v>-0.10299515335569087</v>
      </c>
      <c r="Y87" s="1" t="str">
        <f t="shared" si="29"/>
        <v xml:space="preserve"> </v>
      </c>
      <c r="Z87" s="1">
        <f t="shared" si="30"/>
        <v>156</v>
      </c>
      <c r="AA87" s="1" t="str">
        <f t="shared" si="29"/>
        <v xml:space="preserve"> </v>
      </c>
      <c r="AB87" s="1">
        <f t="shared" si="31"/>
        <v>164</v>
      </c>
      <c r="AC87" s="1" t="str">
        <f t="shared" si="32"/>
        <v xml:space="preserve"> </v>
      </c>
      <c r="AD87" s="1" t="str">
        <f t="shared" si="33"/>
        <v xml:space="preserve"> </v>
      </c>
      <c r="AE87" s="1" t="str">
        <f t="shared" si="34"/>
        <v xml:space="preserve"> </v>
      </c>
      <c r="AF87" s="1" t="str">
        <f t="shared" si="34"/>
        <v xml:space="preserve"> </v>
      </c>
      <c r="AG87" s="38" t="str">
        <f t="shared" si="35"/>
        <v xml:space="preserve"> </v>
      </c>
      <c r="AH87" s="38" t="str">
        <f t="shared" si="36"/>
        <v xml:space="preserve"> </v>
      </c>
      <c r="AI87" s="1" t="str">
        <f t="shared" si="37"/>
        <v xml:space="preserve"> 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820</v>
      </c>
      <c r="AP87" t="s">
        <v>1508</v>
      </c>
      <c r="AQ87" s="22">
        <v>17.105206249259542</v>
      </c>
      <c r="AR87" s="21">
        <v>10.299515335569087</v>
      </c>
      <c r="AS87">
        <v>3.0368763557483636</v>
      </c>
      <c r="AT87">
        <v>-17.105206249259542</v>
      </c>
      <c r="AU87">
        <v>-10.299515335569087</v>
      </c>
      <c r="AV87" t="s">
        <v>1509</v>
      </c>
    </row>
    <row r="88" spans="1:48" x14ac:dyDescent="0.25">
      <c r="A88" s="14">
        <v>9.0999999999999872E-10</v>
      </c>
      <c r="B88" t="s">
        <v>821</v>
      </c>
      <c r="C88" s="4">
        <v>5</v>
      </c>
      <c r="D88" s="4">
        <v>0</v>
      </c>
      <c r="E88" s="4">
        <v>4</v>
      </c>
      <c r="F88" s="4">
        <v>9</v>
      </c>
      <c r="G88" s="4">
        <v>81.5</v>
      </c>
      <c r="H88" s="4">
        <v>80.98</v>
      </c>
      <c r="I88" s="34">
        <v>27233.686319259999</v>
      </c>
      <c r="J88" s="35">
        <v>22.041371801850847</v>
      </c>
      <c r="K88" s="35">
        <v>22.041371801850847</v>
      </c>
      <c r="L88" s="35">
        <v>13.714159018845349</v>
      </c>
      <c r="M88" s="35">
        <v>13.714159018845349</v>
      </c>
      <c r="N88" s="4">
        <v>3.6739999999999999</v>
      </c>
      <c r="O88" s="4">
        <v>12.354740061162078</v>
      </c>
      <c r="P88" s="35">
        <v>1.2348728081007655E-2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-0.10422590552561373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163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 t="str">
        <f t="shared" si="35"/>
        <v xml:space="preserve"> </v>
      </c>
      <c r="AH88" s="38" t="str">
        <f t="shared" si="36"/>
        <v xml:space="preserve"> </v>
      </c>
      <c r="AI88" s="1" t="str">
        <f t="shared" si="37"/>
        <v xml:space="preserve"> 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821</v>
      </c>
      <c r="AP88" t="s">
        <v>1294</v>
      </c>
      <c r="AQ88" s="22">
        <v>6.914779654947778</v>
      </c>
      <c r="AR88" s="21">
        <v>10.422590552561372</v>
      </c>
      <c r="AS88">
        <v>0.64213386021239049</v>
      </c>
      <c r="AT88">
        <v>-6.914779654947778</v>
      </c>
      <c r="AU88">
        <v>-10.422590552561372</v>
      </c>
      <c r="AV88" t="s">
        <v>1510</v>
      </c>
    </row>
    <row r="89" spans="1:48" x14ac:dyDescent="0.25">
      <c r="A89" s="14">
        <v>9.1999999999999868E-10</v>
      </c>
      <c r="B89" t="s">
        <v>612</v>
      </c>
      <c r="C89" s="4">
        <v>14</v>
      </c>
      <c r="D89" s="4">
        <v>1</v>
      </c>
      <c r="E89" s="4">
        <v>7</v>
      </c>
      <c r="F89" s="4">
        <v>22</v>
      </c>
      <c r="G89" s="4">
        <v>174.5</v>
      </c>
      <c r="H89" s="4">
        <v>177.54</v>
      </c>
      <c r="I89" s="34">
        <v>76730.519038800005</v>
      </c>
      <c r="J89" s="35" t="s">
        <v>1236</v>
      </c>
      <c r="K89" s="35" t="s">
        <v>1236</v>
      </c>
      <c r="L89" s="35">
        <v>26.512563766912816</v>
      </c>
      <c r="M89" s="35">
        <v>26.512563766912816</v>
      </c>
      <c r="N89" s="4">
        <v>2.3959999999999999</v>
      </c>
      <c r="O89" s="4">
        <v>-17.634926091440366</v>
      </c>
      <c r="P89" s="35">
        <v>3.0331192970598178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 xml:space="preserve"> </v>
      </c>
      <c r="V89" s="37" t="str">
        <f t="shared" si="26"/>
        <v xml:space="preserve"> </v>
      </c>
      <c r="W89" s="37" t="str">
        <f t="shared" si="27"/>
        <v/>
      </c>
      <c r="X89" s="37" t="str">
        <f t="shared" si="28"/>
        <v/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 t="str">
        <f t="shared" si="31"/>
        <v xml:space="preserve"> 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3.0331192979798178</v>
      </c>
      <c r="AH89" s="38" t="str">
        <f t="shared" si="36"/>
        <v xml:space="preserve"> </v>
      </c>
      <c r="AI89" s="1">
        <f t="shared" si="37"/>
        <v>72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612</v>
      </c>
      <c r="AP89" t="s">
        <v>1442</v>
      </c>
      <c r="AQ89" s="22" t="e">
        <v>#VALUE!</v>
      </c>
      <c r="AR89" s="21">
        <v>-73.173344190231632</v>
      </c>
      <c r="AS89">
        <v>-1.7122901881266195</v>
      </c>
      <c r="AT89" t="e">
        <v>#VALUE!</v>
      </c>
      <c r="AU89">
        <v>73.173344190231632</v>
      </c>
      <c r="AV89" t="s">
        <v>1511</v>
      </c>
    </row>
    <row r="90" spans="1:48" x14ac:dyDescent="0.25">
      <c r="A90" s="14">
        <v>9.2999999999999865E-10</v>
      </c>
      <c r="B90" t="s">
        <v>280</v>
      </c>
      <c r="C90" s="4">
        <v>7</v>
      </c>
      <c r="D90" s="4">
        <v>4</v>
      </c>
      <c r="E90" s="4">
        <v>9</v>
      </c>
      <c r="F90" s="4">
        <v>20</v>
      </c>
      <c r="G90" s="4">
        <v>30</v>
      </c>
      <c r="H90" s="4">
        <v>27.75</v>
      </c>
      <c r="I90" s="34">
        <v>30670.444766198721</v>
      </c>
      <c r="J90" s="35" t="s">
        <v>1236</v>
      </c>
      <c r="K90" s="35" t="s">
        <v>1236</v>
      </c>
      <c r="L90" s="35" t="s">
        <v>1236</v>
      </c>
      <c r="M90" s="35" t="s">
        <v>1236</v>
      </c>
      <c r="N90" s="4">
        <v>-5.2170000000000005</v>
      </c>
      <c r="O90" s="4">
        <v>30.160642570281116</v>
      </c>
      <c r="P90" s="35">
        <v>0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 xml:space="preserve"> </v>
      </c>
      <c r="V90" s="37" t="str">
        <f t="shared" si="26"/>
        <v xml:space="preserve"> </v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 t="str">
        <f t="shared" si="35"/>
        <v xml:space="preserve"> </v>
      </c>
      <c r="AH90" s="38" t="str">
        <f t="shared" si="36"/>
        <v xml:space="preserve"> </v>
      </c>
      <c r="AI90" s="1" t="str">
        <f t="shared" si="37"/>
        <v xml:space="preserve"> 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280</v>
      </c>
      <c r="AP90" t="s">
        <v>1512</v>
      </c>
      <c r="AQ90" s="22" t="e">
        <v>#VALUE!</v>
      </c>
      <c r="AR90" s="21" t="e">
        <v>#VALUE!</v>
      </c>
      <c r="AS90">
        <v>8.1081081081081141</v>
      </c>
      <c r="AT90" t="e">
        <v>#VALUE!</v>
      </c>
      <c r="AU90" t="e">
        <v>#VALUE!</v>
      </c>
      <c r="AV90" t="s">
        <v>1513</v>
      </c>
    </row>
    <row r="91" spans="1:48" x14ac:dyDescent="0.25">
      <c r="A91" s="14">
        <v>9.3999999999999862E-10</v>
      </c>
      <c r="B91" t="s">
        <v>497</v>
      </c>
      <c r="C91" s="4">
        <v>9</v>
      </c>
      <c r="D91" s="4">
        <v>2</v>
      </c>
      <c r="E91" s="4">
        <v>4</v>
      </c>
      <c r="F91" s="4">
        <v>15</v>
      </c>
      <c r="G91" s="4">
        <v>154</v>
      </c>
      <c r="H91" s="4">
        <v>144.79</v>
      </c>
      <c r="I91" s="34">
        <v>40406.642454089997</v>
      </c>
      <c r="J91" s="35" t="s">
        <v>1236</v>
      </c>
      <c r="K91" s="35" t="s">
        <v>1236</v>
      </c>
      <c r="L91" s="35">
        <v>34.540332176929752</v>
      </c>
      <c r="M91" s="35">
        <v>34.540332176929752</v>
      </c>
      <c r="N91" s="4">
        <v>3.0110000000000001</v>
      </c>
      <c r="O91" s="4">
        <v>7.5357142857142803</v>
      </c>
      <c r="P91" s="35">
        <v>0.22998825885765595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/>
      </c>
      <c r="X91" s="37" t="str">
        <f t="shared" si="28"/>
        <v/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497</v>
      </c>
      <c r="AP91" t="s">
        <v>1335</v>
      </c>
      <c r="AQ91" s="22" t="e">
        <v>#VALUE!</v>
      </c>
      <c r="AR91" s="21">
        <v>-125.60869198116347</v>
      </c>
      <c r="AS91">
        <v>6.3609365287658148</v>
      </c>
      <c r="AT91" t="e">
        <v>#VALUE!</v>
      </c>
      <c r="AU91">
        <v>125.60869198116347</v>
      </c>
      <c r="AV91" t="s">
        <v>1514</v>
      </c>
    </row>
    <row r="92" spans="1:48" x14ac:dyDescent="0.25">
      <c r="A92" s="14">
        <v>9.4999999999999858E-10</v>
      </c>
      <c r="B92" t="s">
        <v>1144</v>
      </c>
      <c r="C92" s="4">
        <v>8</v>
      </c>
      <c r="D92" s="4">
        <v>1</v>
      </c>
      <c r="E92" s="4">
        <v>2</v>
      </c>
      <c r="F92" s="4">
        <v>11</v>
      </c>
      <c r="G92" s="4">
        <v>175</v>
      </c>
      <c r="H92" s="4">
        <v>174.25</v>
      </c>
      <c r="I92" s="34">
        <v>24486.288355249999</v>
      </c>
      <c r="J92" s="35">
        <v>24.528434684684683</v>
      </c>
      <c r="K92" s="35">
        <v>24.528434684684683</v>
      </c>
      <c r="L92" s="35">
        <v>16.300712737335132</v>
      </c>
      <c r="M92" s="35">
        <v>16.300712737335132</v>
      </c>
      <c r="N92" s="4">
        <v>7.1040000000000001</v>
      </c>
      <c r="O92" s="4">
        <v>7.7996965098634341</v>
      </c>
      <c r="P92" s="35">
        <v>0.96126255380200865</v>
      </c>
      <c r="Q92" s="36">
        <f t="shared" si="21"/>
        <v>72.727272728222729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>
        <f t="shared" si="34"/>
        <v>93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1144</v>
      </c>
      <c r="AP92" t="s">
        <v>1263</v>
      </c>
      <c r="AQ92" s="22">
        <v>-3.5885954771367023</v>
      </c>
      <c r="AR92" s="21">
        <v>-6.4721225086308953</v>
      </c>
      <c r="AS92">
        <v>0.43041606886657924</v>
      </c>
      <c r="AT92">
        <v>3.5885954771367023</v>
      </c>
      <c r="AU92">
        <v>6.4721225086308953</v>
      </c>
      <c r="AV92" t="s">
        <v>1515</v>
      </c>
    </row>
    <row r="93" spans="1:48" x14ac:dyDescent="0.25">
      <c r="A93" s="14">
        <v>9.5999999999999855E-10</v>
      </c>
      <c r="B93" t="s">
        <v>1064</v>
      </c>
      <c r="C93" s="4">
        <v>13</v>
      </c>
      <c r="D93" s="4">
        <v>2</v>
      </c>
      <c r="E93" s="4">
        <v>8</v>
      </c>
      <c r="F93" s="4">
        <v>23</v>
      </c>
      <c r="G93" s="4">
        <v>164.5</v>
      </c>
      <c r="H93" s="4">
        <v>154.54</v>
      </c>
      <c r="I93" s="34">
        <v>17644.586264279998</v>
      </c>
      <c r="J93" s="35">
        <v>13.740553036365252</v>
      </c>
      <c r="K93" s="35">
        <v>13.740553036365252</v>
      </c>
      <c r="L93" s="35">
        <v>10.63783445848328</v>
      </c>
      <c r="M93" s="35">
        <v>10.63783445848328</v>
      </c>
      <c r="N93" s="4">
        <v>11.247</v>
      </c>
      <c r="O93" s="4">
        <v>47.212041884816742</v>
      </c>
      <c r="P93" s="35">
        <v>1.7600621198395239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>
        <f t="shared" si="26"/>
        <v>-0.41970834730643547</v>
      </c>
      <c r="W93" s="37" t="str">
        <f t="shared" si="27"/>
        <v/>
      </c>
      <c r="X93" s="37">
        <f t="shared" si="28"/>
        <v>-0.30516362570086519</v>
      </c>
      <c r="Y93" s="1" t="str">
        <f t="shared" si="29"/>
        <v xml:space="preserve"> </v>
      </c>
      <c r="Z93" s="1">
        <f t="shared" si="30"/>
        <v>70</v>
      </c>
      <c r="AA93" s="1" t="str">
        <f t="shared" si="29"/>
        <v xml:space="preserve"> </v>
      </c>
      <c r="AB93" s="1">
        <f t="shared" si="31"/>
        <v>86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1064</v>
      </c>
      <c r="AP93" t="s">
        <v>1350</v>
      </c>
      <c r="AQ93" s="22">
        <v>41.970834730643546</v>
      </c>
      <c r="AR93" s="21">
        <v>30.516362570086521</v>
      </c>
      <c r="AS93">
        <v>6.444933350588844</v>
      </c>
      <c r="AT93">
        <v>-41.970834730643546</v>
      </c>
      <c r="AU93">
        <v>-30.516362570086521</v>
      </c>
      <c r="AV93" t="s">
        <v>1516</v>
      </c>
    </row>
    <row r="94" spans="1:48" x14ac:dyDescent="0.25">
      <c r="A94" s="14">
        <v>9.6999999999999851E-10</v>
      </c>
      <c r="B94" t="s">
        <v>430</v>
      </c>
      <c r="C94" s="4">
        <v>12</v>
      </c>
      <c r="D94" s="4">
        <v>2</v>
      </c>
      <c r="E94" s="4">
        <v>8</v>
      </c>
      <c r="F94" s="4">
        <v>22</v>
      </c>
      <c r="G94" s="4">
        <v>83</v>
      </c>
      <c r="H94" s="4">
        <v>73.569999999999993</v>
      </c>
      <c r="I94" s="34">
        <v>22236.31179</v>
      </c>
      <c r="J94" s="35">
        <v>23.289015511237729</v>
      </c>
      <c r="K94" s="35">
        <v>23.289015511237729</v>
      </c>
      <c r="L94" s="35">
        <v>12.076863618076976</v>
      </c>
      <c r="M94" s="35">
        <v>12.076863618076976</v>
      </c>
      <c r="N94" s="4">
        <v>3.1590000000000003</v>
      </c>
      <c r="O94" s="4">
        <v>11.232394366197198</v>
      </c>
      <c r="P94" s="35">
        <v>0.69729509310860416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-0.21116988969518402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125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430</v>
      </c>
      <c r="AP94" t="s">
        <v>1335</v>
      </c>
      <c r="AQ94" s="22">
        <v>1.6457251403533713</v>
      </c>
      <c r="AR94" s="21">
        <v>21.116988969518403</v>
      </c>
      <c r="AS94">
        <v>12.817724616011983</v>
      </c>
      <c r="AT94">
        <v>-1.6457251403533713</v>
      </c>
      <c r="AU94">
        <v>-21.116988969518403</v>
      </c>
      <c r="AV94" t="s">
        <v>1517</v>
      </c>
    </row>
    <row r="95" spans="1:48" x14ac:dyDescent="0.25">
      <c r="A95" s="14">
        <v>9.7999999999999848E-10</v>
      </c>
      <c r="B95" t="s">
        <v>571</v>
      </c>
      <c r="C95" s="4">
        <v>9</v>
      </c>
      <c r="D95" s="4">
        <v>0</v>
      </c>
      <c r="E95" s="4">
        <v>10</v>
      </c>
      <c r="F95" s="4">
        <v>19</v>
      </c>
      <c r="G95" s="4">
        <v>49.5</v>
      </c>
      <c r="H95" s="4">
        <v>45.47</v>
      </c>
      <c r="I95" s="34">
        <v>9751.3964388200002</v>
      </c>
      <c r="J95" s="35">
        <v>19.36541737649063</v>
      </c>
      <c r="K95" s="35">
        <v>19.36541737649063</v>
      </c>
      <c r="L95" s="35">
        <v>9.3177215512696048</v>
      </c>
      <c r="M95" s="35">
        <v>9.3177215512696048</v>
      </c>
      <c r="N95" s="4">
        <v>2.3479999999999999</v>
      </c>
      <c r="O95" s="4">
        <v>59.727891156462576</v>
      </c>
      <c r="P95" s="35">
        <v>2.6720914888937766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/>
      </c>
      <c r="V95" s="37">
        <f t="shared" si="26"/>
        <v>-0.18215882397430294</v>
      </c>
      <c r="W95" s="37" t="str">
        <f t="shared" si="27"/>
        <v/>
      </c>
      <c r="X95" s="37">
        <f t="shared" si="28"/>
        <v>-0.39139005361659163</v>
      </c>
      <c r="Y95" s="1" t="str">
        <f t="shared" si="29"/>
        <v xml:space="preserve"> </v>
      </c>
      <c r="Z95" s="1">
        <f t="shared" si="30"/>
        <v>154</v>
      </c>
      <c r="AA95" s="1" t="str">
        <f t="shared" si="29"/>
        <v xml:space="preserve"> </v>
      </c>
      <c r="AB95" s="1">
        <f t="shared" si="31"/>
        <v>61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 t="str">
        <f t="shared" si="35"/>
        <v xml:space="preserve"> </v>
      </c>
      <c r="AH95" s="38" t="str">
        <f t="shared" si="36"/>
        <v xml:space="preserve"> </v>
      </c>
      <c r="AI95" s="1" t="str">
        <f t="shared" si="37"/>
        <v xml:space="preserve"> </v>
      </c>
      <c r="AJ95" s="1" t="str">
        <f t="shared" si="37"/>
        <v xml:space="preserve"> </v>
      </c>
      <c r="AK95" s="25">
        <f t="shared" si="38"/>
        <v>59.727891157442578</v>
      </c>
      <c r="AL95" s="25" t="str">
        <f t="shared" si="39"/>
        <v xml:space="preserve"> </v>
      </c>
      <c r="AM95" s="1">
        <f t="shared" si="40"/>
        <v>24</v>
      </c>
      <c r="AN95" s="1" t="str">
        <f t="shared" si="40"/>
        <v xml:space="preserve"> </v>
      </c>
      <c r="AO95" t="s">
        <v>571</v>
      </c>
      <c r="AP95" t="s">
        <v>1269</v>
      </c>
      <c r="AQ95" s="22">
        <v>18.215882397430295</v>
      </c>
      <c r="AR95" s="21">
        <v>39.139005361659166</v>
      </c>
      <c r="AS95">
        <v>8.862986584561261</v>
      </c>
      <c r="AT95">
        <v>-18.215882397430295</v>
      </c>
      <c r="AU95">
        <v>-39.139005361659166</v>
      </c>
      <c r="AV95" t="s">
        <v>1518</v>
      </c>
    </row>
    <row r="96" spans="1:48" x14ac:dyDescent="0.25">
      <c r="A96" s="14">
        <v>9.8999999999999844E-10</v>
      </c>
      <c r="B96" t="s">
        <v>470</v>
      </c>
      <c r="C96" s="4">
        <v>16</v>
      </c>
      <c r="D96" s="4">
        <v>1</v>
      </c>
      <c r="E96" s="4">
        <v>5</v>
      </c>
      <c r="F96" s="4">
        <v>22</v>
      </c>
      <c r="G96" s="4">
        <v>47</v>
      </c>
      <c r="H96" s="4">
        <v>45.92</v>
      </c>
      <c r="I96" s="34">
        <v>19520.88676048</v>
      </c>
      <c r="J96" s="35">
        <v>11.672597864768683</v>
      </c>
      <c r="K96" s="35">
        <v>11.672597864768683</v>
      </c>
      <c r="L96" s="35" t="s">
        <v>1236</v>
      </c>
      <c r="M96" s="35" t="s">
        <v>1236</v>
      </c>
      <c r="N96" s="4">
        <v>3.9340000000000002</v>
      </c>
      <c r="O96" s="4">
        <v>63.236514522821572</v>
      </c>
      <c r="P96" s="35">
        <v>3.4364111498257839</v>
      </c>
      <c r="Q96" s="36">
        <f t="shared" si="21"/>
        <v>72.727272728262733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-0.50704232295108786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>
        <f t="shared" si="30"/>
        <v>40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>
        <f t="shared" si="34"/>
        <v>92</v>
      </c>
      <c r="AF96" s="1" t="str">
        <f t="shared" si="34"/>
        <v xml:space="preserve"> </v>
      </c>
      <c r="AG96" s="38">
        <f t="shared" si="35"/>
        <v>3.436411150815784</v>
      </c>
      <c r="AH96" s="38" t="str">
        <f t="shared" si="36"/>
        <v xml:space="preserve"> </v>
      </c>
      <c r="AI96" s="1">
        <f t="shared" si="37"/>
        <v>51</v>
      </c>
      <c r="AJ96" s="1" t="str">
        <f t="shared" si="37"/>
        <v xml:space="preserve"> </v>
      </c>
      <c r="AK96" s="25">
        <f t="shared" si="38"/>
        <v>63.236514523811572</v>
      </c>
      <c r="AL96" s="25" t="str">
        <f t="shared" si="39"/>
        <v xml:space="preserve"> </v>
      </c>
      <c r="AM96" s="1">
        <f t="shared" si="40"/>
        <v>20</v>
      </c>
      <c r="AN96" s="1" t="str">
        <f t="shared" si="40"/>
        <v xml:space="preserve"> </v>
      </c>
      <c r="AO96" t="s">
        <v>470</v>
      </c>
      <c r="AP96" t="s">
        <v>1241</v>
      </c>
      <c r="AQ96" s="22">
        <v>50.704232295108788</v>
      </c>
      <c r="AR96" s="21" t="e">
        <v>#VALUE!</v>
      </c>
      <c r="AS96">
        <v>2.3519163763066064</v>
      </c>
      <c r="AT96">
        <v>-50.704232295108788</v>
      </c>
      <c r="AU96" t="e">
        <v>#VALUE!</v>
      </c>
      <c r="AV96" t="s">
        <v>1519</v>
      </c>
    </row>
    <row r="97" spans="1:48" x14ac:dyDescent="0.25">
      <c r="A97" s="14">
        <v>9.9999999999999841E-10</v>
      </c>
      <c r="B97" t="s">
        <v>589</v>
      </c>
      <c r="C97" s="4">
        <v>6</v>
      </c>
      <c r="D97" s="4">
        <v>3</v>
      </c>
      <c r="E97" s="4">
        <v>10</v>
      </c>
      <c r="F97" s="4">
        <v>19</v>
      </c>
      <c r="G97" s="4">
        <v>91</v>
      </c>
      <c r="H97" s="4">
        <v>87.41</v>
      </c>
      <c r="I97" s="34">
        <v>21423.1543174</v>
      </c>
      <c r="J97" s="35">
        <v>28.743834265044391</v>
      </c>
      <c r="K97" s="35">
        <v>28.743834265044391</v>
      </c>
      <c r="L97" s="35">
        <v>18.878510688755636</v>
      </c>
      <c r="M97" s="35">
        <v>18.878510688755636</v>
      </c>
      <c r="N97" s="4">
        <v>3.0409999999999999</v>
      </c>
      <c r="O97" s="4">
        <v>7.4558303886925748</v>
      </c>
      <c r="P97" s="35">
        <v>1.1657705068070017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589</v>
      </c>
      <c r="AP97" t="s">
        <v>1520</v>
      </c>
      <c r="AQ97" s="22">
        <v>-21.391089909324212</v>
      </c>
      <c r="AR97" s="21">
        <v>-23.309645119376032</v>
      </c>
      <c r="AS97">
        <v>4.1070815696144569</v>
      </c>
      <c r="AT97">
        <v>21.391089909324212</v>
      </c>
      <c r="AU97">
        <v>23.309645119376032</v>
      </c>
      <c r="AV97" t="s">
        <v>1521</v>
      </c>
    </row>
    <row r="98" spans="1:48" x14ac:dyDescent="0.25">
      <c r="A98" s="14">
        <v>1.0099999999999984E-9</v>
      </c>
      <c r="B98" t="s">
        <v>515</v>
      </c>
      <c r="C98" s="4">
        <v>4</v>
      </c>
      <c r="D98" s="4">
        <v>4</v>
      </c>
      <c r="E98" s="4">
        <v>16</v>
      </c>
      <c r="F98" s="4">
        <v>24</v>
      </c>
      <c r="G98" s="4">
        <v>100</v>
      </c>
      <c r="H98" s="4">
        <v>99.04</v>
      </c>
      <c r="I98" s="34">
        <v>12988.329925600001</v>
      </c>
      <c r="J98" s="35">
        <v>22.778288868445266</v>
      </c>
      <c r="K98" s="35">
        <v>22.778288868445266</v>
      </c>
      <c r="L98" s="35">
        <v>15.513267937219732</v>
      </c>
      <c r="M98" s="35">
        <v>15.513267937219732</v>
      </c>
      <c r="N98" s="4">
        <v>4.3479999999999999</v>
      </c>
      <c r="O98" s="4">
        <v>16.881720430107517</v>
      </c>
      <c r="P98" s="35">
        <v>2.124394184168013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515</v>
      </c>
      <c r="AP98" t="s">
        <v>1522</v>
      </c>
      <c r="AQ98" s="22">
        <v>3.8026281910261472</v>
      </c>
      <c r="AR98" s="21">
        <v>-1.3287327331248155</v>
      </c>
      <c r="AS98">
        <v>0.96930533117931539</v>
      </c>
      <c r="AT98">
        <v>-3.8026281910261472</v>
      </c>
      <c r="AU98">
        <v>1.3287327331248155</v>
      </c>
      <c r="AV98" t="s">
        <v>1523</v>
      </c>
    </row>
    <row r="99" spans="1:48" x14ac:dyDescent="0.25">
      <c r="A99" s="14">
        <v>1.0199999999999983E-9</v>
      </c>
      <c r="B99" t="s">
        <v>343</v>
      </c>
      <c r="C99" s="4">
        <v>22</v>
      </c>
      <c r="D99" s="4">
        <v>0</v>
      </c>
      <c r="E99" s="4">
        <v>10</v>
      </c>
      <c r="F99" s="4">
        <v>32</v>
      </c>
      <c r="G99" s="4">
        <v>725</v>
      </c>
      <c r="H99" s="4">
        <v>619.29999999999995</v>
      </c>
      <c r="I99" s="34">
        <v>135222.47793559998</v>
      </c>
      <c r="J99" s="35">
        <v>31.505316172355901</v>
      </c>
      <c r="K99" s="35">
        <v>31.505316172355901</v>
      </c>
      <c r="L99" s="35">
        <v>11.055742871903238</v>
      </c>
      <c r="M99" s="35">
        <v>11.055742871903238</v>
      </c>
      <c r="N99" s="4">
        <v>19.657</v>
      </c>
      <c r="O99" s="4">
        <v>22.910023135121612</v>
      </c>
      <c r="P99" s="35">
        <v>1.3886646213466821E-2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0.17067657134133066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>
        <f t="shared" si="28"/>
        <v>-0.27786690775483036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98</v>
      </c>
      <c r="AC99" s="1">
        <f t="shared" si="32"/>
        <v>41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343</v>
      </c>
      <c r="AP99" t="s">
        <v>1524</v>
      </c>
      <c r="AQ99" s="22">
        <v>-33.053392697546393</v>
      </c>
      <c r="AR99" s="21">
        <v>27.786690775483038</v>
      </c>
      <c r="AS99">
        <v>17.067657032133067</v>
      </c>
      <c r="AT99">
        <v>33.053392697546393</v>
      </c>
      <c r="AU99">
        <v>-27.786690775483038</v>
      </c>
      <c r="AV99" t="s">
        <v>1525</v>
      </c>
    </row>
    <row r="100" spans="1:48" x14ac:dyDescent="0.25">
      <c r="A100" s="14">
        <v>1.0299999999999983E-9</v>
      </c>
      <c r="B100" t="s">
        <v>282</v>
      </c>
      <c r="C100" s="4">
        <v>22</v>
      </c>
      <c r="D100" s="4">
        <v>0</v>
      </c>
      <c r="E100" s="4">
        <v>2</v>
      </c>
      <c r="F100" s="4">
        <v>24</v>
      </c>
      <c r="G100" s="4">
        <v>270</v>
      </c>
      <c r="H100" s="4">
        <v>245.82</v>
      </c>
      <c r="I100" s="34">
        <v>85393.41792054</v>
      </c>
      <c r="J100" s="35">
        <v>12.267079195568639</v>
      </c>
      <c r="K100" s="35">
        <v>12.267079195568639</v>
      </c>
      <c r="L100" s="35">
        <v>9.6388292562723095</v>
      </c>
      <c r="M100" s="35">
        <v>9.6388292562723095</v>
      </c>
      <c r="N100" s="4">
        <v>20.039000000000001</v>
      </c>
      <c r="O100" s="4">
        <v>8.6124661246612586</v>
      </c>
      <c r="P100" s="35">
        <v>1.2273208038402084</v>
      </c>
      <c r="Q100" s="36">
        <f t="shared" si="21"/>
        <v>91.666666667696674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>
        <f t="shared" si="26"/>
        <v>-0.48193616070038481</v>
      </c>
      <c r="W100" s="37" t="str">
        <f t="shared" si="27"/>
        <v/>
      </c>
      <c r="X100" s="37">
        <f t="shared" si="28"/>
        <v>-0.3704161125034483</v>
      </c>
      <c r="Y100" s="1" t="str">
        <f t="shared" si="29"/>
        <v xml:space="preserve"> </v>
      </c>
      <c r="Z100" s="1">
        <f t="shared" si="30"/>
        <v>49</v>
      </c>
      <c r="AA100" s="1" t="str">
        <f t="shared" si="29"/>
        <v xml:space="preserve"> </v>
      </c>
      <c r="AB100" s="1">
        <f t="shared" si="31"/>
        <v>68</v>
      </c>
      <c r="AC100" s="1" t="str">
        <f t="shared" si="32"/>
        <v xml:space="preserve"> </v>
      </c>
      <c r="AD100" s="1" t="str">
        <f t="shared" si="33"/>
        <v xml:space="preserve"> </v>
      </c>
      <c r="AE100" s="1">
        <f t="shared" si="34"/>
        <v>8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282</v>
      </c>
      <c r="AP100" t="s">
        <v>1359</v>
      </c>
      <c r="AQ100" s="22">
        <v>48.19361607003848</v>
      </c>
      <c r="AR100" s="21">
        <v>37.041611250344829</v>
      </c>
      <c r="AS100">
        <v>9.8364657066146055</v>
      </c>
      <c r="AT100">
        <v>-48.19361607003848</v>
      </c>
      <c r="AU100">
        <v>-37.041611250344829</v>
      </c>
      <c r="AV100" t="s">
        <v>1526</v>
      </c>
    </row>
    <row r="101" spans="1:48" x14ac:dyDescent="0.25">
      <c r="A101" s="14">
        <v>1.0399999999999983E-9</v>
      </c>
      <c r="B101" t="s">
        <v>431</v>
      </c>
      <c r="C101" s="4">
        <v>2</v>
      </c>
      <c r="D101" s="4">
        <v>2</v>
      </c>
      <c r="E101" s="4">
        <v>2</v>
      </c>
      <c r="F101" s="4">
        <v>6</v>
      </c>
      <c r="G101" s="4">
        <v>98.5</v>
      </c>
      <c r="H101" s="4">
        <v>106.47</v>
      </c>
      <c r="I101" s="34">
        <v>17145.939234059999</v>
      </c>
      <c r="J101" s="35">
        <v>26.114790286975719</v>
      </c>
      <c r="K101" s="35">
        <v>26.114790286975719</v>
      </c>
      <c r="L101" s="35" t="s">
        <v>1236</v>
      </c>
      <c r="M101" s="35" t="s">
        <v>1236</v>
      </c>
      <c r="N101" s="4">
        <v>4.077</v>
      </c>
      <c r="O101" s="4">
        <v>24.298780487804866</v>
      </c>
      <c r="P101" s="35">
        <v>2.2945430637738333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431</v>
      </c>
      <c r="AP101" t="s">
        <v>1245</v>
      </c>
      <c r="AQ101" s="22">
        <v>-10.288099578440836</v>
      </c>
      <c r="AR101" s="21" t="e">
        <v>#VALUE!</v>
      </c>
      <c r="AS101">
        <v>-7.4856767164459441</v>
      </c>
      <c r="AT101">
        <v>10.288099578440836</v>
      </c>
      <c r="AU101" t="e">
        <v>#VALUE!</v>
      </c>
      <c r="AV101" t="s">
        <v>1527</v>
      </c>
    </row>
    <row r="102" spans="1:48" x14ac:dyDescent="0.25">
      <c r="A102" s="14">
        <v>1.0499999999999982E-9</v>
      </c>
      <c r="B102" t="s">
        <v>286</v>
      </c>
      <c r="C102" s="4">
        <v>7</v>
      </c>
      <c r="D102" s="4">
        <v>4</v>
      </c>
      <c r="E102" s="4">
        <v>12</v>
      </c>
      <c r="F102" s="4">
        <v>23</v>
      </c>
      <c r="G102" s="4">
        <v>85</v>
      </c>
      <c r="H102" s="4">
        <v>80.16</v>
      </c>
      <c r="I102" s="34">
        <v>67937.481275040001</v>
      </c>
      <c r="J102" s="35">
        <v>24.364741641337385</v>
      </c>
      <c r="K102" s="35">
        <v>24.364741641337385</v>
      </c>
      <c r="L102" s="35">
        <v>15.991480124414116</v>
      </c>
      <c r="M102" s="35">
        <v>15.991480124414116</v>
      </c>
      <c r="N102" s="4">
        <v>3.29</v>
      </c>
      <c r="O102" s="4">
        <v>7.5163398692810457</v>
      </c>
      <c r="P102" s="35">
        <v>2.3527944111776451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286</v>
      </c>
      <c r="AP102" t="s">
        <v>1528</v>
      </c>
      <c r="AQ102" s="22">
        <v>-2.8972862815967115</v>
      </c>
      <c r="AR102" s="21">
        <v>-4.4522934878310938</v>
      </c>
      <c r="AS102">
        <v>6.0379241516966164</v>
      </c>
      <c r="AT102">
        <v>2.8972862815967115</v>
      </c>
      <c r="AU102">
        <v>4.4522934878310938</v>
      </c>
      <c r="AV102" t="s">
        <v>1529</v>
      </c>
    </row>
    <row r="103" spans="1:48" x14ac:dyDescent="0.25">
      <c r="A103" s="14">
        <v>1.0599999999999982E-9</v>
      </c>
      <c r="B103" t="s">
        <v>284</v>
      </c>
      <c r="C103" s="4">
        <v>5</v>
      </c>
      <c r="D103" s="4">
        <v>4</v>
      </c>
      <c r="E103" s="4">
        <v>7</v>
      </c>
      <c r="F103" s="4">
        <v>16</v>
      </c>
      <c r="G103" s="4">
        <v>205.5</v>
      </c>
      <c r="H103" s="4">
        <v>190.77</v>
      </c>
      <c r="I103" s="34">
        <v>23997.201150210003</v>
      </c>
      <c r="J103" s="35">
        <v>22.835767297103182</v>
      </c>
      <c r="K103" s="35">
        <v>22.835767297103182</v>
      </c>
      <c r="L103" s="35">
        <v>16.268592756427978</v>
      </c>
      <c r="M103" s="35">
        <v>16.268592756427978</v>
      </c>
      <c r="N103" s="4">
        <v>8.354000000000001</v>
      </c>
      <c r="O103" s="4">
        <v>13.505434782608706</v>
      </c>
      <c r="P103" s="35">
        <v>2.3509985846831265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284</v>
      </c>
      <c r="AP103" t="s">
        <v>1520</v>
      </c>
      <c r="AQ103" s="22">
        <v>3.5598850330771481</v>
      </c>
      <c r="AR103" s="21">
        <v>-6.26232293745701</v>
      </c>
      <c r="AS103">
        <v>7.721339833307117</v>
      </c>
      <c r="AT103">
        <v>-3.5598850330771481</v>
      </c>
      <c r="AU103">
        <v>6.26232293745701</v>
      </c>
      <c r="AV103" t="s">
        <v>1530</v>
      </c>
    </row>
    <row r="104" spans="1:48" x14ac:dyDescent="0.25">
      <c r="A104" s="14">
        <v>1.0699999999999982E-9</v>
      </c>
      <c r="B104" t="s">
        <v>287</v>
      </c>
      <c r="C104" s="4">
        <v>5</v>
      </c>
      <c r="D104" s="4">
        <v>8</v>
      </c>
      <c r="E104" s="4">
        <v>12</v>
      </c>
      <c r="F104" s="4">
        <v>25</v>
      </c>
      <c r="G104" s="4">
        <v>71.5</v>
      </c>
      <c r="H104" s="4">
        <v>72.25</v>
      </c>
      <c r="I104" s="34">
        <v>10078.222727</v>
      </c>
      <c r="J104" s="35">
        <v>13.459388971684053</v>
      </c>
      <c r="K104" s="35">
        <v>13.459388971684053</v>
      </c>
      <c r="L104" s="35" t="s">
        <v>1236</v>
      </c>
      <c r="M104" s="35" t="s">
        <v>1236</v>
      </c>
      <c r="N104" s="4">
        <v>5.3680000000000003</v>
      </c>
      <c r="O104" s="4">
        <v>65.220067713142498</v>
      </c>
      <c r="P104" s="35">
        <v>3.7757785467128029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>
        <f t="shared" si="26"/>
        <v>-0.43158248070849636</v>
      </c>
      <c r="W104" s="37" t="str">
        <f t="shared" si="27"/>
        <v xml:space="preserve"> </v>
      </c>
      <c r="X104" s="37" t="str">
        <f t="shared" si="28"/>
        <v xml:space="preserve"> </v>
      </c>
      <c r="Y104" s="1" t="str">
        <f t="shared" si="29"/>
        <v xml:space="preserve"> </v>
      </c>
      <c r="Z104" s="1">
        <f t="shared" si="30"/>
        <v>67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3.775778547782803</v>
      </c>
      <c r="AH104" s="38" t="str">
        <f t="shared" si="36"/>
        <v xml:space="preserve"> </v>
      </c>
      <c r="AI104" s="1">
        <f t="shared" si="37"/>
        <v>31</v>
      </c>
      <c r="AJ104" s="1" t="str">
        <f t="shared" si="37"/>
        <v xml:space="preserve"> </v>
      </c>
      <c r="AK104" s="25">
        <f t="shared" si="38"/>
        <v>65.220067714212504</v>
      </c>
      <c r="AL104" s="25" t="str">
        <f t="shared" si="39"/>
        <v xml:space="preserve"> </v>
      </c>
      <c r="AM104" s="1">
        <f t="shared" si="40"/>
        <v>18</v>
      </c>
      <c r="AN104" s="1" t="str">
        <f t="shared" si="40"/>
        <v xml:space="preserve"> </v>
      </c>
      <c r="AO104" t="s">
        <v>287</v>
      </c>
      <c r="AP104" t="s">
        <v>1241</v>
      </c>
      <c r="AQ104" s="22">
        <v>43.158248070849638</v>
      </c>
      <c r="AR104" s="21" t="e">
        <v>#VALUE!</v>
      </c>
      <c r="AS104">
        <v>-1.038062283737029</v>
      </c>
      <c r="AT104">
        <v>-43.158248070849638</v>
      </c>
      <c r="AU104" t="e">
        <v>#VALUE!</v>
      </c>
      <c r="AV104" t="s">
        <v>1531</v>
      </c>
    </row>
    <row r="105" spans="1:48" x14ac:dyDescent="0.25">
      <c r="A105" s="14">
        <v>1.0799999999999981E-9</v>
      </c>
      <c r="B105" t="s">
        <v>418</v>
      </c>
      <c r="C105" s="4">
        <v>25</v>
      </c>
      <c r="D105" s="4">
        <v>1</v>
      </c>
      <c r="E105" s="4">
        <v>7</v>
      </c>
      <c r="F105" s="4">
        <v>33</v>
      </c>
      <c r="G105" s="4">
        <v>61</v>
      </c>
      <c r="H105" s="4">
        <v>53.32</v>
      </c>
      <c r="I105" s="34">
        <v>244240.58709307399</v>
      </c>
      <c r="J105" s="35">
        <v>18.814396612561751</v>
      </c>
      <c r="K105" s="35">
        <v>18.814396612561751</v>
      </c>
      <c r="L105" s="35">
        <v>10.460637352950117</v>
      </c>
      <c r="M105" s="35">
        <v>10.460637352950117</v>
      </c>
      <c r="N105" s="4">
        <v>2.8340000000000001</v>
      </c>
      <c r="O105" s="4">
        <v>8.5823754789272115</v>
      </c>
      <c r="P105" s="35">
        <v>1.8660915228807202</v>
      </c>
      <c r="Q105" s="36">
        <f t="shared" si="21"/>
        <v>75.757575758655747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>
        <f t="shared" si="26"/>
        <v>-0.20542955761380888</v>
      </c>
      <c r="W105" s="37" t="str">
        <f t="shared" si="27"/>
        <v/>
      </c>
      <c r="X105" s="37">
        <f t="shared" si="28"/>
        <v>-0.31673769134603769</v>
      </c>
      <c r="Y105" s="1" t="str">
        <f t="shared" si="29"/>
        <v xml:space="preserve"> </v>
      </c>
      <c r="Z105" s="1">
        <f t="shared" si="30"/>
        <v>144</v>
      </c>
      <c r="AA105" s="1" t="str">
        <f t="shared" si="29"/>
        <v xml:space="preserve"> </v>
      </c>
      <c r="AB105" s="1">
        <f t="shared" si="31"/>
        <v>83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76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418</v>
      </c>
      <c r="AP105" t="s">
        <v>1524</v>
      </c>
      <c r="AQ105" s="22">
        <v>20.542955761380888</v>
      </c>
      <c r="AR105" s="21">
        <v>31.67376913460377</v>
      </c>
      <c r="AS105">
        <v>14.403600900225054</v>
      </c>
      <c r="AT105">
        <v>-20.542955761380888</v>
      </c>
      <c r="AU105">
        <v>-31.67376913460377</v>
      </c>
      <c r="AV105" t="s">
        <v>1532</v>
      </c>
    </row>
    <row r="106" spans="1:48" x14ac:dyDescent="0.25">
      <c r="A106" s="14">
        <v>1.0899999999999981E-9</v>
      </c>
      <c r="B106" t="s">
        <v>544</v>
      </c>
      <c r="C106" s="4">
        <v>11</v>
      </c>
      <c r="D106" s="4">
        <v>3</v>
      </c>
      <c r="E106" s="4">
        <v>10</v>
      </c>
      <c r="F106" s="4">
        <v>24</v>
      </c>
      <c r="G106" s="4">
        <v>206</v>
      </c>
      <c r="H106" s="4">
        <v>204.7</v>
      </c>
      <c r="I106" s="34">
        <v>73498.803321200001</v>
      </c>
      <c r="J106" s="35">
        <v>30.169491525423727</v>
      </c>
      <c r="K106" s="35">
        <v>30.169491525423727</v>
      </c>
      <c r="L106" s="35">
        <v>23.641869855421415</v>
      </c>
      <c r="M106" s="35">
        <v>23.641869855421415</v>
      </c>
      <c r="N106" s="4">
        <v>6.7850000000000001</v>
      </c>
      <c r="O106" s="4">
        <v>0.96726190476191065</v>
      </c>
      <c r="P106" s="35">
        <v>3.1152906692721052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3.1152906703621053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68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544</v>
      </c>
      <c r="AP106" t="s">
        <v>1508</v>
      </c>
      <c r="AQ106" s="22">
        <v>-27.411932051635436</v>
      </c>
      <c r="AR106" s="21">
        <v>-54.422699432899321</v>
      </c>
      <c r="AS106">
        <v>0.63507572056669126</v>
      </c>
      <c r="AT106">
        <v>27.411932051635436</v>
      </c>
      <c r="AU106">
        <v>54.422699432899321</v>
      </c>
      <c r="AV106" t="s">
        <v>1533</v>
      </c>
    </row>
    <row r="107" spans="1:48" x14ac:dyDescent="0.25">
      <c r="A107">
        <v>1.0999999999999981E-9</v>
      </c>
      <c r="B107" t="s">
        <v>562</v>
      </c>
      <c r="C107" s="3">
        <v>21</v>
      </c>
      <c r="D107" s="3">
        <v>1</v>
      </c>
      <c r="E107" s="3">
        <v>12</v>
      </c>
      <c r="F107" s="3">
        <v>34</v>
      </c>
      <c r="G107" s="4">
        <v>1646.5</v>
      </c>
      <c r="H107" s="4">
        <v>1539.5</v>
      </c>
      <c r="I107" s="5">
        <v>43386.870998500002</v>
      </c>
      <c r="J107" s="4" t="s">
        <v>1236</v>
      </c>
      <c r="K107" s="4" t="s">
        <v>1236</v>
      </c>
      <c r="L107" s="4">
        <v>37.335729984356661</v>
      </c>
      <c r="M107" s="4">
        <v>37.335729984356661</v>
      </c>
      <c r="N107" s="4">
        <v>23.302</v>
      </c>
      <c r="O107" s="4">
        <v>117.1668219944082</v>
      </c>
      <c r="P107" s="4">
        <v>0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 xml:space="preserve"> </v>
      </c>
      <c r="V107" s="37" t="str">
        <f t="shared" si="26"/>
        <v xml:space="preserve"> </v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 t="str">
        <f t="shared" si="35"/>
        <v xml:space="preserve"> </v>
      </c>
      <c r="AH107" t="str">
        <f t="shared" si="36"/>
        <v xml:space="preserve"> </v>
      </c>
      <c r="AI107" t="str">
        <f t="shared" si="46"/>
        <v xml:space="preserve"> 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562</v>
      </c>
      <c r="AP107" t="s">
        <v>1534</v>
      </c>
      <c r="AQ107" t="e">
        <v>#VALUE!</v>
      </c>
      <c r="AR107">
        <v>-143.86752167828587</v>
      </c>
      <c r="AS107">
        <v>6.9503085417343291</v>
      </c>
      <c r="AT107" t="e">
        <v>#VALUE!</v>
      </c>
      <c r="AU107">
        <v>143.86752167828587</v>
      </c>
      <c r="AV107" t="s">
        <v>1535</v>
      </c>
    </row>
    <row r="108" spans="1:48" x14ac:dyDescent="0.25">
      <c r="A108">
        <v>1.109999999999998E-9</v>
      </c>
      <c r="B108" t="s">
        <v>292</v>
      </c>
      <c r="C108" s="3">
        <v>11</v>
      </c>
      <c r="D108" s="3">
        <v>1</v>
      </c>
      <c r="E108" s="3">
        <v>14</v>
      </c>
      <c r="F108" s="3">
        <v>26</v>
      </c>
      <c r="G108" s="4">
        <v>267.5</v>
      </c>
      <c r="H108" s="4">
        <v>261.23</v>
      </c>
      <c r="I108" s="5">
        <v>38281.811375639998</v>
      </c>
      <c r="J108" s="4">
        <v>18.544047703556473</v>
      </c>
      <c r="K108" s="4">
        <v>18.544047703556473</v>
      </c>
      <c r="L108" s="4">
        <v>11.406702823238133</v>
      </c>
      <c r="M108" s="4">
        <v>11.406702823238133</v>
      </c>
      <c r="N108" s="4">
        <v>14.087</v>
      </c>
      <c r="O108" s="4">
        <v>17.293921731890091</v>
      </c>
      <c r="P108" s="4">
        <v>2.1077211652566703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>
        <f t="shared" si="26"/>
        <v>-0.21684694487583378</v>
      </c>
      <c r="W108" s="37" t="str">
        <f t="shared" si="27"/>
        <v/>
      </c>
      <c r="X108" s="37">
        <f t="shared" si="28"/>
        <v>-0.25494309360248002</v>
      </c>
      <c r="Y108" t="str">
        <f t="shared" si="41"/>
        <v xml:space="preserve"> </v>
      </c>
      <c r="Z108" s="1">
        <f t="shared" si="30"/>
        <v>142</v>
      </c>
      <c r="AA108" t="str">
        <f t="shared" si="42"/>
        <v xml:space="preserve"> </v>
      </c>
      <c r="AB108" s="1">
        <f t="shared" si="31"/>
        <v>112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 t="str">
        <f t="shared" si="35"/>
        <v xml:space="preserve"> </v>
      </c>
      <c r="AH108" t="str">
        <f t="shared" si="36"/>
        <v xml:space="preserve"> </v>
      </c>
      <c r="AI108" t="str">
        <f t="shared" si="46"/>
        <v xml:space="preserve"> 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292</v>
      </c>
      <c r="AP108" t="s">
        <v>1536</v>
      </c>
      <c r="AQ108">
        <v>21.684694487583378</v>
      </c>
      <c r="AR108">
        <v>25.494309360248003</v>
      </c>
      <c r="AS108">
        <v>2.400183746124096</v>
      </c>
      <c r="AT108">
        <v>-21.684694487583378</v>
      </c>
      <c r="AU108">
        <v>-25.494309360248003</v>
      </c>
      <c r="AV108" t="s">
        <v>1537</v>
      </c>
    </row>
    <row r="109" spans="1:48" x14ac:dyDescent="0.25">
      <c r="A109">
        <v>1.119999999999998E-9</v>
      </c>
      <c r="B109" t="s">
        <v>285</v>
      </c>
      <c r="C109" s="3">
        <v>11</v>
      </c>
      <c r="D109" s="3">
        <v>1</v>
      </c>
      <c r="E109" s="3">
        <v>10</v>
      </c>
      <c r="F109" s="3">
        <v>22</v>
      </c>
      <c r="G109" s="4">
        <v>65</v>
      </c>
      <c r="H109" s="4">
        <v>60.76</v>
      </c>
      <c r="I109" s="5">
        <v>17585.552438719998</v>
      </c>
      <c r="J109" s="4">
        <v>21.281961471103326</v>
      </c>
      <c r="K109" s="4">
        <v>21.281961471103326</v>
      </c>
      <c r="L109" s="4">
        <v>12.686279720605944</v>
      </c>
      <c r="M109" s="4">
        <v>12.686279720605944</v>
      </c>
      <c r="N109" s="4">
        <v>2.855</v>
      </c>
      <c r="O109" s="4">
        <v>6.9288389513108628</v>
      </c>
      <c r="P109" s="4">
        <v>2.8703094140882159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>
        <f t="shared" si="26"/>
        <v>-0.10121924773020963</v>
      </c>
      <c r="W109" s="37" t="str">
        <f t="shared" si="27"/>
        <v/>
      </c>
      <c r="X109" s="37">
        <f t="shared" si="28"/>
        <v>-0.17136437506969027</v>
      </c>
      <c r="Y109" t="str">
        <f t="shared" si="41"/>
        <v xml:space="preserve"> </v>
      </c>
      <c r="Z109" s="1">
        <f t="shared" si="30"/>
        <v>172</v>
      </c>
      <c r="AA109" t="str">
        <f t="shared" si="42"/>
        <v xml:space="preserve"> </v>
      </c>
      <c r="AB109" s="1">
        <f t="shared" si="31"/>
        <v>143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35"/>
        <v xml:space="preserve"> </v>
      </c>
      <c r="AH109" t="str">
        <f t="shared" si="36"/>
        <v xml:space="preserve"> </v>
      </c>
      <c r="AI109" t="str">
        <f t="shared" si="46"/>
        <v xml:space="preserve"> 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285</v>
      </c>
      <c r="AP109" t="s">
        <v>1411</v>
      </c>
      <c r="AQ109">
        <v>10.121924773020963</v>
      </c>
      <c r="AR109">
        <v>17.136437506969028</v>
      </c>
      <c r="AS109">
        <v>6.9782751810401722</v>
      </c>
      <c r="AT109">
        <v>-10.121924773020963</v>
      </c>
      <c r="AU109">
        <v>-17.136437506969028</v>
      </c>
      <c r="AV109" t="s">
        <v>1538</v>
      </c>
    </row>
    <row r="110" spans="1:48" x14ac:dyDescent="0.25">
      <c r="A110">
        <v>1.129999999999998E-9</v>
      </c>
      <c r="B110" t="s">
        <v>604</v>
      </c>
      <c r="C110" s="3">
        <v>14</v>
      </c>
      <c r="D110" s="3">
        <v>0</v>
      </c>
      <c r="E110" s="3">
        <v>5</v>
      </c>
      <c r="F110" s="3">
        <v>19</v>
      </c>
      <c r="G110" s="4">
        <v>80</v>
      </c>
      <c r="H110" s="4">
        <v>62.43</v>
      </c>
      <c r="I110" s="5">
        <v>36308.853549629996</v>
      </c>
      <c r="J110" s="4">
        <v>11.985025916682662</v>
      </c>
      <c r="K110" s="4">
        <v>11.985025916682662</v>
      </c>
      <c r="L110" s="4">
        <v>7.6580132574338995</v>
      </c>
      <c r="M110" s="4">
        <v>7.6580132574338995</v>
      </c>
      <c r="N110" s="4">
        <v>5.2090000000000005</v>
      </c>
      <c r="O110" s="4">
        <v>4.1800000000000104</v>
      </c>
      <c r="P110" s="4">
        <v>0</v>
      </c>
      <c r="Q110" s="36">
        <f t="shared" si="21"/>
        <v>73.684210527445799</v>
      </c>
      <c r="R110" t="str">
        <f t="shared" si="22"/>
        <v xml:space="preserve"> </v>
      </c>
      <c r="S110" s="37">
        <f t="shared" si="23"/>
        <v>0.28143520856232429</v>
      </c>
      <c r="T110" s="37" t="str">
        <f t="shared" si="24"/>
        <v/>
      </c>
      <c r="U110" s="37" t="str">
        <f t="shared" si="25"/>
        <v/>
      </c>
      <c r="V110" s="37">
        <f t="shared" si="26"/>
        <v>-0.49384784743666177</v>
      </c>
      <c r="W110" s="37" t="str">
        <f t="shared" si="27"/>
        <v/>
      </c>
      <c r="X110" s="37">
        <f t="shared" si="28"/>
        <v>-0.49979799113279821</v>
      </c>
      <c r="Y110" t="str">
        <f t="shared" si="41"/>
        <v xml:space="preserve"> </v>
      </c>
      <c r="Z110" s="1">
        <f t="shared" si="30"/>
        <v>44</v>
      </c>
      <c r="AA110" t="str">
        <f t="shared" si="42"/>
        <v xml:space="preserve"> </v>
      </c>
      <c r="AB110" s="1">
        <f t="shared" si="31"/>
        <v>35</v>
      </c>
      <c r="AC110">
        <f t="shared" si="43"/>
        <v>7</v>
      </c>
      <c r="AD110" s="1" t="str">
        <f t="shared" si="33"/>
        <v xml:space="preserve"> </v>
      </c>
      <c r="AE110">
        <f t="shared" si="44"/>
        <v>88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604</v>
      </c>
      <c r="AP110" t="s">
        <v>1448</v>
      </c>
      <c r="AQ110">
        <v>49.384784743666174</v>
      </c>
      <c r="AR110">
        <v>49.979799113279824</v>
      </c>
      <c r="AS110">
        <v>28.143520743232429</v>
      </c>
      <c r="AT110">
        <v>-49.384784743666174</v>
      </c>
      <c r="AU110">
        <v>-49.979799113279824</v>
      </c>
      <c r="AV110" t="s">
        <v>1539</v>
      </c>
    </row>
    <row r="111" spans="1:48" x14ac:dyDescent="0.25">
      <c r="A111">
        <v>1.1399999999999979E-9</v>
      </c>
      <c r="B111" t="s">
        <v>325</v>
      </c>
      <c r="C111" s="3">
        <v>10</v>
      </c>
      <c r="D111" s="3">
        <v>0</v>
      </c>
      <c r="E111" s="3">
        <v>5</v>
      </c>
      <c r="F111" s="3">
        <v>15</v>
      </c>
      <c r="G111" s="4">
        <v>25</v>
      </c>
      <c r="H111" s="4">
        <v>23.34</v>
      </c>
      <c r="I111" s="5">
        <v>12873.899046239998</v>
      </c>
      <c r="J111" s="4">
        <v>16.600284495021334</v>
      </c>
      <c r="K111" s="4">
        <v>16.600284495021334</v>
      </c>
      <c r="L111" s="4">
        <v>9.8983553768442292</v>
      </c>
      <c r="M111" s="4">
        <v>9.8983553768442292</v>
      </c>
      <c r="N111" s="4">
        <v>1.4060000000000001</v>
      </c>
      <c r="O111" s="4">
        <v>0.42857142857142894</v>
      </c>
      <c r="P111" s="4">
        <v>2.7549271636675234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>
        <f t="shared" si="26"/>
        <v>-0.29893603996106144</v>
      </c>
      <c r="W111" s="37" t="str">
        <f t="shared" si="27"/>
        <v/>
      </c>
      <c r="X111" s="37">
        <f t="shared" si="28"/>
        <v>-0.35346452434348141</v>
      </c>
      <c r="Y111" t="str">
        <f t="shared" si="41"/>
        <v xml:space="preserve"> </v>
      </c>
      <c r="Z111" s="1">
        <f t="shared" si="30"/>
        <v>117</v>
      </c>
      <c r="AA111" t="str">
        <f t="shared" si="42"/>
        <v xml:space="preserve"> </v>
      </c>
      <c r="AB111" s="1">
        <f t="shared" si="31"/>
        <v>70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325</v>
      </c>
      <c r="AP111" t="s">
        <v>1411</v>
      </c>
      <c r="AQ111">
        <v>29.893603996106144</v>
      </c>
      <c r="AR111">
        <v>35.346452434348144</v>
      </c>
      <c r="AS111">
        <v>7.1122536418166238</v>
      </c>
      <c r="AT111">
        <v>-29.893603996106144</v>
      </c>
      <c r="AU111">
        <v>-35.346452434348144</v>
      </c>
      <c r="AV111" t="s">
        <v>1540</v>
      </c>
    </row>
    <row r="112" spans="1:48" x14ac:dyDescent="0.25">
      <c r="A112">
        <v>1.1499999999999979E-9</v>
      </c>
      <c r="B112" t="s">
        <v>486</v>
      </c>
      <c r="C112" s="3">
        <v>21</v>
      </c>
      <c r="D112" s="3">
        <v>1</v>
      </c>
      <c r="E112" s="3">
        <v>4</v>
      </c>
      <c r="F112" s="3">
        <v>26</v>
      </c>
      <c r="G112" s="4">
        <v>142.5</v>
      </c>
      <c r="H112" s="4">
        <v>134.24</v>
      </c>
      <c r="I112" s="5">
        <v>61298.018851680004</v>
      </c>
      <c r="J112" s="4">
        <v>10.119101462385045</v>
      </c>
      <c r="K112" s="4">
        <v>10.119101462385045</v>
      </c>
      <c r="L112" s="4">
        <v>6.989213399503722</v>
      </c>
      <c r="M112" s="4">
        <v>6.989213399503722</v>
      </c>
      <c r="N112" s="4">
        <v>13.266</v>
      </c>
      <c r="O112" s="4">
        <v>129.11917098445596</v>
      </c>
      <c r="P112" s="4">
        <v>1.2291418355184742</v>
      </c>
      <c r="Q112" s="36">
        <f t="shared" si="21"/>
        <v>80.769230770380773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>
        <f t="shared" si="26"/>
        <v>-0.57264965275847479</v>
      </c>
      <c r="W112" s="37" t="str">
        <f t="shared" si="27"/>
        <v/>
      </c>
      <c r="X112" s="37">
        <f t="shared" si="28"/>
        <v>-0.54348230209191406</v>
      </c>
      <c r="Y112" t="str">
        <f t="shared" si="41"/>
        <v xml:space="preserve"> </v>
      </c>
      <c r="Z112" s="1">
        <f t="shared" si="30"/>
        <v>23</v>
      </c>
      <c r="AA112" t="str">
        <f t="shared" si="42"/>
        <v xml:space="preserve"> </v>
      </c>
      <c r="AB112" s="1">
        <f t="shared" si="31"/>
        <v>27</v>
      </c>
      <c r="AC112" t="str">
        <f t="shared" si="43"/>
        <v xml:space="preserve"> </v>
      </c>
      <c r="AD112" s="1" t="str">
        <f t="shared" si="33"/>
        <v xml:space="preserve"> </v>
      </c>
      <c r="AE112">
        <f t="shared" si="44"/>
        <v>47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486</v>
      </c>
      <c r="AP112" t="s">
        <v>1469</v>
      </c>
      <c r="AQ112">
        <v>57.26496527584748</v>
      </c>
      <c r="AR112">
        <v>54.348230209191406</v>
      </c>
      <c r="AS112">
        <v>6.1531585220500506</v>
      </c>
      <c r="AT112">
        <v>-57.26496527584748</v>
      </c>
      <c r="AU112">
        <v>-54.348230209191406</v>
      </c>
      <c r="AV112" t="s">
        <v>1541</v>
      </c>
    </row>
    <row r="113" spans="1:48" x14ac:dyDescent="0.25">
      <c r="A113">
        <v>1.1599999999999979E-9</v>
      </c>
      <c r="B113" t="s">
        <v>276</v>
      </c>
      <c r="C113" s="3">
        <v>13</v>
      </c>
      <c r="D113" s="3">
        <v>1</v>
      </c>
      <c r="E113" s="3">
        <v>13</v>
      </c>
      <c r="F113" s="3">
        <v>27</v>
      </c>
      <c r="G113" s="4">
        <v>20.75</v>
      </c>
      <c r="H113" s="4">
        <v>16.96</v>
      </c>
      <c r="I113" s="5">
        <v>6774.158926080001</v>
      </c>
      <c r="J113" s="4">
        <v>10.906752411575564</v>
      </c>
      <c r="K113" s="4">
        <v>10.906752411575564</v>
      </c>
      <c r="L113" s="4">
        <v>6.1249517051054605</v>
      </c>
      <c r="M113" s="4">
        <v>6.1249517051054605</v>
      </c>
      <c r="N113" s="4">
        <v>1.5549999999999999</v>
      </c>
      <c r="O113" s="4">
        <v>187.96296296296293</v>
      </c>
      <c r="P113" s="4">
        <v>2.8066037735849054</v>
      </c>
      <c r="Q113" s="36" t="str">
        <f t="shared" si="21"/>
        <v xml:space="preserve"> </v>
      </c>
      <c r="R113" t="str">
        <f t="shared" si="22"/>
        <v xml:space="preserve"> </v>
      </c>
      <c r="S113" s="37">
        <f t="shared" si="23"/>
        <v>0.22346698229207532</v>
      </c>
      <c r="T113" s="37" t="str">
        <f t="shared" si="24"/>
        <v/>
      </c>
      <c r="U113" s="37" t="str">
        <f t="shared" si="25"/>
        <v/>
      </c>
      <c r="V113" s="37">
        <f t="shared" si="26"/>
        <v>-0.53938554251183746</v>
      </c>
      <c r="W113" s="37" t="str">
        <f t="shared" si="27"/>
        <v/>
      </c>
      <c r="X113" s="37">
        <f t="shared" si="28"/>
        <v>-0.59993368461013152</v>
      </c>
      <c r="Y113" t="str">
        <f t="shared" si="41"/>
        <v xml:space="preserve"> </v>
      </c>
      <c r="Z113" s="1">
        <f t="shared" si="30"/>
        <v>31</v>
      </c>
      <c r="AA113" t="str">
        <f t="shared" si="42"/>
        <v xml:space="preserve"> </v>
      </c>
      <c r="AB113" s="1">
        <f t="shared" si="31"/>
        <v>15</v>
      </c>
      <c r="AC113">
        <f t="shared" si="43"/>
        <v>20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276</v>
      </c>
      <c r="AP113" t="s">
        <v>1314</v>
      </c>
      <c r="AQ113">
        <v>53.938554251183746</v>
      </c>
      <c r="AR113">
        <v>59.993368461013155</v>
      </c>
      <c r="AS113">
        <v>22.34669811320753</v>
      </c>
      <c r="AT113">
        <v>-53.938554251183746</v>
      </c>
      <c r="AU113">
        <v>-59.993368461013155</v>
      </c>
      <c r="AV113" t="s">
        <v>1542</v>
      </c>
    </row>
    <row r="114" spans="1:48" x14ac:dyDescent="0.25">
      <c r="A114">
        <v>1.1699999999999978E-9</v>
      </c>
      <c r="B114" t="s">
        <v>574</v>
      </c>
      <c r="C114" s="3">
        <v>8</v>
      </c>
      <c r="D114" s="3">
        <v>2</v>
      </c>
      <c r="E114" s="3">
        <v>5</v>
      </c>
      <c r="F114" s="3">
        <v>15</v>
      </c>
      <c r="G114" s="4">
        <v>405</v>
      </c>
      <c r="H114" s="4">
        <v>388.02</v>
      </c>
      <c r="I114" s="5">
        <v>19071.59740536</v>
      </c>
      <c r="J114" s="4">
        <v>29.932885906040266</v>
      </c>
      <c r="K114" s="4">
        <v>29.932885906040266</v>
      </c>
      <c r="L114" s="4">
        <v>22.24839489666595</v>
      </c>
      <c r="M114" s="4">
        <v>22.24839489666595</v>
      </c>
      <c r="N114" s="4">
        <v>12.963000000000001</v>
      </c>
      <c r="O114" s="4">
        <v>34.47095435684647</v>
      </c>
      <c r="P114" s="4">
        <v>1.5463120457708366E-2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 t="str">
        <f t="shared" si="35"/>
        <v xml:space="preserve"> </v>
      </c>
      <c r="AH114" t="str">
        <f t="shared" si="36"/>
        <v xml:space="preserve"> </v>
      </c>
      <c r="AI114" t="str">
        <f t="shared" si="46"/>
        <v xml:space="preserve"> 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574</v>
      </c>
      <c r="AP114" t="s">
        <v>1476</v>
      </c>
      <c r="AQ114">
        <v>-26.412698137649304</v>
      </c>
      <c r="AR114">
        <v>-45.320874321810557</v>
      </c>
      <c r="AS114">
        <v>4.3760630895314678</v>
      </c>
      <c r="AT114">
        <v>26.412698137649304</v>
      </c>
      <c r="AU114">
        <v>45.320874321810557</v>
      </c>
      <c r="AV114" t="s">
        <v>1543</v>
      </c>
    </row>
    <row r="115" spans="1:48" x14ac:dyDescent="0.25">
      <c r="A115">
        <v>1.1799999999999978E-9</v>
      </c>
      <c r="B115" t="s">
        <v>371</v>
      </c>
      <c r="C115" s="3">
        <v>25</v>
      </c>
      <c r="D115" s="3">
        <v>0</v>
      </c>
      <c r="E115" s="3">
        <v>3</v>
      </c>
      <c r="F115" s="3">
        <v>28</v>
      </c>
      <c r="G115" s="4">
        <v>65</v>
      </c>
      <c r="H115" s="4">
        <v>50.86</v>
      </c>
      <c r="I115" s="5">
        <v>68770.394774</v>
      </c>
      <c r="J115" s="4">
        <v>20.246815286624205</v>
      </c>
      <c r="K115" s="4">
        <v>20.246815286624205</v>
      </c>
      <c r="L115" s="4">
        <v>5.5279918617971289</v>
      </c>
      <c r="M115" s="4">
        <v>5.5279918617971289</v>
      </c>
      <c r="N115" s="4">
        <v>2.512</v>
      </c>
      <c r="O115" s="4" t="s">
        <v>119</v>
      </c>
      <c r="P115" s="4">
        <v>3.3995281163979554</v>
      </c>
      <c r="Q115" s="36">
        <f t="shared" si="21"/>
        <v>89.28571428689429</v>
      </c>
      <c r="R115" t="str">
        <f t="shared" si="22"/>
        <v xml:space="preserve"> </v>
      </c>
      <c r="S115" s="37">
        <f t="shared" si="23"/>
        <v>0.27801809005141165</v>
      </c>
      <c r="T115" s="37" t="str">
        <f t="shared" si="24"/>
        <v/>
      </c>
      <c r="U115" s="37" t="str">
        <f t="shared" si="25"/>
        <v/>
      </c>
      <c r="V115" s="37">
        <f t="shared" si="26"/>
        <v>-0.14493558786448746</v>
      </c>
      <c r="W115" s="37" t="str">
        <f t="shared" si="27"/>
        <v/>
      </c>
      <c r="X115" s="37">
        <f t="shared" si="28"/>
        <v>-0.63892558796652965</v>
      </c>
      <c r="Y115" t="str">
        <f t="shared" si="41"/>
        <v xml:space="preserve"> </v>
      </c>
      <c r="Z115" s="1">
        <f t="shared" si="30"/>
        <v>163</v>
      </c>
      <c r="AA115" t="str">
        <f t="shared" si="42"/>
        <v xml:space="preserve"> </v>
      </c>
      <c r="AB115" s="1">
        <f t="shared" si="31"/>
        <v>10</v>
      </c>
      <c r="AC115">
        <f t="shared" si="43"/>
        <v>8</v>
      </c>
      <c r="AD115" s="1" t="str">
        <f t="shared" si="33"/>
        <v xml:space="preserve"> </v>
      </c>
      <c r="AE115">
        <f t="shared" si="44"/>
        <v>13</v>
      </c>
      <c r="AF115" t="str">
        <f t="shared" si="45"/>
        <v xml:space="preserve"> </v>
      </c>
      <c r="AG115">
        <f t="shared" si="35"/>
        <v>3.3995281175779555</v>
      </c>
      <c r="AH115" t="str">
        <f t="shared" si="36"/>
        <v xml:space="preserve"> </v>
      </c>
      <c r="AI115">
        <f t="shared" si="46"/>
        <v>53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371</v>
      </c>
      <c r="AP115" t="s">
        <v>1314</v>
      </c>
      <c r="AQ115">
        <v>14.493558786448746</v>
      </c>
      <c r="AR115">
        <v>63.892558796652963</v>
      </c>
      <c r="AS115">
        <v>27.801808887141167</v>
      </c>
      <c r="AT115">
        <v>-14.493558786448746</v>
      </c>
      <c r="AU115">
        <v>-63.892558796652963</v>
      </c>
      <c r="AV115" t="s">
        <v>1544</v>
      </c>
    </row>
    <row r="116" spans="1:48" x14ac:dyDescent="0.25">
      <c r="A116">
        <v>1.1899999999999978E-9</v>
      </c>
      <c r="B116" t="s">
        <v>424</v>
      </c>
      <c r="C116" s="3">
        <v>25</v>
      </c>
      <c r="D116" s="3">
        <v>1</v>
      </c>
      <c r="E116" s="3">
        <v>10</v>
      </c>
      <c r="F116" s="3">
        <v>36</v>
      </c>
      <c r="G116" s="4">
        <v>397</v>
      </c>
      <c r="H116" s="4">
        <v>364.81</v>
      </c>
      <c r="I116" s="5">
        <v>161440.75010585002</v>
      </c>
      <c r="J116" s="4">
        <v>36.263419483101387</v>
      </c>
      <c r="K116" s="4">
        <v>36.263419483101387</v>
      </c>
      <c r="L116" s="4">
        <v>20.449685562676308</v>
      </c>
      <c r="M116" s="4">
        <v>20.449685562676308</v>
      </c>
      <c r="N116" s="4">
        <v>10.06</v>
      </c>
      <c r="O116" s="4">
        <v>11.529933481153003</v>
      </c>
      <c r="P116" s="4">
        <v>1.1019434774266057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424</v>
      </c>
      <c r="AP116" t="s">
        <v>1272</v>
      </c>
      <c r="AQ116">
        <v>-53.147835960287161</v>
      </c>
      <c r="AR116">
        <v>-33.572161020009752</v>
      </c>
      <c r="AS116">
        <v>8.8237712781995992</v>
      </c>
      <c r="AT116">
        <v>53.147835960287161</v>
      </c>
      <c r="AU116">
        <v>33.572161020009752</v>
      </c>
      <c r="AV116" t="s">
        <v>1545</v>
      </c>
    </row>
    <row r="117" spans="1:48" x14ac:dyDescent="0.25">
      <c r="A117">
        <v>1.1999999999999977E-9</v>
      </c>
      <c r="B117" t="s">
        <v>277</v>
      </c>
      <c r="C117" s="3">
        <v>5</v>
      </c>
      <c r="D117" s="3">
        <v>4</v>
      </c>
      <c r="E117" s="3">
        <v>8</v>
      </c>
      <c r="F117" s="3">
        <v>17</v>
      </c>
      <c r="G117" s="4">
        <v>50</v>
      </c>
      <c r="H117" s="4">
        <v>48.83</v>
      </c>
      <c r="I117" s="5">
        <v>14795.946560499999</v>
      </c>
      <c r="J117" s="4">
        <v>15.874512353706111</v>
      </c>
      <c r="K117" s="4">
        <v>15.874512353706111</v>
      </c>
      <c r="L117" s="4">
        <v>11.229684213024411</v>
      </c>
      <c r="M117" s="4">
        <v>11.229684213024411</v>
      </c>
      <c r="N117" s="4">
        <v>3.0760000000000001</v>
      </c>
      <c r="O117" s="4">
        <v>4.2711864406779618</v>
      </c>
      <c r="P117" s="4">
        <v>2.9879172639770637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-0.32958688161555183</v>
      </c>
      <c r="W117" s="37" t="str">
        <f t="shared" si="27"/>
        <v/>
      </c>
      <c r="X117" s="37">
        <f t="shared" si="28"/>
        <v>-0.26650550038596654</v>
      </c>
      <c r="Y117" t="str">
        <f t="shared" si="41"/>
        <v xml:space="preserve"> </v>
      </c>
      <c r="Z117" s="1">
        <f t="shared" si="30"/>
        <v>106</v>
      </c>
      <c r="AA117" t="str">
        <f t="shared" si="42"/>
        <v xml:space="preserve"> </v>
      </c>
      <c r="AB117" s="1">
        <f t="shared" si="31"/>
        <v>106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277</v>
      </c>
      <c r="AP117" t="s">
        <v>1326</v>
      </c>
      <c r="AQ117">
        <v>32.95868816155518</v>
      </c>
      <c r="AR117">
        <v>26.650550038596656</v>
      </c>
      <c r="AS117">
        <v>2.396067990989148</v>
      </c>
      <c r="AT117">
        <v>-32.95868816155518</v>
      </c>
      <c r="AU117">
        <v>-26.650550038596656</v>
      </c>
      <c r="AV117" t="s">
        <v>1546</v>
      </c>
    </row>
    <row r="118" spans="1:48" x14ac:dyDescent="0.25">
      <c r="A118">
        <v>1.2099999999999977E-9</v>
      </c>
      <c r="B118" t="s">
        <v>822</v>
      </c>
      <c r="C118" s="3">
        <v>8</v>
      </c>
      <c r="D118" s="3">
        <v>0</v>
      </c>
      <c r="E118" s="3">
        <v>2</v>
      </c>
      <c r="F118" s="3">
        <v>10</v>
      </c>
      <c r="G118" s="4">
        <v>135</v>
      </c>
      <c r="H118" s="4">
        <v>118.31</v>
      </c>
      <c r="I118" s="5">
        <v>27958.660129150001</v>
      </c>
      <c r="J118" s="4">
        <v>37.052928280613841</v>
      </c>
      <c r="K118" s="4">
        <v>37.052928280613841</v>
      </c>
      <c r="L118" s="4">
        <v>24.402999120492524</v>
      </c>
      <c r="M118" s="4">
        <v>24.402999120492524</v>
      </c>
      <c r="N118" s="4">
        <v>3.1930000000000001</v>
      </c>
      <c r="O118" s="4">
        <v>24.24124513618678</v>
      </c>
      <c r="P118" s="4" t="s">
        <v>124</v>
      </c>
      <c r="Q118" s="36">
        <f t="shared" si="21"/>
        <v>80.000000001209997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 t="str">
        <f t="shared" si="28"/>
        <v/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>
        <f t="shared" si="44"/>
        <v>51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822</v>
      </c>
      <c r="AP118" t="s">
        <v>1547</v>
      </c>
      <c r="AQ118">
        <v>-56.482093058324608</v>
      </c>
      <c r="AR118">
        <v>-59.39420280587413</v>
      </c>
      <c r="AS118">
        <v>14.107007015467833</v>
      </c>
      <c r="AT118">
        <v>56.482093058324608</v>
      </c>
      <c r="AU118">
        <v>59.39420280587413</v>
      </c>
      <c r="AV118" t="s">
        <v>1548</v>
      </c>
    </row>
    <row r="119" spans="1:48" x14ac:dyDescent="0.25">
      <c r="A119">
        <v>1.2199999999999976E-9</v>
      </c>
      <c r="B119" t="s">
        <v>550</v>
      </c>
      <c r="C119" s="3">
        <v>35</v>
      </c>
      <c r="D119" s="3">
        <v>0</v>
      </c>
      <c r="E119" s="3">
        <v>8</v>
      </c>
      <c r="F119" s="3">
        <v>43</v>
      </c>
      <c r="G119" s="4">
        <v>275</v>
      </c>
      <c r="H119" s="4">
        <v>228.76</v>
      </c>
      <c r="I119" s="5">
        <v>210687.96</v>
      </c>
      <c r="J119" s="4" t="s">
        <v>1236</v>
      </c>
      <c r="K119" s="4" t="s">
        <v>1236</v>
      </c>
      <c r="L119" s="4">
        <v>32.67339407892603</v>
      </c>
      <c r="M119" s="4">
        <v>32.67339407892603</v>
      </c>
      <c r="N119" s="4">
        <v>3.4630000000000001</v>
      </c>
      <c r="O119" s="4">
        <v>-29.613821138211378</v>
      </c>
      <c r="P119" s="4">
        <v>0</v>
      </c>
      <c r="Q119" s="36">
        <f t="shared" si="21"/>
        <v>81.3953488384293</v>
      </c>
      <c r="R119" t="str">
        <f t="shared" si="22"/>
        <v xml:space="preserve"> </v>
      </c>
      <c r="S119" s="37">
        <f t="shared" si="23"/>
        <v>0.20213324129693666</v>
      </c>
      <c r="T119" s="37" t="str">
        <f t="shared" si="24"/>
        <v/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/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>
        <f t="shared" si="43"/>
        <v>28</v>
      </c>
      <c r="AD119" s="1" t="str">
        <f t="shared" si="33"/>
        <v xml:space="preserve"> </v>
      </c>
      <c r="AE119">
        <f t="shared" si="44"/>
        <v>44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550</v>
      </c>
      <c r="AP119" t="s">
        <v>1335</v>
      </c>
      <c r="AQ119" t="e">
        <v>#VALUE!</v>
      </c>
      <c r="AR119">
        <v>-113.41432569241805</v>
      </c>
      <c r="AS119">
        <v>20.213324007693668</v>
      </c>
      <c r="AT119" t="e">
        <v>#VALUE!</v>
      </c>
      <c r="AU119">
        <v>113.41432569241805</v>
      </c>
      <c r="AV119" t="s">
        <v>1549</v>
      </c>
    </row>
    <row r="120" spans="1:48" x14ac:dyDescent="0.25">
      <c r="A120">
        <v>1.2299999999999976E-9</v>
      </c>
      <c r="B120" t="s">
        <v>241</v>
      </c>
      <c r="C120" s="3">
        <v>13</v>
      </c>
      <c r="D120" s="3">
        <v>0</v>
      </c>
      <c r="E120" s="3">
        <v>11</v>
      </c>
      <c r="F120" s="3">
        <v>24</v>
      </c>
      <c r="G120" s="4">
        <v>52</v>
      </c>
      <c r="H120" s="4">
        <v>51.57</v>
      </c>
      <c r="I120" s="5">
        <v>217717.48065879001</v>
      </c>
      <c r="J120" s="4">
        <v>16.16614420062696</v>
      </c>
      <c r="K120" s="4">
        <v>16.16614420062696</v>
      </c>
      <c r="L120" s="4">
        <v>11.006253777740815</v>
      </c>
      <c r="M120" s="4">
        <v>11.006253777740815</v>
      </c>
      <c r="N120" s="4">
        <v>3.19</v>
      </c>
      <c r="O120" s="4">
        <v>-0.62305295950155826</v>
      </c>
      <c r="P120" s="4">
        <v>2.8175295714562734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>
        <f t="shared" si="26"/>
        <v>-0.31727067236401052</v>
      </c>
      <c r="W120" s="37" t="str">
        <f t="shared" si="27"/>
        <v/>
      </c>
      <c r="X120" s="37">
        <f t="shared" si="28"/>
        <v>-0.2810994099045272</v>
      </c>
      <c r="Y120" t="str">
        <f t="shared" si="41"/>
        <v xml:space="preserve"> </v>
      </c>
      <c r="Z120" s="1">
        <f t="shared" si="30"/>
        <v>111</v>
      </c>
      <c r="AA120" t="str">
        <f t="shared" si="42"/>
        <v xml:space="preserve"> </v>
      </c>
      <c r="AB120" s="1">
        <f t="shared" si="31"/>
        <v>94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241</v>
      </c>
      <c r="AP120" t="s">
        <v>1256</v>
      </c>
      <c r="AQ120">
        <v>31.727067236401052</v>
      </c>
      <c r="AR120">
        <v>28.109940990452721</v>
      </c>
      <c r="AS120">
        <v>0.83381811130502914</v>
      </c>
      <c r="AT120">
        <v>-31.727067236401052</v>
      </c>
      <c r="AU120">
        <v>-28.109940990452721</v>
      </c>
      <c r="AV120" t="s">
        <v>1550</v>
      </c>
    </row>
    <row r="121" spans="1:48" x14ac:dyDescent="0.25">
      <c r="A121">
        <v>1.2399999999999976E-9</v>
      </c>
      <c r="B121" t="s">
        <v>553</v>
      </c>
      <c r="C121" s="3">
        <v>16</v>
      </c>
      <c r="D121" s="3">
        <v>2</v>
      </c>
      <c r="E121" s="3">
        <v>9</v>
      </c>
      <c r="F121" s="3">
        <v>27</v>
      </c>
      <c r="G121" s="4">
        <v>104</v>
      </c>
      <c r="H121" s="4">
        <v>98.61</v>
      </c>
      <c r="I121" s="5">
        <v>74893.886754599996</v>
      </c>
      <c r="J121" s="4">
        <v>22.715964063579818</v>
      </c>
      <c r="K121" s="4">
        <v>22.715964063579818</v>
      </c>
      <c r="L121" s="4">
        <v>13.885080749889791</v>
      </c>
      <c r="M121" s="4">
        <v>13.885080749889791</v>
      </c>
      <c r="N121" s="4">
        <v>4.3410000000000002</v>
      </c>
      <c r="O121" s="4">
        <v>18.931506849315078</v>
      </c>
      <c r="P121" s="4">
        <v>1.1925768177669607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553</v>
      </c>
      <c r="AP121" t="s">
        <v>1551</v>
      </c>
      <c r="AQ121">
        <v>4.0658385867318962</v>
      </c>
      <c r="AR121">
        <v>9.3061731430655659</v>
      </c>
      <c r="AS121">
        <v>5.4659770814319053</v>
      </c>
      <c r="AT121">
        <v>-4.0658385867318962</v>
      </c>
      <c r="AU121">
        <v>-9.3061731430655659</v>
      </c>
      <c r="AV121" t="s">
        <v>1552</v>
      </c>
    </row>
    <row r="122" spans="1:48" x14ac:dyDescent="0.25">
      <c r="A122">
        <v>1.2499999999999975E-9</v>
      </c>
      <c r="B122" t="s">
        <v>417</v>
      </c>
      <c r="C122" s="3">
        <v>7</v>
      </c>
      <c r="D122" s="3">
        <v>1</v>
      </c>
      <c r="E122" s="3">
        <v>7</v>
      </c>
      <c r="F122" s="3">
        <v>15</v>
      </c>
      <c r="G122" s="4">
        <v>362.5</v>
      </c>
      <c r="H122" s="4">
        <v>355.17</v>
      </c>
      <c r="I122" s="5">
        <v>37311.743978489998</v>
      </c>
      <c r="J122" s="4">
        <v>35.534767383691843</v>
      </c>
      <c r="K122" s="4">
        <v>35.534767383691843</v>
      </c>
      <c r="L122" s="4">
        <v>22.498929140043064</v>
      </c>
      <c r="M122" s="4">
        <v>22.498929140043064</v>
      </c>
      <c r="N122" s="4">
        <v>9.995000000000001</v>
      </c>
      <c r="O122" s="4">
        <v>23.242909987669567</v>
      </c>
      <c r="P122" s="4">
        <v>1.1909789678182281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417</v>
      </c>
      <c r="AP122" t="s">
        <v>1553</v>
      </c>
      <c r="AQ122">
        <v>-50.070589142885026</v>
      </c>
      <c r="AR122">
        <v>-46.957300475886576</v>
      </c>
      <c r="AS122">
        <v>2.0638004335951754</v>
      </c>
      <c r="AT122">
        <v>50.070589142885026</v>
      </c>
      <c r="AU122">
        <v>46.957300475886576</v>
      </c>
      <c r="AV122" t="s">
        <v>1554</v>
      </c>
    </row>
    <row r="123" spans="1:48" x14ac:dyDescent="0.25">
      <c r="A123">
        <v>1.2599999999999975E-9</v>
      </c>
      <c r="B123" t="s">
        <v>1145</v>
      </c>
      <c r="C123" s="3">
        <v>11</v>
      </c>
      <c r="D123" s="3">
        <v>0</v>
      </c>
      <c r="E123" s="3">
        <v>2</v>
      </c>
      <c r="F123" s="3">
        <v>13</v>
      </c>
      <c r="G123" s="4">
        <v>137.5</v>
      </c>
      <c r="H123" s="4">
        <v>109.38</v>
      </c>
      <c r="I123" s="5">
        <v>18619.376101320002</v>
      </c>
      <c r="J123" s="4">
        <v>38.258132214060858</v>
      </c>
      <c r="K123" s="4">
        <v>38.258132214060858</v>
      </c>
      <c r="L123" s="4">
        <v>21.680009080599525</v>
      </c>
      <c r="M123" s="4">
        <v>21.680009080599525</v>
      </c>
      <c r="N123" s="4">
        <v>2.859</v>
      </c>
      <c r="O123" s="4">
        <v>35.497630331753562</v>
      </c>
      <c r="P123" s="4" t="s">
        <v>124</v>
      </c>
      <c r="Q123" s="36">
        <f t="shared" si="21"/>
        <v>84.615384616644619</v>
      </c>
      <c r="R123" t="str">
        <f t="shared" si="22"/>
        <v xml:space="preserve"> </v>
      </c>
      <c r="S123" s="37">
        <f t="shared" si="23"/>
        <v>0.25708539164215394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12</v>
      </c>
      <c r="AD123" s="1" t="str">
        <f t="shared" si="33"/>
        <v xml:space="preserve"> </v>
      </c>
      <c r="AE123">
        <f t="shared" si="44"/>
        <v>32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1145</v>
      </c>
      <c r="AP123" t="s">
        <v>1555</v>
      </c>
      <c r="AQ123">
        <v>-61.571915720642693</v>
      </c>
      <c r="AR123">
        <v>-41.60832228708977</v>
      </c>
      <c r="AS123">
        <v>25.708539038215395</v>
      </c>
      <c r="AT123">
        <v>61.571915720642693</v>
      </c>
      <c r="AU123">
        <v>41.60832228708977</v>
      </c>
      <c r="AV123" t="s">
        <v>1556</v>
      </c>
    </row>
    <row r="124" spans="1:48" x14ac:dyDescent="0.25">
      <c r="A124">
        <v>1.2699999999999975E-9</v>
      </c>
      <c r="B124" t="s">
        <v>528</v>
      </c>
      <c r="C124" s="3">
        <v>13</v>
      </c>
      <c r="D124" s="3">
        <v>4</v>
      </c>
      <c r="E124" s="3">
        <v>10</v>
      </c>
      <c r="F124" s="3">
        <v>27</v>
      </c>
      <c r="G124" s="4">
        <v>89.5</v>
      </c>
      <c r="H124" s="4">
        <v>80.23</v>
      </c>
      <c r="I124" s="5">
        <v>42571.181919340001</v>
      </c>
      <c r="J124" s="4">
        <v>20.16335762754461</v>
      </c>
      <c r="K124" s="4">
        <v>20.16335762754461</v>
      </c>
      <c r="L124" s="4">
        <v>11.987053331363569</v>
      </c>
      <c r="M124" s="4">
        <v>11.987053331363569</v>
      </c>
      <c r="N124" s="4">
        <v>3.9790000000000001</v>
      </c>
      <c r="O124" s="4">
        <v>16.345029239766088</v>
      </c>
      <c r="P124" s="4">
        <v>1.1816028916864016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>
        <f t="shared" si="26"/>
        <v>-0.14846017546944501</v>
      </c>
      <c r="W124" s="37" t="str">
        <f t="shared" si="27"/>
        <v/>
      </c>
      <c r="X124" s="37">
        <f t="shared" si="28"/>
        <v>-0.21703606990679136</v>
      </c>
      <c r="Y124" t="str">
        <f t="shared" si="41"/>
        <v xml:space="preserve"> </v>
      </c>
      <c r="Z124" s="1">
        <f t="shared" si="30"/>
        <v>161</v>
      </c>
      <c r="AA124" t="str">
        <f t="shared" si="42"/>
        <v xml:space="preserve"> </v>
      </c>
      <c r="AB124" s="1">
        <f t="shared" si="31"/>
        <v>123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 t="str">
        <f t="shared" si="35"/>
        <v xml:space="preserve"> </v>
      </c>
      <c r="AH124" t="str">
        <f t="shared" si="36"/>
        <v xml:space="preserve"> </v>
      </c>
      <c r="AI124" t="str">
        <f t="shared" si="46"/>
        <v xml:space="preserve"> 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528</v>
      </c>
      <c r="AP124" t="s">
        <v>1263</v>
      </c>
      <c r="AQ124">
        <v>14.846017546944502</v>
      </c>
      <c r="AR124">
        <v>21.703606990679138</v>
      </c>
      <c r="AS124">
        <v>11.554281440857528</v>
      </c>
      <c r="AT124">
        <v>-14.846017546944502</v>
      </c>
      <c r="AU124">
        <v>-21.703606990679138</v>
      </c>
      <c r="AV124" t="s">
        <v>1557</v>
      </c>
    </row>
    <row r="125" spans="1:48" x14ac:dyDescent="0.25">
      <c r="A125">
        <v>1.2799999999999974E-9</v>
      </c>
      <c r="B125" t="s">
        <v>1065</v>
      </c>
      <c r="C125" s="3">
        <v>12</v>
      </c>
      <c r="D125" s="3">
        <v>2</v>
      </c>
      <c r="E125" s="3">
        <v>8</v>
      </c>
      <c r="F125" s="3">
        <v>22</v>
      </c>
      <c r="G125" s="4">
        <v>50</v>
      </c>
      <c r="H125" s="4">
        <v>47.1</v>
      </c>
      <c r="I125" s="5">
        <v>34884.054086100004</v>
      </c>
      <c r="J125" s="4">
        <v>24.492979719188767</v>
      </c>
      <c r="K125" s="4">
        <v>24.492979719188767</v>
      </c>
      <c r="L125" s="4">
        <v>13.150607514643522</v>
      </c>
      <c r="M125" s="4">
        <v>13.150607514643522</v>
      </c>
      <c r="N125" s="4">
        <v>1.923</v>
      </c>
      <c r="O125" s="4">
        <v>28.200000000000003</v>
      </c>
      <c r="P125" s="4">
        <v>1.1167728237791932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>
        <f t="shared" si="28"/>
        <v>-0.14103566087936004</v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>
        <f t="shared" si="31"/>
        <v>154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1065</v>
      </c>
      <c r="AP125" t="s">
        <v>1269</v>
      </c>
      <c r="AQ125">
        <v>-3.4388619076845428</v>
      </c>
      <c r="AR125">
        <v>14.103566087936004</v>
      </c>
      <c r="AS125">
        <v>6.1571125265392768</v>
      </c>
      <c r="AT125">
        <v>3.4388619076845428</v>
      </c>
      <c r="AU125">
        <v>-14.103566087936004</v>
      </c>
      <c r="AV125" t="s">
        <v>1558</v>
      </c>
    </row>
    <row r="126" spans="1:48" x14ac:dyDescent="0.25">
      <c r="A126">
        <v>1.2899999999999974E-9</v>
      </c>
      <c r="B126" t="s">
        <v>491</v>
      </c>
      <c r="C126" s="3">
        <v>6</v>
      </c>
      <c r="D126" s="3">
        <v>0</v>
      </c>
      <c r="E126" s="3">
        <v>8</v>
      </c>
      <c r="F126" s="3">
        <v>14</v>
      </c>
      <c r="G126" s="4">
        <v>150</v>
      </c>
      <c r="H126" s="4">
        <v>142.06</v>
      </c>
      <c r="I126" s="5">
        <v>17468.227057620003</v>
      </c>
      <c r="J126" s="4">
        <v>22.36108924917362</v>
      </c>
      <c r="K126" s="4">
        <v>22.36108924917362</v>
      </c>
      <c r="L126" s="4">
        <v>16.115955145118733</v>
      </c>
      <c r="M126" s="4">
        <v>16.115955145118733</v>
      </c>
      <c r="N126" s="4">
        <v>6.3529999999999998</v>
      </c>
      <c r="O126" s="4">
        <v>4.147540983606544</v>
      </c>
      <c r="P126" s="4">
        <v>1.0418133183162044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491</v>
      </c>
      <c r="AP126" t="s">
        <v>1421</v>
      </c>
      <c r="AQ126">
        <v>5.5645474960900891</v>
      </c>
      <c r="AR126">
        <v>-5.2653327620814316</v>
      </c>
      <c r="AS126">
        <v>5.5891876671828822</v>
      </c>
      <c r="AT126">
        <v>-5.5645474960900891</v>
      </c>
      <c r="AU126">
        <v>5.2653327620814316</v>
      </c>
      <c r="AV126" t="s">
        <v>1559</v>
      </c>
    </row>
    <row r="127" spans="1:48" x14ac:dyDescent="0.25">
      <c r="A127">
        <v>1.2999999999999974E-9</v>
      </c>
      <c r="B127" t="s">
        <v>351</v>
      </c>
      <c r="C127" s="3">
        <v>19</v>
      </c>
      <c r="D127" s="3">
        <v>0</v>
      </c>
      <c r="E127" s="3">
        <v>7</v>
      </c>
      <c r="F127" s="3">
        <v>26</v>
      </c>
      <c r="G127" s="4">
        <v>86</v>
      </c>
      <c r="H127" s="4">
        <v>74.459999999999994</v>
      </c>
      <c r="I127" s="5">
        <v>97730.161463759985</v>
      </c>
      <c r="J127" s="4">
        <v>9.9959726137736595</v>
      </c>
      <c r="K127" s="4">
        <v>9.9959726137736595</v>
      </c>
      <c r="L127" s="4">
        <v>8.5479400237958263</v>
      </c>
      <c r="M127" s="4">
        <v>8.5479400237958263</v>
      </c>
      <c r="N127" s="4">
        <v>7.4489999999999998</v>
      </c>
      <c r="O127" s="4">
        <v>-0.68000000000000205</v>
      </c>
      <c r="P127" s="4">
        <v>2.7021219446682783</v>
      </c>
      <c r="Q127" s="36">
        <f t="shared" si="21"/>
        <v>73.076923078223075</v>
      </c>
      <c r="R127" t="str">
        <f t="shared" si="22"/>
        <v xml:space="preserve"> </v>
      </c>
      <c r="S127" s="37">
        <f t="shared" si="23"/>
        <v>0.15498254226159014</v>
      </c>
      <c r="T127" s="37" t="str">
        <f t="shared" si="24"/>
        <v/>
      </c>
      <c r="U127" s="37" t="str">
        <f t="shared" si="25"/>
        <v/>
      </c>
      <c r="V127" s="37">
        <f t="shared" si="26"/>
        <v>-0.57784963582071824</v>
      </c>
      <c r="W127" s="37" t="str">
        <f t="shared" si="27"/>
        <v/>
      </c>
      <c r="X127" s="37">
        <f t="shared" si="28"/>
        <v>-0.44167023118842719</v>
      </c>
      <c r="Y127" t="str">
        <f t="shared" si="41"/>
        <v xml:space="preserve"> </v>
      </c>
      <c r="Z127" s="1">
        <f t="shared" si="30"/>
        <v>18</v>
      </c>
      <c r="AA127" t="str">
        <f t="shared" si="42"/>
        <v xml:space="preserve"> </v>
      </c>
      <c r="AB127" s="1">
        <f t="shared" si="31"/>
        <v>47</v>
      </c>
      <c r="AC127">
        <f t="shared" si="43"/>
        <v>50</v>
      </c>
      <c r="AD127" s="1" t="str">
        <f t="shared" si="33"/>
        <v xml:space="preserve"> </v>
      </c>
      <c r="AE127">
        <f t="shared" si="44"/>
        <v>90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351</v>
      </c>
      <c r="AP127" t="s">
        <v>1359</v>
      </c>
      <c r="AQ127">
        <v>57.784963582071825</v>
      </c>
      <c r="AR127">
        <v>44.167023118842721</v>
      </c>
      <c r="AS127">
        <v>15.498254096159014</v>
      </c>
      <c r="AT127">
        <v>-57.784963582071825</v>
      </c>
      <c r="AU127">
        <v>-44.167023118842721</v>
      </c>
      <c r="AV127" t="s">
        <v>1560</v>
      </c>
    </row>
    <row r="128" spans="1:48" x14ac:dyDescent="0.25">
      <c r="A128">
        <v>1.3099999999999973E-9</v>
      </c>
      <c r="B128" t="s">
        <v>217</v>
      </c>
      <c r="C128" s="3">
        <v>16</v>
      </c>
      <c r="D128" s="3">
        <v>0</v>
      </c>
      <c r="E128" s="3">
        <v>13</v>
      </c>
      <c r="F128" s="3">
        <v>29</v>
      </c>
      <c r="G128" s="4">
        <v>122</v>
      </c>
      <c r="H128" s="4">
        <v>101.78</v>
      </c>
      <c r="I128" s="5">
        <v>196226.65135738</v>
      </c>
      <c r="J128" s="4">
        <v>20.02754820936639</v>
      </c>
      <c r="K128" s="4">
        <v>20.02754820936639</v>
      </c>
      <c r="L128" s="4">
        <v>6.8296432013916277</v>
      </c>
      <c r="M128" s="4">
        <v>6.8296432013916277</v>
      </c>
      <c r="N128" s="4">
        <v>5.0819999999999999</v>
      </c>
      <c r="O128" s="4" t="s">
        <v>119</v>
      </c>
      <c r="P128" s="4">
        <v>5.1473766948319906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0.1986637859435233</v>
      </c>
      <c r="T128" s="37" t="str">
        <f t="shared" si="24"/>
        <v/>
      </c>
      <c r="U128" s="37" t="str">
        <f t="shared" si="25"/>
        <v/>
      </c>
      <c r="V128" s="37">
        <f t="shared" si="26"/>
        <v>-0.15419568491491031</v>
      </c>
      <c r="W128" s="37" t="str">
        <f t="shared" si="27"/>
        <v/>
      </c>
      <c r="X128" s="37">
        <f t="shared" si="28"/>
        <v>-0.5539050228378628</v>
      </c>
      <c r="Y128" t="str">
        <f t="shared" si="41"/>
        <v xml:space="preserve"> </v>
      </c>
      <c r="Z128" s="1">
        <f t="shared" si="30"/>
        <v>159</v>
      </c>
      <c r="AA128" t="str">
        <f t="shared" si="42"/>
        <v xml:space="preserve"> </v>
      </c>
      <c r="AB128" s="1">
        <f t="shared" si="31"/>
        <v>23</v>
      </c>
      <c r="AC128">
        <f t="shared" si="43"/>
        <v>29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5.1473766961419907</v>
      </c>
      <c r="AH128" t="str">
        <f t="shared" si="36"/>
        <v xml:space="preserve"> </v>
      </c>
      <c r="AI128">
        <f t="shared" si="46"/>
        <v>8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217</v>
      </c>
      <c r="AP128" t="s">
        <v>1561</v>
      </c>
      <c r="AQ128">
        <v>15.419568491491031</v>
      </c>
      <c r="AR128">
        <v>55.390502283786283</v>
      </c>
      <c r="AS128">
        <v>19.86637846335233</v>
      </c>
      <c r="AT128">
        <v>-15.419568491491031</v>
      </c>
      <c r="AU128">
        <v>-55.390502283786283</v>
      </c>
      <c r="AV128" t="s">
        <v>1562</v>
      </c>
    </row>
    <row r="129" spans="1:48" x14ac:dyDescent="0.25">
      <c r="A129">
        <v>1.3199999999999973E-9</v>
      </c>
      <c r="B129" t="s">
        <v>228</v>
      </c>
      <c r="C129" s="3">
        <v>4</v>
      </c>
      <c r="D129" s="3">
        <v>0</v>
      </c>
      <c r="E129" s="3">
        <v>2</v>
      </c>
      <c r="F129" s="3">
        <v>6</v>
      </c>
      <c r="G129" s="4">
        <v>55</v>
      </c>
      <c r="H129" s="4" t="s">
        <v>119</v>
      </c>
      <c r="I129" s="5" t="s">
        <v>119</v>
      </c>
      <c r="J129" s="4" t="s">
        <v>1236</v>
      </c>
      <c r="K129" s="4" t="s">
        <v>1236</v>
      </c>
      <c r="L129" s="4" t="s">
        <v>1236</v>
      </c>
      <c r="M129" s="4" t="s">
        <v>1236</v>
      </c>
      <c r="N129" s="4">
        <v>4.5309999999999997</v>
      </c>
      <c r="O129" s="4">
        <v>48.557377049180303</v>
      </c>
      <c r="P129" s="4" t="s">
        <v>124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 xml:space="preserve"> </v>
      </c>
      <c r="T129" s="37" t="str">
        <f t="shared" si="24"/>
        <v xml:space="preserve"> </v>
      </c>
      <c r="U129" s="37" t="str">
        <f t="shared" si="25"/>
        <v xml:space="preserve"> </v>
      </c>
      <c r="V129" s="37" t="str">
        <f t="shared" si="26"/>
        <v xml:space="preserve"> </v>
      </c>
      <c r="W129" s="37" t="str">
        <f t="shared" si="27"/>
        <v xml:space="preserve"> </v>
      </c>
      <c r="X129" s="37" t="str">
        <f t="shared" si="28"/>
        <v xml:space="preserve"> </v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228</v>
      </c>
      <c r="AP129" t="s">
        <v>1314</v>
      </c>
      <c r="AQ129" t="e">
        <v>#VALUE!</v>
      </c>
      <c r="AR129" t="e">
        <v>#VALUE!</v>
      </c>
      <c r="AS129" t="s">
        <v>124</v>
      </c>
      <c r="AT129" t="e">
        <v>#VALUE!</v>
      </c>
      <c r="AU129" t="e">
        <v>#VALUE!</v>
      </c>
      <c r="AV129" t="s">
        <v>1563</v>
      </c>
    </row>
    <row r="130" spans="1:48" x14ac:dyDescent="0.25">
      <c r="A130">
        <v>1.3299999999999973E-9</v>
      </c>
      <c r="B130" t="s">
        <v>296</v>
      </c>
      <c r="C130" s="3">
        <v>11</v>
      </c>
      <c r="D130" s="3">
        <v>0</v>
      </c>
      <c r="E130" s="3">
        <v>6</v>
      </c>
      <c r="F130" s="3">
        <v>17</v>
      </c>
      <c r="G130" s="4">
        <v>81</v>
      </c>
      <c r="H130" s="4">
        <v>76.260000000000005</v>
      </c>
      <c r="I130" s="5">
        <v>61465.787636100002</v>
      </c>
      <c r="J130" s="4">
        <v>19.690162664601086</v>
      </c>
      <c r="K130" s="4">
        <v>19.690162664601086</v>
      </c>
      <c r="L130" s="4">
        <v>13.482084784436172</v>
      </c>
      <c r="M130" s="4">
        <v>13.482084784436172</v>
      </c>
      <c r="N130" s="4">
        <v>3.8730000000000002</v>
      </c>
      <c r="O130" s="4">
        <v>9.4067796610169552</v>
      </c>
      <c r="P130" s="4">
        <v>3.2966168371361135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>
        <f t="shared" si="26"/>
        <v>-0.16844416638786319</v>
      </c>
      <c r="W130" s="37" t="str">
        <f t="shared" si="27"/>
        <v/>
      </c>
      <c r="X130" s="37">
        <f t="shared" si="28"/>
        <v>-0.11938440608646117</v>
      </c>
      <c r="Y130" t="str">
        <f t="shared" si="41"/>
        <v xml:space="preserve"> </v>
      </c>
      <c r="Z130" s="1">
        <f t="shared" si="30"/>
        <v>158</v>
      </c>
      <c r="AA130" t="str">
        <f t="shared" si="42"/>
        <v xml:space="preserve"> </v>
      </c>
      <c r="AB130" s="1">
        <f t="shared" si="31"/>
        <v>159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3.2966168384661136</v>
      </c>
      <c r="AH130" t="str">
        <f t="shared" si="36"/>
        <v xml:space="preserve"> </v>
      </c>
      <c r="AI130">
        <f t="shared" si="46"/>
        <v>61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296</v>
      </c>
      <c r="AP130" t="s">
        <v>1411</v>
      </c>
      <c r="AQ130">
        <v>16.844416638786321</v>
      </c>
      <c r="AR130">
        <v>11.938440608646117</v>
      </c>
      <c r="AS130">
        <v>6.2155782848150931</v>
      </c>
      <c r="AT130">
        <v>-16.844416638786321</v>
      </c>
      <c r="AU130">
        <v>-11.938440608646117</v>
      </c>
      <c r="AV130" t="s">
        <v>1564</v>
      </c>
    </row>
    <row r="131" spans="1:48" x14ac:dyDescent="0.25">
      <c r="A131">
        <v>1.3399999999999972E-9</v>
      </c>
      <c r="B131" t="s">
        <v>602</v>
      </c>
      <c r="C131" s="3">
        <v>10</v>
      </c>
      <c r="D131" s="3">
        <v>1</v>
      </c>
      <c r="E131" s="3">
        <v>10</v>
      </c>
      <c r="F131" s="3">
        <v>21</v>
      </c>
      <c r="G131" s="4">
        <v>53</v>
      </c>
      <c r="H131" s="4">
        <v>48.82</v>
      </c>
      <c r="I131" s="5">
        <v>31154.320185299999</v>
      </c>
      <c r="J131" s="4" t="s">
        <v>1236</v>
      </c>
      <c r="K131" s="4" t="s">
        <v>1236</v>
      </c>
      <c r="L131" s="4">
        <v>32.564621459595202</v>
      </c>
      <c r="M131" s="4">
        <v>32.564621459595202</v>
      </c>
      <c r="N131" s="4">
        <v>-2.6360000000000001</v>
      </c>
      <c r="O131" s="4">
        <v>75.501858736059475</v>
      </c>
      <c r="P131" s="4">
        <v>0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 xml:space="preserve"> </v>
      </c>
      <c r="V131" s="37" t="str">
        <f t="shared" si="26"/>
        <v xml:space="preserve"> </v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>
        <f t="shared" si="38"/>
        <v>75.501858737399473</v>
      </c>
      <c r="AL131" t="str">
        <f t="shared" si="39"/>
        <v xml:space="preserve"> </v>
      </c>
      <c r="AM131">
        <f t="shared" si="48"/>
        <v>11</v>
      </c>
      <c r="AN131" t="str">
        <f t="shared" si="49"/>
        <v xml:space="preserve"> </v>
      </c>
      <c r="AO131" t="s">
        <v>602</v>
      </c>
      <c r="AP131" t="s">
        <v>1354</v>
      </c>
      <c r="AQ131" t="e">
        <v>#VALUE!</v>
      </c>
      <c r="AR131">
        <v>-112.70385052255318</v>
      </c>
      <c r="AS131">
        <v>8.5620647275706609</v>
      </c>
      <c r="AT131" t="e">
        <v>#VALUE!</v>
      </c>
      <c r="AU131">
        <v>112.70385052255318</v>
      </c>
      <c r="AV131" t="s">
        <v>1565</v>
      </c>
    </row>
    <row r="132" spans="1:48" x14ac:dyDescent="0.25">
      <c r="A132">
        <v>1.3499999999999972E-9</v>
      </c>
      <c r="B132" t="s">
        <v>1066</v>
      </c>
      <c r="C132" s="3">
        <v>13</v>
      </c>
      <c r="D132" s="3">
        <v>0</v>
      </c>
      <c r="E132" s="3">
        <v>10</v>
      </c>
      <c r="F132" s="3">
        <v>23</v>
      </c>
      <c r="G132" s="4">
        <v>84.5</v>
      </c>
      <c r="H132" s="4">
        <v>76.2</v>
      </c>
      <c r="I132" s="5">
        <v>40730.824964400003</v>
      </c>
      <c r="J132" s="4">
        <v>22.346041055718477</v>
      </c>
      <c r="K132" s="4">
        <v>22.346041055718477</v>
      </c>
      <c r="L132" s="4">
        <v>15.405417195643311</v>
      </c>
      <c r="M132" s="4">
        <v>15.405417195643311</v>
      </c>
      <c r="N132" s="4">
        <v>3.41</v>
      </c>
      <c r="O132" s="4">
        <v>1.4880952380952461</v>
      </c>
      <c r="P132" s="4">
        <v>1.606299212598425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1066</v>
      </c>
      <c r="AP132" t="s">
        <v>1350</v>
      </c>
      <c r="AQ132">
        <v>5.6280990942464975</v>
      </c>
      <c r="AR132">
        <v>-0.62427903500703597</v>
      </c>
      <c r="AS132">
        <v>10.892388451443558</v>
      </c>
      <c r="AT132">
        <v>-5.6280990942464975</v>
      </c>
      <c r="AU132">
        <v>0.62427903500703597</v>
      </c>
      <c r="AV132" t="s">
        <v>1566</v>
      </c>
    </row>
    <row r="133" spans="1:48" x14ac:dyDescent="0.25">
      <c r="A133">
        <v>1.3599999999999972E-9</v>
      </c>
      <c r="B133" t="s">
        <v>295</v>
      </c>
      <c r="C133" s="3">
        <v>15</v>
      </c>
      <c r="D133" s="3">
        <v>3</v>
      </c>
      <c r="E133" s="3">
        <v>4</v>
      </c>
      <c r="F133" s="3">
        <v>22</v>
      </c>
      <c r="G133" s="4">
        <v>380</v>
      </c>
      <c r="H133" s="4">
        <v>378.26</v>
      </c>
      <c r="I133" s="5">
        <v>118561.40701397999</v>
      </c>
      <c r="J133" s="4">
        <v>24.080723198370258</v>
      </c>
      <c r="K133" s="4">
        <v>24.080723198370258</v>
      </c>
      <c r="L133" s="4">
        <v>17.87320230119429</v>
      </c>
      <c r="M133" s="4">
        <v>17.87320230119429</v>
      </c>
      <c r="N133" s="4">
        <v>15.708</v>
      </c>
      <c r="O133" s="4">
        <v>46.858638743455508</v>
      </c>
      <c r="P133" s="4">
        <v>0.84016285094908272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295</v>
      </c>
      <c r="AP133" t="s">
        <v>1379</v>
      </c>
      <c r="AQ133">
        <v>-1.6978183181991957</v>
      </c>
      <c r="AR133">
        <v>-16.743225630599468</v>
      </c>
      <c r="AS133">
        <v>0.46000105747370235</v>
      </c>
      <c r="AT133">
        <v>1.6978183181991957</v>
      </c>
      <c r="AU133">
        <v>16.743225630599468</v>
      </c>
      <c r="AV133" t="s">
        <v>1567</v>
      </c>
    </row>
    <row r="134" spans="1:48" x14ac:dyDescent="0.25">
      <c r="A134">
        <v>1.3699999999999971E-9</v>
      </c>
      <c r="B134" t="s">
        <v>575</v>
      </c>
      <c r="C134" s="3">
        <v>12</v>
      </c>
      <c r="D134" s="3">
        <v>1</v>
      </c>
      <c r="E134" s="3">
        <v>11</v>
      </c>
      <c r="F134" s="3">
        <v>24</v>
      </c>
      <c r="G134" s="4">
        <v>110.5</v>
      </c>
      <c r="H134" s="4">
        <v>100.45</v>
      </c>
      <c r="I134" s="5">
        <v>30807.183474900005</v>
      </c>
      <c r="J134" s="4">
        <v>10.228082679971489</v>
      </c>
      <c r="K134" s="4">
        <v>10.228082679971489</v>
      </c>
      <c r="L134" s="4">
        <v>8.3359711275026331</v>
      </c>
      <c r="M134" s="4">
        <v>8.3359711275026331</v>
      </c>
      <c r="N134" s="4">
        <v>9.8209999999999997</v>
      </c>
      <c r="O134" s="4">
        <v>172.80555555555554</v>
      </c>
      <c r="P134" s="4">
        <v>1.7959183673469388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>
        <f t="shared" si="26"/>
        <v>-0.56804715308481368</v>
      </c>
      <c r="W134" s="37" t="str">
        <f t="shared" si="27"/>
        <v/>
      </c>
      <c r="X134" s="37">
        <f t="shared" si="28"/>
        <v>-0.45551550204118973</v>
      </c>
      <c r="Y134" t="str">
        <f t="shared" si="41"/>
        <v xml:space="preserve"> </v>
      </c>
      <c r="Z134" s="1">
        <f t="shared" si="30"/>
        <v>24</v>
      </c>
      <c r="AA134" t="str">
        <f t="shared" si="42"/>
        <v xml:space="preserve"> </v>
      </c>
      <c r="AB134" s="1">
        <f t="shared" si="31"/>
        <v>43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575</v>
      </c>
      <c r="AP134" t="s">
        <v>1469</v>
      </c>
      <c r="AQ134">
        <v>56.80471530848137</v>
      </c>
      <c r="AR134">
        <v>45.551550204118975</v>
      </c>
      <c r="AS134">
        <v>10.004977600796416</v>
      </c>
      <c r="AT134">
        <v>-56.80471530848137</v>
      </c>
      <c r="AU134">
        <v>-45.551550204118975</v>
      </c>
      <c r="AV134" t="s">
        <v>1568</v>
      </c>
    </row>
    <row r="135" spans="1:48" x14ac:dyDescent="0.25">
      <c r="A135">
        <v>1.3799999999999971E-9</v>
      </c>
      <c r="B135" t="s">
        <v>245</v>
      </c>
      <c r="C135" s="3">
        <v>24</v>
      </c>
      <c r="D135" s="3">
        <v>1</v>
      </c>
      <c r="E135" s="3">
        <v>4</v>
      </c>
      <c r="F135" s="3">
        <v>29</v>
      </c>
      <c r="G135" s="4">
        <v>225</v>
      </c>
      <c r="H135" s="4">
        <v>209.04</v>
      </c>
      <c r="I135" s="5">
        <v>50015.799238079999</v>
      </c>
      <c r="J135" s="4">
        <v>19.574866560539377</v>
      </c>
      <c r="K135" s="4">
        <v>19.574866560539377</v>
      </c>
      <c r="L135" s="4">
        <v>12.690955112858171</v>
      </c>
      <c r="M135" s="4">
        <v>12.690955112858171</v>
      </c>
      <c r="N135" s="4">
        <v>9.4939999999999998</v>
      </c>
      <c r="O135" s="4">
        <v>-10.602636534839935</v>
      </c>
      <c r="P135" s="4">
        <v>0.67499043245311907</v>
      </c>
      <c r="Q135" s="36">
        <f t="shared" si="21"/>
        <v>82.758620691035176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-0.17331335663064518</v>
      </c>
      <c r="W135" s="37" t="str">
        <f t="shared" si="27"/>
        <v/>
      </c>
      <c r="X135" s="37">
        <f t="shared" si="28"/>
        <v>-0.1710589903023636</v>
      </c>
      <c r="Y135" t="str">
        <f t="shared" si="41"/>
        <v xml:space="preserve"> </v>
      </c>
      <c r="Z135" s="1">
        <f t="shared" si="30"/>
        <v>155</v>
      </c>
      <c r="AA135" t="str">
        <f t="shared" si="42"/>
        <v xml:space="preserve"> </v>
      </c>
      <c r="AB135" s="1">
        <f t="shared" si="31"/>
        <v>144</v>
      </c>
      <c r="AC135" t="str">
        <f t="shared" si="43"/>
        <v xml:space="preserve"> </v>
      </c>
      <c r="AD135" s="1" t="str">
        <f t="shared" si="33"/>
        <v xml:space="preserve"> </v>
      </c>
      <c r="AE135">
        <f t="shared" si="44"/>
        <v>38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245</v>
      </c>
      <c r="AP135" t="s">
        <v>1272</v>
      </c>
      <c r="AQ135">
        <v>17.331335663064518</v>
      </c>
      <c r="AR135">
        <v>17.105899030236358</v>
      </c>
      <c r="AS135">
        <v>7.6349024110218267</v>
      </c>
      <c r="AT135">
        <v>-17.331335663064518</v>
      </c>
      <c r="AU135">
        <v>-17.105899030236358</v>
      </c>
      <c r="AV135" t="s">
        <v>1569</v>
      </c>
    </row>
    <row r="136" spans="1:48" x14ac:dyDescent="0.25">
      <c r="A136">
        <v>1.3899999999999971E-9</v>
      </c>
      <c r="B136" t="s">
        <v>501</v>
      </c>
      <c r="C136" s="3">
        <v>10</v>
      </c>
      <c r="D136" s="3">
        <v>0</v>
      </c>
      <c r="E136" s="3">
        <v>9</v>
      </c>
      <c r="F136" s="3">
        <v>19</v>
      </c>
      <c r="G136" s="4">
        <v>138.5</v>
      </c>
      <c r="H136" s="4">
        <v>128.86000000000001</v>
      </c>
      <c r="I136" s="5">
        <v>16909.600667400002</v>
      </c>
      <c r="J136" s="4">
        <v>11.406568115428875</v>
      </c>
      <c r="K136" s="4">
        <v>11.406568115428875</v>
      </c>
      <c r="L136" s="4">
        <v>8.2793402966367236</v>
      </c>
      <c r="M136" s="4">
        <v>8.2793402966367236</v>
      </c>
      <c r="N136" s="4">
        <v>11.297000000000001</v>
      </c>
      <c r="O136" s="4">
        <v>1.0465116279069848</v>
      </c>
      <c r="P136" s="4">
        <v>1.8880956076361939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>
        <f t="shared" ref="V136:V199" si="55">IF(ISERROR((IF(((J136/$J$6-1))&lt;($V$5/100),((J136/$J$6-1)),"")))=TRUE," ",((IF(((J136/$J$6-1))&lt;($V$5/100),((J136/$J$6-1)),""))))</f>
        <v>-0.51827730326821841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-0.45921448432428369</v>
      </c>
      <c r="Y136" t="str">
        <f t="shared" si="41"/>
        <v xml:space="preserve"> </v>
      </c>
      <c r="Z136" s="1">
        <f t="shared" ref="Z136:Z199" si="58">IF(ISERROR((RANK(V136,V$7:V$391,1)))=TRUE," ",((RANK(V136,V$7:V$391,1))))</f>
        <v>38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42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501</v>
      </c>
      <c r="AP136" t="s">
        <v>1555</v>
      </c>
      <c r="AQ136">
        <v>51.827730326821843</v>
      </c>
      <c r="AR136">
        <v>45.92144843242837</v>
      </c>
      <c r="AS136">
        <v>7.4809871178022513</v>
      </c>
      <c r="AT136">
        <v>-51.827730326821843</v>
      </c>
      <c r="AU136">
        <v>-45.92144843242837</v>
      </c>
      <c r="AV136" t="s">
        <v>1570</v>
      </c>
    </row>
    <row r="137" spans="1:48" x14ac:dyDescent="0.25">
      <c r="A137">
        <v>1.399999999999997E-9</v>
      </c>
      <c r="B137" t="s">
        <v>432</v>
      </c>
      <c r="C137" s="3">
        <v>16</v>
      </c>
      <c r="D137" s="3">
        <v>1</v>
      </c>
      <c r="E137" s="3">
        <v>3</v>
      </c>
      <c r="F137" s="3">
        <v>20</v>
      </c>
      <c r="G137" s="4">
        <v>94.5</v>
      </c>
      <c r="H137" s="4">
        <v>93.75</v>
      </c>
      <c r="I137" s="5">
        <v>34097.035499999998</v>
      </c>
      <c r="J137" s="4">
        <v>10.27172126657171</v>
      </c>
      <c r="K137" s="4">
        <v>10.27172126657171</v>
      </c>
      <c r="L137" s="4">
        <v>7.894126939447295</v>
      </c>
      <c r="M137" s="4">
        <v>7.894126939447295</v>
      </c>
      <c r="N137" s="4">
        <v>9.1270000000000007</v>
      </c>
      <c r="O137" s="4">
        <v>42.386895475819045</v>
      </c>
      <c r="P137" s="4">
        <v>0.85333333333333339</v>
      </c>
      <c r="Q137" s="36">
        <f t="shared" si="50"/>
        <v>80.000000001399997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>
        <f t="shared" si="55"/>
        <v>-0.56620420633642343</v>
      </c>
      <c r="W137" s="37" t="str">
        <f t="shared" si="56"/>
        <v/>
      </c>
      <c r="X137" s="37">
        <f t="shared" si="57"/>
        <v>-0.48437564409657652</v>
      </c>
      <c r="Y137" t="str">
        <f t="shared" si="41"/>
        <v xml:space="preserve"> </v>
      </c>
      <c r="Z137" s="1">
        <f t="shared" si="58"/>
        <v>25</v>
      </c>
      <c r="AA137" t="str">
        <f t="shared" si="42"/>
        <v xml:space="preserve"> </v>
      </c>
      <c r="AB137" s="1">
        <f t="shared" si="59"/>
        <v>37</v>
      </c>
      <c r="AC137" t="str">
        <f t="shared" si="43"/>
        <v xml:space="preserve"> </v>
      </c>
      <c r="AD137" s="1" t="str">
        <f t="shared" si="60"/>
        <v xml:space="preserve"> </v>
      </c>
      <c r="AE137">
        <f t="shared" si="44"/>
        <v>50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432</v>
      </c>
      <c r="AP137" t="s">
        <v>1571</v>
      </c>
      <c r="AQ137">
        <v>56.62042063364234</v>
      </c>
      <c r="AR137">
        <v>48.437564409657654</v>
      </c>
      <c r="AS137">
        <v>0.80000000000000071</v>
      </c>
      <c r="AT137">
        <v>-56.62042063364234</v>
      </c>
      <c r="AU137">
        <v>-48.437564409657654</v>
      </c>
      <c r="AV137" t="s">
        <v>1572</v>
      </c>
    </row>
    <row r="138" spans="1:48" x14ac:dyDescent="0.25">
      <c r="A138">
        <v>1.409999999999997E-9</v>
      </c>
      <c r="B138" t="s">
        <v>293</v>
      </c>
      <c r="C138" s="3">
        <v>19</v>
      </c>
      <c r="D138" s="3">
        <v>1</v>
      </c>
      <c r="E138" s="3">
        <v>2</v>
      </c>
      <c r="F138" s="3">
        <v>22</v>
      </c>
      <c r="G138" s="4">
        <v>266.5</v>
      </c>
      <c r="H138" s="4">
        <v>234.84</v>
      </c>
      <c r="I138" s="5">
        <v>167456.76770772002</v>
      </c>
      <c r="J138" s="4">
        <v>30.863451176238666</v>
      </c>
      <c r="K138" s="4">
        <v>30.863451176238666</v>
      </c>
      <c r="L138" s="4">
        <v>22.854677362069904</v>
      </c>
      <c r="M138" s="4">
        <v>22.854677362069904</v>
      </c>
      <c r="N138" s="4">
        <v>7.609</v>
      </c>
      <c r="O138" s="4">
        <v>20.586370839936599</v>
      </c>
      <c r="P138" s="4">
        <v>0.34193493442343725</v>
      </c>
      <c r="Q138" s="36">
        <f t="shared" si="50"/>
        <v>86.363636365046361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>
        <f t="shared" si="44"/>
        <v>23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293</v>
      </c>
      <c r="AP138" t="s">
        <v>1391</v>
      </c>
      <c r="AQ138">
        <v>-30.342665564386206</v>
      </c>
      <c r="AR138">
        <v>-49.28095766120186</v>
      </c>
      <c r="AS138">
        <v>13.481519332311365</v>
      </c>
      <c r="AT138">
        <v>30.342665564386206</v>
      </c>
      <c r="AU138">
        <v>49.28095766120186</v>
      </c>
      <c r="AV138" t="s">
        <v>1573</v>
      </c>
    </row>
    <row r="139" spans="1:48" x14ac:dyDescent="0.25">
      <c r="A139">
        <v>1.419999999999997E-9</v>
      </c>
      <c r="B139" t="s">
        <v>220</v>
      </c>
      <c r="C139" s="3">
        <v>26</v>
      </c>
      <c r="D139" s="3">
        <v>2</v>
      </c>
      <c r="E139" s="3">
        <v>6</v>
      </c>
      <c r="F139" s="3">
        <v>34</v>
      </c>
      <c r="G139" s="4">
        <v>215</v>
      </c>
      <c r="H139" s="4">
        <v>186.49</v>
      </c>
      <c r="I139" s="5">
        <v>338528.56452451</v>
      </c>
      <c r="J139" s="4" t="s">
        <v>1236</v>
      </c>
      <c r="K139" s="4" t="s">
        <v>1236</v>
      </c>
      <c r="L139" s="4">
        <v>39.294539759264126</v>
      </c>
      <c r="M139" s="4">
        <v>39.294539759264126</v>
      </c>
      <c r="N139" s="4">
        <v>1.86</v>
      </c>
      <c r="O139" s="4">
        <v>-7.9207920792079172</v>
      </c>
      <c r="P139" s="4">
        <v>0.28795109657354284</v>
      </c>
      <c r="Q139" s="36">
        <f t="shared" si="50"/>
        <v>76.470588236714121</v>
      </c>
      <c r="R139" t="str">
        <f t="shared" si="51"/>
        <v xml:space="preserve"> </v>
      </c>
      <c r="S139" s="37">
        <f t="shared" si="52"/>
        <v>0.15287683127682883</v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/>
      </c>
      <c r="X139" s="37" t="str">
        <f t="shared" si="57"/>
        <v/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52</v>
      </c>
      <c r="AD139" s="1" t="str">
        <f t="shared" si="60"/>
        <v xml:space="preserve"> </v>
      </c>
      <c r="AE139">
        <f t="shared" si="44"/>
        <v>71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220</v>
      </c>
      <c r="AP139" t="s">
        <v>1574</v>
      </c>
      <c r="AQ139" t="e">
        <v>#VALUE!</v>
      </c>
      <c r="AR139">
        <v>-156.66197046624401</v>
      </c>
      <c r="AS139">
        <v>15.287682985682881</v>
      </c>
      <c r="AT139" t="e">
        <v>#VALUE!</v>
      </c>
      <c r="AU139">
        <v>156.66197046624401</v>
      </c>
      <c r="AV139" t="s">
        <v>1575</v>
      </c>
    </row>
    <row r="140" spans="1:48" x14ac:dyDescent="0.25">
      <c r="A140">
        <v>1.4299999999999969E-9</v>
      </c>
      <c r="B140" t="s">
        <v>570</v>
      </c>
      <c r="C140" s="3">
        <v>4</v>
      </c>
      <c r="D140" s="3">
        <v>6</v>
      </c>
      <c r="E140" s="3">
        <v>14</v>
      </c>
      <c r="F140" s="3">
        <v>24</v>
      </c>
      <c r="G140" s="4">
        <v>46</v>
      </c>
      <c r="H140" s="4">
        <v>40.380000000000003</v>
      </c>
      <c r="I140" s="5">
        <v>26502.952556306667</v>
      </c>
      <c r="J140" s="4">
        <v>14.006243496357961</v>
      </c>
      <c r="K140" s="4">
        <v>14.006243496357961</v>
      </c>
      <c r="L140" s="4">
        <v>11.143214195455636</v>
      </c>
      <c r="M140" s="4">
        <v>11.143214195455636</v>
      </c>
      <c r="N140" s="4">
        <v>2.883</v>
      </c>
      <c r="O140" s="4">
        <v>-9.9062500000000053</v>
      </c>
      <c r="P140" s="4">
        <v>0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>
        <f t="shared" si="55"/>
        <v>-0.40848769587224354</v>
      </c>
      <c r="W140" s="37" t="str">
        <f t="shared" si="56"/>
        <v/>
      </c>
      <c r="X140" s="37">
        <f t="shared" si="57"/>
        <v>-0.27215350268639316</v>
      </c>
      <c r="Y140" t="str">
        <f t="shared" si="41"/>
        <v xml:space="preserve"> </v>
      </c>
      <c r="Z140" s="1">
        <f t="shared" si="58"/>
        <v>75</v>
      </c>
      <c r="AA140" t="str">
        <f t="shared" si="42"/>
        <v xml:space="preserve"> </v>
      </c>
      <c r="AB140" s="1">
        <f t="shared" si="59"/>
        <v>102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570</v>
      </c>
      <c r="AP140" t="s">
        <v>1574</v>
      </c>
      <c r="AQ140">
        <v>40.848769587224353</v>
      </c>
      <c r="AR140">
        <v>27.215350268639316</v>
      </c>
      <c r="AS140">
        <v>13.917781079742442</v>
      </c>
      <c r="AT140">
        <v>-40.848769587224353</v>
      </c>
      <c r="AU140">
        <v>-27.215350268639316</v>
      </c>
      <c r="AV140" t="s">
        <v>1576</v>
      </c>
    </row>
    <row r="141" spans="1:48" x14ac:dyDescent="0.25">
      <c r="A141">
        <v>1.4399999999999969E-9</v>
      </c>
      <c r="B141" t="s">
        <v>622</v>
      </c>
      <c r="C141" s="3">
        <v>0</v>
      </c>
      <c r="D141" s="3">
        <v>0</v>
      </c>
      <c r="E141" s="3">
        <v>3</v>
      </c>
      <c r="F141" s="3">
        <v>3</v>
      </c>
      <c r="G141" s="4">
        <v>39.5</v>
      </c>
      <c r="H141" s="4">
        <v>35.01</v>
      </c>
      <c r="I141" s="5">
        <v>26502.952556306667</v>
      </c>
      <c r="J141" s="4">
        <v>12.14360041623309</v>
      </c>
      <c r="K141" s="4">
        <v>12.14360041623309</v>
      </c>
      <c r="L141" s="4">
        <v>11.143214195455636</v>
      </c>
      <c r="M141" s="4">
        <v>11.143214195455636</v>
      </c>
      <c r="N141" s="4">
        <v>2.883</v>
      </c>
      <c r="O141" s="4">
        <v>-9.9062500000000053</v>
      </c>
      <c r="P141" s="4" t="s">
        <v>124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>
        <f t="shared" si="55"/>
        <v>-0.48715092205268073</v>
      </c>
      <c r="W141" s="37" t="str">
        <f t="shared" si="56"/>
        <v/>
      </c>
      <c r="X141" s="37">
        <f t="shared" si="57"/>
        <v>-0.27215350268639316</v>
      </c>
      <c r="Y141" t="str">
        <f t="shared" si="41"/>
        <v xml:space="preserve"> </v>
      </c>
      <c r="Z141" s="1">
        <f t="shared" si="58"/>
        <v>47</v>
      </c>
      <c r="AA141" t="str">
        <f t="shared" si="42"/>
        <v xml:space="preserve"> </v>
      </c>
      <c r="AB141" s="1">
        <f t="shared" si="59"/>
        <v>102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622</v>
      </c>
      <c r="AP141" t="s">
        <v>1574</v>
      </c>
      <c r="AQ141">
        <v>48.715092205268071</v>
      </c>
      <c r="AR141">
        <v>27.215350268639316</v>
      </c>
      <c r="AS141">
        <v>12.824907169380184</v>
      </c>
      <c r="AT141">
        <v>-48.715092205268071</v>
      </c>
      <c r="AU141">
        <v>-27.215350268639316</v>
      </c>
      <c r="AV141" t="s">
        <v>1576</v>
      </c>
    </row>
    <row r="142" spans="1:48" x14ac:dyDescent="0.25">
      <c r="A142">
        <v>1.4499999999999969E-9</v>
      </c>
      <c r="B142" t="s">
        <v>607</v>
      </c>
      <c r="C142" s="3">
        <v>8</v>
      </c>
      <c r="D142" s="3">
        <v>3</v>
      </c>
      <c r="E142" s="3">
        <v>10</v>
      </c>
      <c r="F142" s="3">
        <v>21</v>
      </c>
      <c r="G142" s="4">
        <v>35</v>
      </c>
      <c r="H142" s="4">
        <v>37.950000000000003</v>
      </c>
      <c r="I142" s="5">
        <v>19969.022642249998</v>
      </c>
      <c r="J142" s="4">
        <v>12.533025099075298</v>
      </c>
      <c r="K142" s="4">
        <v>12.533025099075298</v>
      </c>
      <c r="L142" s="4">
        <v>9.3962271763288125</v>
      </c>
      <c r="M142" s="4">
        <v>9.3962271763288125</v>
      </c>
      <c r="N142" s="4">
        <v>3.028</v>
      </c>
      <c r="O142" s="4">
        <v>-14.172335600907029</v>
      </c>
      <c r="P142" s="4">
        <v>0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-0.47070472136424391</v>
      </c>
      <c r="W142" s="37" t="str">
        <f t="shared" si="56"/>
        <v/>
      </c>
      <c r="X142" s="37">
        <f t="shared" si="57"/>
        <v>-0.38626226524094842</v>
      </c>
      <c r="Y142" t="str">
        <f t="shared" si="41"/>
        <v xml:space="preserve"> </v>
      </c>
      <c r="Z142" s="1">
        <f t="shared" si="58"/>
        <v>53</v>
      </c>
      <c r="AA142" t="str">
        <f t="shared" si="42"/>
        <v xml:space="preserve"> </v>
      </c>
      <c r="AB142" s="1">
        <f t="shared" si="59"/>
        <v>63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607</v>
      </c>
      <c r="AP142" t="s">
        <v>1524</v>
      </c>
      <c r="AQ142">
        <v>47.070472136424392</v>
      </c>
      <c r="AR142">
        <v>38.626226524094839</v>
      </c>
      <c r="AS142">
        <v>-7.7733860342556031</v>
      </c>
      <c r="AT142">
        <v>-47.070472136424392</v>
      </c>
      <c r="AU142">
        <v>-38.626226524094839</v>
      </c>
      <c r="AV142" t="s">
        <v>1577</v>
      </c>
    </row>
    <row r="143" spans="1:48" x14ac:dyDescent="0.25">
      <c r="A143">
        <v>1.4599999999999968E-9</v>
      </c>
      <c r="B143" t="s">
        <v>620</v>
      </c>
      <c r="C143" s="3">
        <v>18</v>
      </c>
      <c r="D143" s="3">
        <v>0</v>
      </c>
      <c r="E143" s="3">
        <v>11</v>
      </c>
      <c r="F143" s="3">
        <v>29</v>
      </c>
      <c r="G143" s="4">
        <v>160</v>
      </c>
      <c r="H143" s="4">
        <v>143.52000000000001</v>
      </c>
      <c r="I143" s="5">
        <v>41501.295058080002</v>
      </c>
      <c r="J143" s="4" t="s">
        <v>1236</v>
      </c>
      <c r="K143" s="4" t="s">
        <v>1236</v>
      </c>
      <c r="L143" s="4">
        <v>24.209031854503973</v>
      </c>
      <c r="M143" s="4">
        <v>24.209031854503973</v>
      </c>
      <c r="N143" s="4">
        <v>1.2410000000000001</v>
      </c>
      <c r="O143" s="4">
        <v>86.897590361445793</v>
      </c>
      <c r="P143" s="4">
        <v>3.2378762541806019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 xml:space="preserve"> </v>
      </c>
      <c r="V143" s="37" t="str">
        <f t="shared" si="55"/>
        <v xml:space="preserve"> </v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>
        <f t="shared" si="61"/>
        <v>3.237876255640602</v>
      </c>
      <c r="AH143" t="str">
        <f t="shared" si="62"/>
        <v xml:space="preserve"> </v>
      </c>
      <c r="AI143">
        <f t="shared" si="46"/>
        <v>62</v>
      </c>
      <c r="AJ143" t="str">
        <f t="shared" si="47"/>
        <v xml:space="preserve"> </v>
      </c>
      <c r="AK143">
        <f t="shared" si="63"/>
        <v>86.897590362905788</v>
      </c>
      <c r="AL143" t="str">
        <f t="shared" si="64"/>
        <v xml:space="preserve"> </v>
      </c>
      <c r="AM143">
        <f t="shared" si="48"/>
        <v>6</v>
      </c>
      <c r="AN143" t="str">
        <f t="shared" si="49"/>
        <v xml:space="preserve"> </v>
      </c>
      <c r="AO143" t="s">
        <v>620</v>
      </c>
      <c r="AP143" t="s">
        <v>1578</v>
      </c>
      <c r="AQ143" t="e">
        <v>#VALUE!</v>
      </c>
      <c r="AR143">
        <v>-58.127257805383728</v>
      </c>
      <c r="AS143">
        <v>11.482720178372352</v>
      </c>
      <c r="AT143" t="e">
        <v>#VALUE!</v>
      </c>
      <c r="AU143">
        <v>58.127257805383728</v>
      </c>
      <c r="AV143" t="s">
        <v>1579</v>
      </c>
    </row>
    <row r="144" spans="1:48" x14ac:dyDescent="0.25">
      <c r="A144">
        <v>1.4699999999999968E-9</v>
      </c>
      <c r="B144" t="s">
        <v>488</v>
      </c>
      <c r="C144" s="3">
        <v>15</v>
      </c>
      <c r="D144" s="3">
        <v>2</v>
      </c>
      <c r="E144" s="3">
        <v>11</v>
      </c>
      <c r="F144" s="3">
        <v>28</v>
      </c>
      <c r="G144" s="4">
        <v>124</v>
      </c>
      <c r="H144" s="4">
        <v>117.04</v>
      </c>
      <c r="I144" s="5">
        <v>27319.585062000002</v>
      </c>
      <c r="J144" s="4">
        <v>20.44366812227074</v>
      </c>
      <c r="K144" s="4">
        <v>20.44366812227074</v>
      </c>
      <c r="L144" s="4">
        <v>11.284128005466755</v>
      </c>
      <c r="M144" s="4">
        <v>11.284128005466755</v>
      </c>
      <c r="N144" s="4">
        <v>6.2149999999999999</v>
      </c>
      <c r="O144" s="4">
        <v>9.9999999999999911</v>
      </c>
      <c r="P144" s="4">
        <v>0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>
        <f t="shared" si="55"/>
        <v>-0.13662209007204629</v>
      </c>
      <c r="W144" s="37" t="str">
        <f t="shared" si="56"/>
        <v/>
      </c>
      <c r="X144" s="37">
        <f t="shared" si="57"/>
        <v>-0.26294936990740236</v>
      </c>
      <c r="Y144" t="str">
        <f t="shared" si="41"/>
        <v xml:space="preserve"> </v>
      </c>
      <c r="Z144" s="1">
        <f t="shared" si="58"/>
        <v>167</v>
      </c>
      <c r="AA144" t="str">
        <f t="shared" si="42"/>
        <v xml:space="preserve"> </v>
      </c>
      <c r="AB144" s="1">
        <f t="shared" si="59"/>
        <v>108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488</v>
      </c>
      <c r="AP144" t="s">
        <v>1272</v>
      </c>
      <c r="AQ144">
        <v>13.662209007204629</v>
      </c>
      <c r="AR144">
        <v>26.294936990740236</v>
      </c>
      <c r="AS144">
        <v>5.9466848940533001</v>
      </c>
      <c r="AT144">
        <v>-13.662209007204629</v>
      </c>
      <c r="AU144">
        <v>-26.294936990740236</v>
      </c>
      <c r="AV144" t="s">
        <v>1580</v>
      </c>
    </row>
    <row r="145" spans="1:48" x14ac:dyDescent="0.25">
      <c r="A145">
        <v>1.4799999999999968E-9</v>
      </c>
      <c r="B145" t="s">
        <v>297</v>
      </c>
      <c r="C145" s="3">
        <v>9</v>
      </c>
      <c r="D145" s="3">
        <v>1</v>
      </c>
      <c r="E145" s="3">
        <v>7</v>
      </c>
      <c r="F145" s="3">
        <v>17</v>
      </c>
      <c r="G145" s="4">
        <v>147</v>
      </c>
      <c r="H145" s="4">
        <v>140.49</v>
      </c>
      <c r="I145" s="5">
        <v>20210.421179969999</v>
      </c>
      <c r="J145" s="4">
        <v>21.744312026002167</v>
      </c>
      <c r="K145" s="4">
        <v>21.744312026002167</v>
      </c>
      <c r="L145" s="4">
        <v>15.870698205623652</v>
      </c>
      <c r="M145" s="4">
        <v>15.870698205623652</v>
      </c>
      <c r="N145" s="4">
        <v>6.4610000000000003</v>
      </c>
      <c r="O145" s="4">
        <v>13.950617283950622</v>
      </c>
      <c r="P145" s="4">
        <v>1.4463662894156166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297</v>
      </c>
      <c r="AP145" t="s">
        <v>1581</v>
      </c>
      <c r="AQ145">
        <v>8.169323833917808</v>
      </c>
      <c r="AR145">
        <v>-3.6633766188876038</v>
      </c>
      <c r="AS145">
        <v>4.6337817638266054</v>
      </c>
      <c r="AT145">
        <v>-8.169323833917808</v>
      </c>
      <c r="AU145">
        <v>3.6633766188876038</v>
      </c>
      <c r="AV145" t="s">
        <v>1582</v>
      </c>
    </row>
    <row r="146" spans="1:48" x14ac:dyDescent="0.25">
      <c r="A146">
        <v>1.4899999999999967E-9</v>
      </c>
      <c r="B146" t="s">
        <v>1067</v>
      </c>
      <c r="C146" s="3">
        <v>7</v>
      </c>
      <c r="D146" s="3">
        <v>2</v>
      </c>
      <c r="E146" s="3">
        <v>15</v>
      </c>
      <c r="F146" s="3">
        <v>24</v>
      </c>
      <c r="G146" s="4">
        <v>65</v>
      </c>
      <c r="H146" s="4">
        <v>63.79</v>
      </c>
      <c r="I146" s="5">
        <v>47537.893691820005</v>
      </c>
      <c r="J146" s="4">
        <v>13.264711998336452</v>
      </c>
      <c r="K146" s="4">
        <v>13.264711998336452</v>
      </c>
      <c r="L146" s="4">
        <v>6.9905329751479846</v>
      </c>
      <c r="M146" s="4">
        <v>6.9905329751479846</v>
      </c>
      <c r="N146" s="4">
        <v>4.8090000000000002</v>
      </c>
      <c r="O146" s="4">
        <v>189.69879518072287</v>
      </c>
      <c r="P146" s="4">
        <v>4.4066468098448039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>
        <f t="shared" si="55"/>
        <v>-0.43980408738664678</v>
      </c>
      <c r="W146" s="37" t="str">
        <f t="shared" si="56"/>
        <v/>
      </c>
      <c r="X146" s="37">
        <f t="shared" si="57"/>
        <v>-0.54339611075665206</v>
      </c>
      <c r="Y146" t="str">
        <f t="shared" si="41"/>
        <v xml:space="preserve"> </v>
      </c>
      <c r="Z146" s="1">
        <f t="shared" si="58"/>
        <v>62</v>
      </c>
      <c r="AA146" t="str">
        <f t="shared" si="42"/>
        <v xml:space="preserve"> </v>
      </c>
      <c r="AB146" s="1">
        <f t="shared" si="59"/>
        <v>28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>
        <f t="shared" si="61"/>
        <v>4.4066468113348041</v>
      </c>
      <c r="AH146" t="str">
        <f t="shared" si="62"/>
        <v xml:space="preserve"> </v>
      </c>
      <c r="AI146">
        <f t="shared" si="46"/>
        <v>16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1067</v>
      </c>
      <c r="AP146" t="s">
        <v>1350</v>
      </c>
      <c r="AQ146">
        <v>43.980408738664678</v>
      </c>
      <c r="AR146">
        <v>54.339611075665204</v>
      </c>
      <c r="AS146">
        <v>1.8968490358990397</v>
      </c>
      <c r="AT146">
        <v>-43.980408738664678</v>
      </c>
      <c r="AU146">
        <v>-54.339611075665204</v>
      </c>
      <c r="AV146" t="s">
        <v>1583</v>
      </c>
    </row>
    <row r="147" spans="1:48" x14ac:dyDescent="0.25">
      <c r="A147">
        <v>1.4999999999999967E-9</v>
      </c>
      <c r="B147" t="s">
        <v>1146</v>
      </c>
      <c r="C147" s="3">
        <v>16</v>
      </c>
      <c r="D147" s="3">
        <v>0</v>
      </c>
      <c r="E147" s="3">
        <v>14</v>
      </c>
      <c r="F147" s="3">
        <v>30</v>
      </c>
      <c r="G147" s="4">
        <v>400</v>
      </c>
      <c r="H147" s="4">
        <v>390.62</v>
      </c>
      <c r="I147" s="5">
        <v>15156.226310319998</v>
      </c>
      <c r="J147" s="4">
        <v>30.231406237907279</v>
      </c>
      <c r="K147" s="4">
        <v>30.231406237907279</v>
      </c>
      <c r="L147" s="4">
        <v>22.481930760979253</v>
      </c>
      <c r="M147" s="4">
        <v>22.481930760979253</v>
      </c>
      <c r="N147" s="4">
        <v>12.921000000000001</v>
      </c>
      <c r="O147" s="4">
        <v>7.5853455453788614</v>
      </c>
      <c r="P147" s="4">
        <v>0.95514822589729143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1146</v>
      </c>
      <c r="AP147" t="s">
        <v>1534</v>
      </c>
      <c r="AQ147">
        <v>-27.673410543352905</v>
      </c>
      <c r="AR147">
        <v>-46.846271373828664</v>
      </c>
      <c r="AS147">
        <v>2.4013107367774289</v>
      </c>
      <c r="AT147">
        <v>27.673410543352905</v>
      </c>
      <c r="AU147">
        <v>46.846271373828664</v>
      </c>
      <c r="AV147" t="s">
        <v>1584</v>
      </c>
    </row>
    <row r="148" spans="1:48" x14ac:dyDescent="0.25">
      <c r="A148">
        <v>1.5099999999999966E-9</v>
      </c>
      <c r="B148" t="s">
        <v>590</v>
      </c>
      <c r="C148" s="3">
        <v>10</v>
      </c>
      <c r="D148" s="3">
        <v>1</v>
      </c>
      <c r="E148" s="3">
        <v>5</v>
      </c>
      <c r="F148" s="3">
        <v>16</v>
      </c>
      <c r="G148" s="4">
        <v>45</v>
      </c>
      <c r="H148" s="4">
        <v>43.28</v>
      </c>
      <c r="I148" s="5">
        <v>16176.60684896</v>
      </c>
      <c r="J148" s="4" t="s">
        <v>1236</v>
      </c>
      <c r="K148" s="4" t="s">
        <v>1236</v>
      </c>
      <c r="L148" s="4">
        <v>27.507813594954452</v>
      </c>
      <c r="M148" s="4">
        <v>27.507813594954452</v>
      </c>
      <c r="N148" s="4">
        <v>0.62</v>
      </c>
      <c r="O148" s="4">
        <v>22.047244094488185</v>
      </c>
      <c r="P148" s="4">
        <v>2.3890942698706099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590</v>
      </c>
      <c r="AP148" t="s">
        <v>1585</v>
      </c>
      <c r="AQ148" t="e">
        <v>#VALUE!</v>
      </c>
      <c r="AR148">
        <v>-79.674063718601573</v>
      </c>
      <c r="AS148">
        <v>3.9741219963031371</v>
      </c>
      <c r="AT148" t="e">
        <v>#VALUE!</v>
      </c>
      <c r="AU148">
        <v>79.674063718601573</v>
      </c>
      <c r="AV148" t="s">
        <v>1586</v>
      </c>
    </row>
    <row r="149" spans="1:48" x14ac:dyDescent="0.25">
      <c r="A149">
        <v>1.5199999999999966E-9</v>
      </c>
      <c r="B149" t="s">
        <v>489</v>
      </c>
      <c r="C149" s="3">
        <v>20</v>
      </c>
      <c r="D149" s="3">
        <v>1</v>
      </c>
      <c r="E149" s="3">
        <v>9</v>
      </c>
      <c r="F149" s="3">
        <v>30</v>
      </c>
      <c r="G149" s="4">
        <v>158</v>
      </c>
      <c r="H149" s="4">
        <v>143.69</v>
      </c>
      <c r="I149" s="5">
        <v>18800.783827059997</v>
      </c>
      <c r="J149" s="4">
        <v>36.758761831670498</v>
      </c>
      <c r="K149" s="4">
        <v>36.758761831670498</v>
      </c>
      <c r="L149" s="4">
        <v>19.715007380679026</v>
      </c>
      <c r="M149" s="4">
        <v>19.715007380679026</v>
      </c>
      <c r="N149" s="4">
        <v>3.9090000000000003</v>
      </c>
      <c r="O149" s="4">
        <v>24.888178913738031</v>
      </c>
      <c r="P149" s="4">
        <v>1.1594404621059224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489</v>
      </c>
      <c r="AP149" t="s">
        <v>1534</v>
      </c>
      <c r="AQ149">
        <v>-55.239767990530368</v>
      </c>
      <c r="AR149">
        <v>-28.773429414926532</v>
      </c>
      <c r="AS149">
        <v>9.9589393833948048</v>
      </c>
      <c r="AT149">
        <v>55.239767990530368</v>
      </c>
      <c r="AU149">
        <v>28.773429414926532</v>
      </c>
      <c r="AV149" t="s">
        <v>1587</v>
      </c>
    </row>
    <row r="150" spans="1:48" x14ac:dyDescent="0.25">
      <c r="A150">
        <v>1.5299999999999966E-9</v>
      </c>
      <c r="B150" t="s">
        <v>547</v>
      </c>
      <c r="C150" s="3">
        <v>13</v>
      </c>
      <c r="D150" s="3">
        <v>0</v>
      </c>
      <c r="E150" s="3">
        <v>6</v>
      </c>
      <c r="F150" s="3">
        <v>19</v>
      </c>
      <c r="G150" s="4">
        <v>138</v>
      </c>
      <c r="H150" s="4">
        <v>135.63</v>
      </c>
      <c r="I150" s="5">
        <v>26275.221627930001</v>
      </c>
      <c r="J150" s="4">
        <v>18.945383433440423</v>
      </c>
      <c r="K150" s="4">
        <v>18.945383433440423</v>
      </c>
      <c r="L150" s="4">
        <v>12.052464348294382</v>
      </c>
      <c r="M150" s="4">
        <v>12.052464348294382</v>
      </c>
      <c r="N150" s="4">
        <v>7.1589999999999998</v>
      </c>
      <c r="O150" s="4">
        <v>-0.43115438108484816</v>
      </c>
      <c r="P150" s="4">
        <v>3.1490083314900832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-0.19989771631400133</v>
      </c>
      <c r="W150" s="37" t="str">
        <f t="shared" si="56"/>
        <v/>
      </c>
      <c r="X150" s="37">
        <f t="shared" si="57"/>
        <v>-0.21276358813234708</v>
      </c>
      <c r="Y150" t="str">
        <f t="shared" si="41"/>
        <v xml:space="preserve"> </v>
      </c>
      <c r="Z150" s="1">
        <f t="shared" si="58"/>
        <v>147</v>
      </c>
      <c r="AA150" t="str">
        <f t="shared" si="42"/>
        <v xml:space="preserve"> </v>
      </c>
      <c r="AB150" s="1">
        <f t="shared" si="59"/>
        <v>124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3.1490083330200833</v>
      </c>
      <c r="AH150" t="str">
        <f t="shared" si="62"/>
        <v xml:space="preserve"> </v>
      </c>
      <c r="AI150">
        <f t="shared" si="46"/>
        <v>65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547</v>
      </c>
      <c r="AP150" t="s">
        <v>1411</v>
      </c>
      <c r="AQ150">
        <v>19.989771631400131</v>
      </c>
      <c r="AR150">
        <v>21.276358813234708</v>
      </c>
      <c r="AS150">
        <v>1.7474010174740151</v>
      </c>
      <c r="AT150">
        <v>-19.989771631400131</v>
      </c>
      <c r="AU150">
        <v>-21.276358813234708</v>
      </c>
      <c r="AV150" t="s">
        <v>1588</v>
      </c>
    </row>
    <row r="151" spans="1:48" x14ac:dyDescent="0.25">
      <c r="A151">
        <v>1.5399999999999965E-9</v>
      </c>
      <c r="B151" t="s">
        <v>298</v>
      </c>
      <c r="C151" s="3">
        <v>6</v>
      </c>
      <c r="D151" s="3">
        <v>0</v>
      </c>
      <c r="E151" s="3">
        <v>13</v>
      </c>
      <c r="F151" s="3">
        <v>19</v>
      </c>
      <c r="G151" s="4">
        <v>100</v>
      </c>
      <c r="H151" s="4">
        <v>97.64</v>
      </c>
      <c r="I151" s="5">
        <v>75106.300817519994</v>
      </c>
      <c r="J151" s="4">
        <v>18.816727693197148</v>
      </c>
      <c r="K151" s="4">
        <v>18.816727693197148</v>
      </c>
      <c r="L151" s="4">
        <v>12.208634947482983</v>
      </c>
      <c r="M151" s="4">
        <v>12.208634947482983</v>
      </c>
      <c r="N151" s="4">
        <v>5.1890000000000001</v>
      </c>
      <c r="O151" s="4">
        <v>1.3476562499999991</v>
      </c>
      <c r="P151" s="4">
        <v>4.034207292093404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>
        <f t="shared" si="55"/>
        <v>-0.20533111131176429</v>
      </c>
      <c r="W151" s="37" t="str">
        <f t="shared" si="56"/>
        <v/>
      </c>
      <c r="X151" s="37">
        <f t="shared" si="57"/>
        <v>-0.20256292056830205</v>
      </c>
      <c r="Y151" t="str">
        <f t="shared" si="41"/>
        <v xml:space="preserve"> </v>
      </c>
      <c r="Z151" s="1">
        <f t="shared" si="58"/>
        <v>145</v>
      </c>
      <c r="AA151" t="str">
        <f t="shared" si="42"/>
        <v xml:space="preserve"> </v>
      </c>
      <c r="AB151" s="1">
        <f t="shared" si="59"/>
        <v>130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4.0342072936334041</v>
      </c>
      <c r="AH151" t="str">
        <f t="shared" si="62"/>
        <v xml:space="preserve"> </v>
      </c>
      <c r="AI151">
        <f t="shared" si="46"/>
        <v>25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298</v>
      </c>
      <c r="AP151" t="s">
        <v>1411</v>
      </c>
      <c r="AQ151">
        <v>20.53311113117643</v>
      </c>
      <c r="AR151">
        <v>20.256292056830205</v>
      </c>
      <c r="AS151">
        <v>2.417042195821395</v>
      </c>
      <c r="AT151">
        <v>-20.53311113117643</v>
      </c>
      <c r="AU151">
        <v>-20.256292056830205</v>
      </c>
      <c r="AV151" t="s">
        <v>1589</v>
      </c>
    </row>
    <row r="152" spans="1:48" x14ac:dyDescent="0.25">
      <c r="A152">
        <v>1.5499999999999965E-9</v>
      </c>
      <c r="B152" t="s">
        <v>493</v>
      </c>
      <c r="C152" s="3">
        <v>2</v>
      </c>
      <c r="D152" s="3">
        <v>2</v>
      </c>
      <c r="E152" s="3">
        <v>7</v>
      </c>
      <c r="F152" s="3">
        <v>11</v>
      </c>
      <c r="G152" s="4">
        <v>110</v>
      </c>
      <c r="H152" s="4">
        <v>109.88</v>
      </c>
      <c r="I152" s="5">
        <v>12020.871999999999</v>
      </c>
      <c r="J152" s="4">
        <v>13.356022851586239</v>
      </c>
      <c r="K152" s="4">
        <v>13.356022851586239</v>
      </c>
      <c r="L152" s="4">
        <v>8.8346041007007532</v>
      </c>
      <c r="M152" s="4">
        <v>8.8346041007007532</v>
      </c>
      <c r="N152" s="4">
        <v>8.2270000000000003</v>
      </c>
      <c r="O152" s="4">
        <v>13.319559228650146</v>
      </c>
      <c r="P152" s="4" t="s">
        <v>124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>
        <f t="shared" si="55"/>
        <v>-0.43594784333293612</v>
      </c>
      <c r="W152" s="37" t="str">
        <f t="shared" si="56"/>
        <v/>
      </c>
      <c r="X152" s="37">
        <f t="shared" si="57"/>
        <v>-0.42294606052984118</v>
      </c>
      <c r="Y152" t="str">
        <f t="shared" si="41"/>
        <v xml:space="preserve"> </v>
      </c>
      <c r="Z152" s="1">
        <f t="shared" si="58"/>
        <v>66</v>
      </c>
      <c r="AA152" t="str">
        <f t="shared" si="42"/>
        <v xml:space="preserve"> </v>
      </c>
      <c r="AB152" s="1">
        <f t="shared" si="59"/>
        <v>49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493</v>
      </c>
      <c r="AP152" t="s">
        <v>1340</v>
      </c>
      <c r="AQ152">
        <v>43.59478433329361</v>
      </c>
      <c r="AR152">
        <v>42.294606052984122</v>
      </c>
      <c r="AS152">
        <v>0.10921004732435957</v>
      </c>
      <c r="AT152">
        <v>-43.59478433329361</v>
      </c>
      <c r="AU152">
        <v>-42.294606052984122</v>
      </c>
      <c r="AV152" t="s">
        <v>1590</v>
      </c>
    </row>
    <row r="153" spans="1:48" x14ac:dyDescent="0.25">
      <c r="A153">
        <v>1.5599999999999965E-9</v>
      </c>
      <c r="B153" t="s">
        <v>538</v>
      </c>
      <c r="C153" s="3">
        <v>28</v>
      </c>
      <c r="D153" s="3">
        <v>0</v>
      </c>
      <c r="E153" s="3">
        <v>5</v>
      </c>
      <c r="F153" s="3">
        <v>33</v>
      </c>
      <c r="G153" s="4">
        <v>29</v>
      </c>
      <c r="H153" s="4">
        <v>21.88</v>
      </c>
      <c r="I153" s="5">
        <v>14727.428</v>
      </c>
      <c r="J153" s="4">
        <v>11.989041095890411</v>
      </c>
      <c r="K153" s="4">
        <v>11.989041095890411</v>
      </c>
      <c r="L153" s="4">
        <v>4.225575238657612</v>
      </c>
      <c r="M153" s="4">
        <v>4.225575238657612</v>
      </c>
      <c r="N153" s="4">
        <v>1.825</v>
      </c>
      <c r="O153" s="4" t="s">
        <v>119</v>
      </c>
      <c r="P153" s="4">
        <v>3.2998171846435103</v>
      </c>
      <c r="Q153" s="36">
        <f t="shared" si="50"/>
        <v>84.848484850044841</v>
      </c>
      <c r="R153" t="str">
        <f t="shared" si="51"/>
        <v xml:space="preserve"> </v>
      </c>
      <c r="S153" s="37">
        <f t="shared" si="52"/>
        <v>0.32541133611210238</v>
      </c>
      <c r="T153" s="37" t="str">
        <f t="shared" si="53"/>
        <v/>
      </c>
      <c r="U153" s="37" t="str">
        <f t="shared" si="54"/>
        <v/>
      </c>
      <c r="V153" s="37">
        <f t="shared" si="55"/>
        <v>-0.49367827820810462</v>
      </c>
      <c r="W153" s="37" t="str">
        <f t="shared" si="56"/>
        <v/>
      </c>
      <c r="X153" s="37">
        <f t="shared" si="57"/>
        <v>-0.72399613947595898</v>
      </c>
      <c r="Y153" t="str">
        <f t="shared" si="41"/>
        <v xml:space="preserve"> </v>
      </c>
      <c r="Z153" s="1">
        <f t="shared" si="58"/>
        <v>45</v>
      </c>
      <c r="AA153" t="str">
        <f t="shared" si="42"/>
        <v xml:space="preserve"> </v>
      </c>
      <c r="AB153" s="1">
        <f t="shared" si="59"/>
        <v>3</v>
      </c>
      <c r="AC153">
        <f t="shared" si="43"/>
        <v>5</v>
      </c>
      <c r="AD153" s="1" t="str">
        <f t="shared" si="60"/>
        <v xml:space="preserve"> </v>
      </c>
      <c r="AE153">
        <f t="shared" si="44"/>
        <v>29</v>
      </c>
      <c r="AF153" t="str">
        <f t="shared" si="45"/>
        <v xml:space="preserve"> </v>
      </c>
      <c r="AG153">
        <f t="shared" si="61"/>
        <v>3.2998171862035104</v>
      </c>
      <c r="AH153" t="str">
        <f t="shared" si="62"/>
        <v xml:space="preserve"> </v>
      </c>
      <c r="AI153">
        <f t="shared" si="46"/>
        <v>59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538</v>
      </c>
      <c r="AP153" t="s">
        <v>1314</v>
      </c>
      <c r="AQ153">
        <v>49.367827820810462</v>
      </c>
      <c r="AR153">
        <v>72.399613947595896</v>
      </c>
      <c r="AS153">
        <v>32.541133455210236</v>
      </c>
      <c r="AT153">
        <v>-49.367827820810462</v>
      </c>
      <c r="AU153">
        <v>-72.399613947595896</v>
      </c>
      <c r="AV153" t="s">
        <v>1591</v>
      </c>
    </row>
    <row r="154" spans="1:48" x14ac:dyDescent="0.25">
      <c r="A154">
        <v>1.5699999999999964E-9</v>
      </c>
      <c r="B154" t="s">
        <v>492</v>
      </c>
      <c r="C154" s="3">
        <v>5</v>
      </c>
      <c r="D154" s="3">
        <v>0</v>
      </c>
      <c r="E154" s="3">
        <v>9</v>
      </c>
      <c r="F154" s="3">
        <v>14</v>
      </c>
      <c r="G154" s="4">
        <v>30.5</v>
      </c>
      <c r="H154" s="4">
        <v>32.29</v>
      </c>
      <c r="I154" s="5">
        <v>8220.8400339700001</v>
      </c>
      <c r="J154" s="4">
        <v>13.041195476575121</v>
      </c>
      <c r="K154" s="4">
        <v>13.041195476575121</v>
      </c>
      <c r="L154" s="4">
        <v>4.0654319617669659</v>
      </c>
      <c r="M154" s="4">
        <v>4.0654319617669659</v>
      </c>
      <c r="N154" s="4">
        <v>2.476</v>
      </c>
      <c r="O154" s="4">
        <v>-55.627240143369171</v>
      </c>
      <c r="P154" s="4">
        <v>0.49550944564880767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>
        <f t="shared" si="55"/>
        <v>-0.4492436471681146</v>
      </c>
      <c r="W154" s="37" t="str">
        <f t="shared" si="56"/>
        <v/>
      </c>
      <c r="X154" s="37">
        <f t="shared" si="57"/>
        <v>-0.73445629227466536</v>
      </c>
      <c r="Y154" t="str">
        <f t="shared" si="41"/>
        <v xml:space="preserve"> </v>
      </c>
      <c r="Z154" s="1">
        <f t="shared" si="58"/>
        <v>59</v>
      </c>
      <c r="AA154" t="str">
        <f t="shared" si="42"/>
        <v xml:space="preserve"> </v>
      </c>
      <c r="AB154" s="1">
        <f t="shared" si="59"/>
        <v>2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 t="str">
        <f t="shared" si="61"/>
        <v xml:space="preserve"> </v>
      </c>
      <c r="AH154" t="str">
        <f t="shared" si="62"/>
        <v xml:space="preserve"> </v>
      </c>
      <c r="AI154" t="str">
        <f t="shared" si="46"/>
        <v xml:space="preserve"> 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-55.62724014179917</v>
      </c>
      <c r="AM154" t="str">
        <f t="shared" si="48"/>
        <v xml:space="preserve"> </v>
      </c>
      <c r="AN154">
        <f t="shared" si="49"/>
        <v>2</v>
      </c>
      <c r="AO154" t="s">
        <v>492</v>
      </c>
      <c r="AP154" t="s">
        <v>1263</v>
      </c>
      <c r="AQ154">
        <v>44.924364716811461</v>
      </c>
      <c r="AR154">
        <v>73.44562922746654</v>
      </c>
      <c r="AS154">
        <v>-5.5435119231960321</v>
      </c>
      <c r="AT154">
        <v>-44.924364716811461</v>
      </c>
      <c r="AU154">
        <v>-73.44562922746654</v>
      </c>
      <c r="AV154" t="s">
        <v>1592</v>
      </c>
    </row>
    <row r="155" spans="1:48" x14ac:dyDescent="0.25">
      <c r="A155">
        <v>1.5799999999999964E-9</v>
      </c>
      <c r="B155" t="s">
        <v>1147</v>
      </c>
      <c r="C155" s="3">
        <v>17</v>
      </c>
      <c r="D155" s="3">
        <v>2</v>
      </c>
      <c r="E155" s="3">
        <v>2</v>
      </c>
      <c r="F155" s="3">
        <v>21</v>
      </c>
      <c r="G155" s="4">
        <v>475</v>
      </c>
      <c r="H155" s="4">
        <v>387.15</v>
      </c>
      <c r="I155" s="5">
        <v>37439.67640905</v>
      </c>
      <c r="J155" s="4" t="s">
        <v>1236</v>
      </c>
      <c r="K155" s="4" t="s">
        <v>1236</v>
      </c>
      <c r="L155" s="4" t="s">
        <v>1236</v>
      </c>
      <c r="M155" s="4" t="s">
        <v>1236</v>
      </c>
      <c r="N155" s="4">
        <v>2.3119999999999998</v>
      </c>
      <c r="O155" s="4">
        <v>-25.419354838709683</v>
      </c>
      <c r="P155" s="4">
        <v>0</v>
      </c>
      <c r="Q155" s="36">
        <f t="shared" si="50"/>
        <v>80.952380953960954</v>
      </c>
      <c r="R155" t="str">
        <f t="shared" si="51"/>
        <v xml:space="preserve"> </v>
      </c>
      <c r="S155" s="37">
        <f t="shared" si="52"/>
        <v>0.2269146341513549</v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 xml:space="preserve"> </v>
      </c>
      <c r="X155" s="37" t="str">
        <f t="shared" si="57"/>
        <v xml:space="preserve"> 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19</v>
      </c>
      <c r="AD155" s="1" t="str">
        <f t="shared" si="60"/>
        <v xml:space="preserve"> </v>
      </c>
      <c r="AE155">
        <f t="shared" si="44"/>
        <v>46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1147</v>
      </c>
      <c r="AP155" t="s">
        <v>1425</v>
      </c>
      <c r="AQ155" t="e">
        <v>#VALUE!</v>
      </c>
      <c r="AR155" t="e">
        <v>#VALUE!</v>
      </c>
      <c r="AS155">
        <v>22.691463257135492</v>
      </c>
      <c r="AT155" t="e">
        <v>#VALUE!</v>
      </c>
      <c r="AU155" t="e">
        <v>#VALUE!</v>
      </c>
      <c r="AV155" t="s">
        <v>1593</v>
      </c>
    </row>
    <row r="156" spans="1:48" x14ac:dyDescent="0.25">
      <c r="A156">
        <v>1.5899999999999964E-9</v>
      </c>
      <c r="B156" t="s">
        <v>434</v>
      </c>
      <c r="C156" s="3">
        <v>22</v>
      </c>
      <c r="D156" s="3">
        <v>0</v>
      </c>
      <c r="E156" s="3">
        <v>13</v>
      </c>
      <c r="F156" s="3">
        <v>35</v>
      </c>
      <c r="G156" s="4">
        <v>160</v>
      </c>
      <c r="H156" s="4">
        <v>141.44999999999999</v>
      </c>
      <c r="I156" s="5">
        <v>40684.701519150003</v>
      </c>
      <c r="J156" s="4">
        <v>26.155695266272186</v>
      </c>
      <c r="K156" s="4">
        <v>26.155695266272186</v>
      </c>
      <c r="L156" s="4">
        <v>16.180198011556456</v>
      </c>
      <c r="M156" s="4">
        <v>16.180198011556456</v>
      </c>
      <c r="N156" s="4">
        <v>5.4080000000000004</v>
      </c>
      <c r="O156" s="4">
        <v>12.03646157033355</v>
      </c>
      <c r="P156" s="4">
        <v>0.10675150229763168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434</v>
      </c>
      <c r="AP156" t="s">
        <v>1461</v>
      </c>
      <c r="AQ156">
        <v>-10.460849670642535</v>
      </c>
      <c r="AR156">
        <v>-5.6849508766928514</v>
      </c>
      <c r="AS156">
        <v>13.114174620007081</v>
      </c>
      <c r="AT156">
        <v>10.460849670642535</v>
      </c>
      <c r="AU156">
        <v>5.6849508766928514</v>
      </c>
      <c r="AV156" t="s">
        <v>1594</v>
      </c>
    </row>
    <row r="157" spans="1:48" x14ac:dyDescent="0.25">
      <c r="A157">
        <v>1.5999999999999963E-9</v>
      </c>
      <c r="B157" t="s">
        <v>531</v>
      </c>
      <c r="C157" s="3">
        <v>12</v>
      </c>
      <c r="D157" s="3">
        <v>0</v>
      </c>
      <c r="E157" s="3">
        <v>18</v>
      </c>
      <c r="F157" s="3">
        <v>30</v>
      </c>
      <c r="G157" s="4">
        <v>69</v>
      </c>
      <c r="H157" s="4">
        <v>62.64</v>
      </c>
      <c r="I157" s="5">
        <v>42623.122844880003</v>
      </c>
      <c r="J157" s="4">
        <v>15.485784919653893</v>
      </c>
      <c r="K157" s="4">
        <v>15.485784919653893</v>
      </c>
      <c r="L157" s="4">
        <v>11.14706576688689</v>
      </c>
      <c r="M157" s="4">
        <v>11.14706576688689</v>
      </c>
      <c r="N157" s="4">
        <v>4.0449999999999999</v>
      </c>
      <c r="O157" s="4">
        <v>18.621700879765388</v>
      </c>
      <c r="P157" s="4">
        <v>1.1478288633461047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-0.34600363606178774</v>
      </c>
      <c r="W157" s="37" t="str">
        <f t="shared" si="56"/>
        <v/>
      </c>
      <c r="X157" s="37">
        <f t="shared" si="57"/>
        <v>-0.27190192780627154</v>
      </c>
      <c r="Y157" t="str">
        <f t="shared" si="41"/>
        <v xml:space="preserve"> </v>
      </c>
      <c r="Z157" s="1">
        <f t="shared" si="58"/>
        <v>97</v>
      </c>
      <c r="AA157" t="str">
        <f t="shared" si="42"/>
        <v xml:space="preserve"> </v>
      </c>
      <c r="AB157" s="1">
        <f t="shared" si="59"/>
        <v>104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 t="str">
        <f t="shared" si="61"/>
        <v xml:space="preserve"> </v>
      </c>
      <c r="AH157" t="str">
        <f t="shared" si="62"/>
        <v xml:space="preserve"> </v>
      </c>
      <c r="AI157" t="str">
        <f t="shared" si="46"/>
        <v xml:space="preserve"> 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531</v>
      </c>
      <c r="AP157" t="s">
        <v>1444</v>
      </c>
      <c r="AQ157">
        <v>34.600363606178774</v>
      </c>
      <c r="AR157">
        <v>27.190192780627154</v>
      </c>
      <c r="AS157">
        <v>10.153256704980841</v>
      </c>
      <c r="AT157">
        <v>-34.600363606178774</v>
      </c>
      <c r="AU157">
        <v>-27.190192780627154</v>
      </c>
      <c r="AV157" t="s">
        <v>1595</v>
      </c>
    </row>
    <row r="158" spans="1:48" x14ac:dyDescent="0.25">
      <c r="A158">
        <v>1.6099999999999963E-9</v>
      </c>
      <c r="B158" t="s">
        <v>300</v>
      </c>
      <c r="C158" s="3">
        <v>7</v>
      </c>
      <c r="D158" s="3">
        <v>3</v>
      </c>
      <c r="E158" s="3">
        <v>12</v>
      </c>
      <c r="F158" s="3">
        <v>22</v>
      </c>
      <c r="G158" s="4">
        <v>221</v>
      </c>
      <c r="H158" s="4">
        <v>219.74</v>
      </c>
      <c r="I158" s="5">
        <v>62862.80477036001</v>
      </c>
      <c r="J158" s="4" t="s">
        <v>1236</v>
      </c>
      <c r="K158" s="4" t="s">
        <v>1236</v>
      </c>
      <c r="L158" s="4">
        <v>23.784067396111237</v>
      </c>
      <c r="M158" s="4">
        <v>23.784067396111237</v>
      </c>
      <c r="N158" s="4">
        <v>5.1370000000000005</v>
      </c>
      <c r="O158" s="4">
        <v>27.78606965174129</v>
      </c>
      <c r="P158" s="4">
        <v>0.91198689360152907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 xml:space="preserve"> </v>
      </c>
      <c r="V158" s="37" t="str">
        <f t="shared" si="55"/>
        <v xml:space="preserve"> 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300</v>
      </c>
      <c r="AP158" t="s">
        <v>1423</v>
      </c>
      <c r="AQ158" t="e">
        <v>#VALUE!</v>
      </c>
      <c r="AR158">
        <v>-55.35149771409813</v>
      </c>
      <c r="AS158">
        <v>0.57340493310276131</v>
      </c>
      <c r="AT158" t="e">
        <v>#VALUE!</v>
      </c>
      <c r="AU158">
        <v>55.35149771409813</v>
      </c>
      <c r="AV158" t="s">
        <v>1596</v>
      </c>
    </row>
    <row r="159" spans="1:48" x14ac:dyDescent="0.25">
      <c r="A159">
        <v>1.6199999999999963E-9</v>
      </c>
      <c r="B159" t="s">
        <v>289</v>
      </c>
      <c r="C159" s="3">
        <v>1</v>
      </c>
      <c r="D159" s="3">
        <v>8</v>
      </c>
      <c r="E159" s="3">
        <v>10</v>
      </c>
      <c r="F159" s="3">
        <v>19</v>
      </c>
      <c r="G159" s="4">
        <v>71</v>
      </c>
      <c r="H159" s="4">
        <v>75.319999999999993</v>
      </c>
      <c r="I159" s="5">
        <v>25811.285316879996</v>
      </c>
      <c r="J159" s="4">
        <v>17.780925401322001</v>
      </c>
      <c r="K159" s="4">
        <v>17.780925401322001</v>
      </c>
      <c r="L159" s="4">
        <v>10.191720775831472</v>
      </c>
      <c r="M159" s="4">
        <v>10.191720775831472</v>
      </c>
      <c r="N159" s="4">
        <v>4.2359999999999998</v>
      </c>
      <c r="O159" s="4">
        <v>1.3397129186602883</v>
      </c>
      <c r="P159" s="4">
        <v>4.1556027615507176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-0.24907516020304599</v>
      </c>
      <c r="W159" s="37" t="str">
        <f t="shared" si="56"/>
        <v/>
      </c>
      <c r="X159" s="37">
        <f t="shared" si="57"/>
        <v>-0.33430264031786949</v>
      </c>
      <c r="Y159" t="str">
        <f t="shared" si="41"/>
        <v xml:space="preserve"> </v>
      </c>
      <c r="Z159" s="1">
        <f t="shared" si="58"/>
        <v>132</v>
      </c>
      <c r="AA159" t="str">
        <f t="shared" si="42"/>
        <v xml:space="preserve"> </v>
      </c>
      <c r="AB159" s="1">
        <f t="shared" si="59"/>
        <v>77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>
        <f t="shared" si="61"/>
        <v>4.1556027631707178</v>
      </c>
      <c r="AH159" t="str">
        <f t="shared" si="62"/>
        <v xml:space="preserve"> </v>
      </c>
      <c r="AI159">
        <f t="shared" si="46"/>
        <v>20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289</v>
      </c>
      <c r="AP159" t="s">
        <v>1296</v>
      </c>
      <c r="AQ159">
        <v>24.907516020304598</v>
      </c>
      <c r="AR159">
        <v>33.430264031786947</v>
      </c>
      <c r="AS159">
        <v>-5.7355284121083265</v>
      </c>
      <c r="AT159">
        <v>-24.907516020304598</v>
      </c>
      <c r="AU159">
        <v>-33.430264031786947</v>
      </c>
      <c r="AV159" t="s">
        <v>1597</v>
      </c>
    </row>
    <row r="160" spans="1:48" x14ac:dyDescent="0.25">
      <c r="A160">
        <v>1.6299999999999962E-9</v>
      </c>
      <c r="B160" t="s">
        <v>305</v>
      </c>
      <c r="C160" s="3">
        <v>12</v>
      </c>
      <c r="D160" s="3">
        <v>1</v>
      </c>
      <c r="E160" s="3">
        <v>8</v>
      </c>
      <c r="F160" s="3">
        <v>21</v>
      </c>
      <c r="G160" s="4">
        <v>208</v>
      </c>
      <c r="H160" s="4">
        <v>187.22</v>
      </c>
      <c r="I160" s="5">
        <v>22920.084796619998</v>
      </c>
      <c r="J160" s="4">
        <v>29.026356589147287</v>
      </c>
      <c r="K160" s="4">
        <v>29.026356589147287</v>
      </c>
      <c r="L160" s="4">
        <v>17.233301740473276</v>
      </c>
      <c r="M160" s="4">
        <v>17.233301740473276</v>
      </c>
      <c r="N160" s="4">
        <v>6.45</v>
      </c>
      <c r="O160" s="4">
        <v>-7.4605451936872251</v>
      </c>
      <c r="P160" s="4">
        <v>0.84446106185236613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305</v>
      </c>
      <c r="AP160" t="s">
        <v>1598</v>
      </c>
      <c r="AQ160">
        <v>-22.584239456817713</v>
      </c>
      <c r="AR160">
        <v>-12.563557416559901</v>
      </c>
      <c r="AS160">
        <v>11.099241534024152</v>
      </c>
      <c r="AT160">
        <v>22.584239456817713</v>
      </c>
      <c r="AU160">
        <v>12.563557416559901</v>
      </c>
      <c r="AV160" t="s">
        <v>1599</v>
      </c>
    </row>
    <row r="161" spans="1:48" x14ac:dyDescent="0.25">
      <c r="A161">
        <v>1.6399999999999962E-9</v>
      </c>
      <c r="B161" t="s">
        <v>379</v>
      </c>
      <c r="C161" s="3">
        <v>13</v>
      </c>
      <c r="D161" s="3">
        <v>0</v>
      </c>
      <c r="E161" s="3">
        <v>4</v>
      </c>
      <c r="F161" s="3">
        <v>17</v>
      </c>
      <c r="G161" s="4">
        <v>70</v>
      </c>
      <c r="H161" s="4">
        <v>59.84</v>
      </c>
      <c r="I161" s="5">
        <v>22699.702548159999</v>
      </c>
      <c r="J161" s="4">
        <v>13.163220413550373</v>
      </c>
      <c r="K161" s="4">
        <v>13.163220413550373</v>
      </c>
      <c r="L161" s="4">
        <v>9.1752402167833509</v>
      </c>
      <c r="M161" s="4">
        <v>9.1752402167833509</v>
      </c>
      <c r="N161" s="4">
        <v>4.5460000000000003</v>
      </c>
      <c r="O161" s="4">
        <v>0.57522123893804866</v>
      </c>
      <c r="P161" s="4">
        <v>4.4167780748663104</v>
      </c>
      <c r="Q161" s="36">
        <f t="shared" si="50"/>
        <v>76.47058823693412</v>
      </c>
      <c r="R161" t="str">
        <f t="shared" si="51"/>
        <v xml:space="preserve"> </v>
      </c>
      <c r="S161" s="37">
        <f t="shared" si="52"/>
        <v>0.16978609789668439</v>
      </c>
      <c r="T161" s="37" t="str">
        <f t="shared" si="53"/>
        <v/>
      </c>
      <c r="U161" s="37" t="str">
        <f t="shared" si="54"/>
        <v/>
      </c>
      <c r="V161" s="37">
        <f t="shared" si="55"/>
        <v>-0.4440902845516469</v>
      </c>
      <c r="W161" s="37" t="str">
        <f t="shared" si="56"/>
        <v/>
      </c>
      <c r="X161" s="37">
        <f t="shared" si="57"/>
        <v>-0.40069657311979578</v>
      </c>
      <c r="Y161" t="str">
        <f t="shared" si="41"/>
        <v xml:space="preserve"> </v>
      </c>
      <c r="Z161" s="1">
        <f t="shared" si="58"/>
        <v>60</v>
      </c>
      <c r="AA161" t="str">
        <f t="shared" si="42"/>
        <v xml:space="preserve"> </v>
      </c>
      <c r="AB161" s="1">
        <f t="shared" si="59"/>
        <v>57</v>
      </c>
      <c r="AC161">
        <f t="shared" si="43"/>
        <v>42</v>
      </c>
      <c r="AD161" s="1" t="str">
        <f t="shared" si="60"/>
        <v xml:space="preserve"> </v>
      </c>
      <c r="AE161">
        <f t="shared" si="44"/>
        <v>70</v>
      </c>
      <c r="AF161" t="str">
        <f t="shared" si="45"/>
        <v xml:space="preserve"> </v>
      </c>
      <c r="AG161">
        <f t="shared" si="61"/>
        <v>4.4167780765063105</v>
      </c>
      <c r="AH161" t="str">
        <f t="shared" si="62"/>
        <v xml:space="preserve"> </v>
      </c>
      <c r="AI161">
        <f t="shared" si="46"/>
        <v>15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379</v>
      </c>
      <c r="AP161" t="s">
        <v>1411</v>
      </c>
      <c r="AQ161">
        <v>44.409028455164687</v>
      </c>
      <c r="AR161">
        <v>40.069657311979576</v>
      </c>
      <c r="AS161">
        <v>16.97860962566844</v>
      </c>
      <c r="AT161">
        <v>-44.409028455164687</v>
      </c>
      <c r="AU161">
        <v>-40.069657311979576</v>
      </c>
      <c r="AV161" t="s">
        <v>1600</v>
      </c>
    </row>
    <row r="162" spans="1:48" x14ac:dyDescent="0.25">
      <c r="A162">
        <v>1.6499999999999962E-9</v>
      </c>
      <c r="B162" t="s">
        <v>496</v>
      </c>
      <c r="C162" s="3">
        <v>19</v>
      </c>
      <c r="D162" s="3">
        <v>1</v>
      </c>
      <c r="E162" s="3">
        <v>4</v>
      </c>
      <c r="F162" s="3">
        <v>24</v>
      </c>
      <c r="G162" s="4">
        <v>310</v>
      </c>
      <c r="H162" s="4">
        <v>303.22000000000003</v>
      </c>
      <c r="I162" s="5">
        <v>109995.93437712002</v>
      </c>
      <c r="J162" s="4" t="s">
        <v>1236</v>
      </c>
      <c r="K162" s="4" t="s">
        <v>1236</v>
      </c>
      <c r="L162" s="4">
        <v>30.943634835091949</v>
      </c>
      <c r="M162" s="4">
        <v>30.943634835091949</v>
      </c>
      <c r="N162" s="4">
        <v>5.94</v>
      </c>
      <c r="O162" s="4">
        <v>44.174757281553404</v>
      </c>
      <c r="P162" s="4">
        <v>0.67178945979816629</v>
      </c>
      <c r="Q162" s="36">
        <f t="shared" si="50"/>
        <v>79.166666668316665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 xml:space="preserve"> </v>
      </c>
      <c r="V162" s="37" t="str">
        <f t="shared" si="55"/>
        <v xml:space="preserve"> </v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>
        <f t="shared" si="44"/>
        <v>55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496</v>
      </c>
      <c r="AP162" t="s">
        <v>1528</v>
      </c>
      <c r="AQ162" t="e">
        <v>#VALUE!</v>
      </c>
      <c r="AR162">
        <v>-102.11597689702376</v>
      </c>
      <c r="AS162">
        <v>2.2360002638348364</v>
      </c>
      <c r="AT162" t="e">
        <v>#VALUE!</v>
      </c>
      <c r="AU162">
        <v>102.11597689702376</v>
      </c>
      <c r="AV162" t="s">
        <v>1601</v>
      </c>
    </row>
    <row r="163" spans="1:48" x14ac:dyDescent="0.25">
      <c r="A163">
        <v>1.6599999999999961E-9</v>
      </c>
      <c r="B163" t="s">
        <v>478</v>
      </c>
      <c r="C163" s="3">
        <v>13</v>
      </c>
      <c r="D163" s="3">
        <v>0</v>
      </c>
      <c r="E163" s="3">
        <v>8</v>
      </c>
      <c r="F163" s="3">
        <v>21</v>
      </c>
      <c r="G163" s="4">
        <v>115.5</v>
      </c>
      <c r="H163" s="4">
        <v>113.92</v>
      </c>
      <c r="I163" s="5">
        <v>15551.922200320001</v>
      </c>
      <c r="J163" s="4">
        <v>14.56218841876518</v>
      </c>
      <c r="K163" s="4">
        <v>14.56218841876518</v>
      </c>
      <c r="L163" s="4">
        <v>10.11070064179809</v>
      </c>
      <c r="M163" s="4">
        <v>10.11070064179809</v>
      </c>
      <c r="N163" s="4">
        <v>7.8230000000000004</v>
      </c>
      <c r="O163" s="4">
        <v>27.203252032520325</v>
      </c>
      <c r="P163" s="4">
        <v>2.4482092696629216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-0.38500900495081758</v>
      </c>
      <c r="W163" s="37" t="str">
        <f t="shared" si="56"/>
        <v/>
      </c>
      <c r="X163" s="37">
        <f t="shared" si="57"/>
        <v>-0.33959467004409749</v>
      </c>
      <c r="Y163" t="str">
        <f t="shared" si="41"/>
        <v xml:space="preserve"> </v>
      </c>
      <c r="Z163" s="1">
        <f t="shared" si="58"/>
        <v>83</v>
      </c>
      <c r="AA163" t="str">
        <f t="shared" si="42"/>
        <v xml:space="preserve"> </v>
      </c>
      <c r="AB163" s="1">
        <f t="shared" si="59"/>
        <v>73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478</v>
      </c>
      <c r="AP163" t="s">
        <v>1350</v>
      </c>
      <c r="AQ163">
        <v>38.500900495081758</v>
      </c>
      <c r="AR163">
        <v>33.959467004409746</v>
      </c>
      <c r="AS163">
        <v>1.3869382022471788</v>
      </c>
      <c r="AT163">
        <v>-38.500900495081758</v>
      </c>
      <c r="AU163">
        <v>-33.959467004409746</v>
      </c>
      <c r="AV163" t="s">
        <v>1602</v>
      </c>
    </row>
    <row r="164" spans="1:48" x14ac:dyDescent="0.25">
      <c r="A164">
        <v>1.6699999999999961E-9</v>
      </c>
      <c r="B164" t="s">
        <v>302</v>
      </c>
      <c r="C164" s="3">
        <v>14</v>
      </c>
      <c r="D164" s="3">
        <v>0</v>
      </c>
      <c r="E164" s="3">
        <v>13</v>
      </c>
      <c r="F164" s="3">
        <v>27</v>
      </c>
      <c r="G164" s="4">
        <v>96</v>
      </c>
      <c r="H164" s="4">
        <v>92.01</v>
      </c>
      <c r="I164" s="5">
        <v>55208.730120720007</v>
      </c>
      <c r="J164" s="4">
        <v>24.56875834445928</v>
      </c>
      <c r="K164" s="4">
        <v>24.56875834445928</v>
      </c>
      <c r="L164" s="4">
        <v>15.327504484701484</v>
      </c>
      <c r="M164" s="4">
        <v>15.327504484701484</v>
      </c>
      <c r="N164" s="4">
        <v>3.7450000000000001</v>
      </c>
      <c r="O164" s="4">
        <v>8.2369942196531838</v>
      </c>
      <c r="P164" s="4">
        <v>2.2051950874904898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302</v>
      </c>
      <c r="AP164" t="s">
        <v>1581</v>
      </c>
      <c r="AQ164">
        <v>-3.7588905381238824</v>
      </c>
      <c r="AR164">
        <v>-0.11537296212238424</v>
      </c>
      <c r="AS164">
        <v>4.3364851646560121</v>
      </c>
      <c r="AT164">
        <v>3.7588905381238824</v>
      </c>
      <c r="AU164">
        <v>0.11537296212238424</v>
      </c>
      <c r="AV164" t="s">
        <v>1603</v>
      </c>
    </row>
    <row r="165" spans="1:48" x14ac:dyDescent="0.25">
      <c r="A165">
        <v>1.6799999999999961E-9</v>
      </c>
      <c r="B165" t="s">
        <v>303</v>
      </c>
      <c r="C165" s="3">
        <v>22</v>
      </c>
      <c r="D165" s="3">
        <v>0</v>
      </c>
      <c r="E165" s="3">
        <v>12</v>
      </c>
      <c r="F165" s="3">
        <v>34</v>
      </c>
      <c r="G165" s="4">
        <v>83.5</v>
      </c>
      <c r="H165" s="4">
        <v>70.099999999999994</v>
      </c>
      <c r="I165" s="5">
        <v>40913.631286599993</v>
      </c>
      <c r="J165" s="4">
        <v>13.32699619771863</v>
      </c>
      <c r="K165" s="4">
        <v>13.32699619771863</v>
      </c>
      <c r="L165" s="4">
        <v>5.2434623606938837</v>
      </c>
      <c r="M165" s="4">
        <v>5.2434623606938837</v>
      </c>
      <c r="N165" s="4">
        <v>5.26</v>
      </c>
      <c r="O165" s="4">
        <v>260.27397260273972</v>
      </c>
      <c r="P165" s="4">
        <v>2.2624821683309557</v>
      </c>
      <c r="Q165" s="36" t="str">
        <f t="shared" si="50"/>
        <v xml:space="preserve"> </v>
      </c>
      <c r="R165" t="str">
        <f t="shared" si="51"/>
        <v xml:space="preserve"> </v>
      </c>
      <c r="S165" s="37">
        <f t="shared" si="52"/>
        <v>0.19115549383406569</v>
      </c>
      <c r="T165" s="37" t="str">
        <f t="shared" si="53"/>
        <v/>
      </c>
      <c r="U165" s="37" t="str">
        <f t="shared" si="54"/>
        <v/>
      </c>
      <c r="V165" s="37">
        <f t="shared" si="55"/>
        <v>-0.43717369828218167</v>
      </c>
      <c r="W165" s="37" t="str">
        <f t="shared" si="56"/>
        <v/>
      </c>
      <c r="X165" s="37">
        <f t="shared" si="57"/>
        <v>-0.65751033354602684</v>
      </c>
      <c r="Y165" t="str">
        <f t="shared" si="41"/>
        <v xml:space="preserve"> </v>
      </c>
      <c r="Z165" s="1">
        <f t="shared" si="58"/>
        <v>64</v>
      </c>
      <c r="AA165" t="str">
        <f t="shared" si="42"/>
        <v xml:space="preserve"> </v>
      </c>
      <c r="AB165" s="1">
        <f t="shared" si="59"/>
        <v>7</v>
      </c>
      <c r="AC165">
        <f t="shared" si="43"/>
        <v>32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303</v>
      </c>
      <c r="AP165" t="s">
        <v>1314</v>
      </c>
      <c r="AQ165">
        <v>43.717369828218168</v>
      </c>
      <c r="AR165">
        <v>65.751033354602683</v>
      </c>
      <c r="AS165">
        <v>19.115549215406567</v>
      </c>
      <c r="AT165">
        <v>-43.717369828218168</v>
      </c>
      <c r="AU165">
        <v>-65.751033354602683</v>
      </c>
      <c r="AV165" t="s">
        <v>1604</v>
      </c>
    </row>
    <row r="166" spans="1:48" x14ac:dyDescent="0.25">
      <c r="A166">
        <v>1.689999999999996E-9</v>
      </c>
      <c r="B166" t="s">
        <v>621</v>
      </c>
      <c r="C166" s="3">
        <v>27</v>
      </c>
      <c r="D166" s="3">
        <v>1</v>
      </c>
      <c r="E166" s="3">
        <v>3</v>
      </c>
      <c r="F166" s="3">
        <v>31</v>
      </c>
      <c r="G166" s="4">
        <v>849</v>
      </c>
      <c r="H166" s="4">
        <v>691.43</v>
      </c>
      <c r="I166" s="5">
        <v>61736.307114089999</v>
      </c>
      <c r="J166" s="4" t="s">
        <v>1236</v>
      </c>
      <c r="K166" s="4" t="s">
        <v>1236</v>
      </c>
      <c r="L166" s="4">
        <v>23.262255159594922</v>
      </c>
      <c r="M166" s="4">
        <v>23.262255159594922</v>
      </c>
      <c r="N166" s="4">
        <v>7.7930000000000001</v>
      </c>
      <c r="O166" s="4">
        <v>28.980470043032113</v>
      </c>
      <c r="P166" s="4">
        <v>1.6611949148865397</v>
      </c>
      <c r="Q166" s="36">
        <f t="shared" si="50"/>
        <v>87.096774195238382</v>
      </c>
      <c r="R166" t="str">
        <f t="shared" si="51"/>
        <v xml:space="preserve"> </v>
      </c>
      <c r="S166" s="37">
        <f t="shared" si="52"/>
        <v>0.22789002671060951</v>
      </c>
      <c r="T166" s="37" t="str">
        <f t="shared" si="53"/>
        <v/>
      </c>
      <c r="U166" s="37" t="str">
        <f t="shared" si="54"/>
        <v xml:space="preserve"> </v>
      </c>
      <c r="V166" s="37" t="str">
        <f t="shared" si="55"/>
        <v xml:space="preserve"> </v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18</v>
      </c>
      <c r="AD166" s="1" t="str">
        <f t="shared" si="60"/>
        <v xml:space="preserve"> </v>
      </c>
      <c r="AE166">
        <f t="shared" si="44"/>
        <v>18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621</v>
      </c>
      <c r="AP166" t="s">
        <v>1578</v>
      </c>
      <c r="AQ166" t="e">
        <v>#VALUE!</v>
      </c>
      <c r="AR166">
        <v>-51.94315249213637</v>
      </c>
      <c r="AS166">
        <v>22.789002502060953</v>
      </c>
      <c r="AT166" t="e">
        <v>#VALUE!</v>
      </c>
      <c r="AU166">
        <v>51.94315249213637</v>
      </c>
      <c r="AV166" t="s">
        <v>1605</v>
      </c>
    </row>
    <row r="167" spans="1:48" x14ac:dyDescent="0.25">
      <c r="A167">
        <v>1.699999999999996E-9</v>
      </c>
      <c r="B167" t="s">
        <v>474</v>
      </c>
      <c r="C167" s="3">
        <v>5</v>
      </c>
      <c r="D167" s="3">
        <v>5</v>
      </c>
      <c r="E167" s="3">
        <v>13</v>
      </c>
      <c r="F167" s="3">
        <v>23</v>
      </c>
      <c r="G167" s="4">
        <v>66</v>
      </c>
      <c r="H167" s="4">
        <v>71.78</v>
      </c>
      <c r="I167" s="5">
        <v>26749.765572699998</v>
      </c>
      <c r="J167" s="4" t="s">
        <v>1236</v>
      </c>
      <c r="K167" s="4" t="s">
        <v>1236</v>
      </c>
      <c r="L167" s="4">
        <v>25.759580816311971</v>
      </c>
      <c r="M167" s="4">
        <v>25.759580816311971</v>
      </c>
      <c r="N167" s="4">
        <v>0.93100000000000005</v>
      </c>
      <c r="O167" s="4">
        <v>-8.6359175662414209</v>
      </c>
      <c r="P167" s="4">
        <v>3.3909166898857621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 xml:space="preserve"> </v>
      </c>
      <c r="V167" s="37" t="str">
        <f t="shared" si="55"/>
        <v xml:space="preserve"> </v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3.3909166915857623</v>
      </c>
      <c r="AH167" t="str">
        <f t="shared" si="62"/>
        <v xml:space="preserve"> </v>
      </c>
      <c r="AI167">
        <f t="shared" si="46"/>
        <v>54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474</v>
      </c>
      <c r="AP167" t="s">
        <v>1463</v>
      </c>
      <c r="AQ167" t="e">
        <v>#VALUE!</v>
      </c>
      <c r="AR167">
        <v>-68.255050477855576</v>
      </c>
      <c r="AS167">
        <v>-8.0523822791864106</v>
      </c>
      <c r="AT167" t="e">
        <v>#VALUE!</v>
      </c>
      <c r="AU167">
        <v>68.255050477855576</v>
      </c>
      <c r="AV167" t="s">
        <v>1606</v>
      </c>
    </row>
    <row r="168" spans="1:48" x14ac:dyDescent="0.25">
      <c r="A168">
        <v>1.709999999999996E-9</v>
      </c>
      <c r="B168" t="s">
        <v>360</v>
      </c>
      <c r="C168" s="3">
        <v>8</v>
      </c>
      <c r="D168" s="3">
        <v>4</v>
      </c>
      <c r="E168" s="3">
        <v>9</v>
      </c>
      <c r="F168" s="3">
        <v>21</v>
      </c>
      <c r="G168" s="4">
        <v>91</v>
      </c>
      <c r="H168" s="4">
        <v>86.41</v>
      </c>
      <c r="I168" s="5">
        <v>29666.371844090001</v>
      </c>
      <c r="J168" s="4">
        <v>22.305110996386162</v>
      </c>
      <c r="K168" s="4">
        <v>22.305110996386162</v>
      </c>
      <c r="L168" s="4">
        <v>13.862572783431045</v>
      </c>
      <c r="M168" s="4">
        <v>13.862572783431045</v>
      </c>
      <c r="N168" s="4">
        <v>3.8740000000000001</v>
      </c>
      <c r="O168" s="4">
        <v>6.5456545654565446</v>
      </c>
      <c r="P168" s="4">
        <v>2.7890290475639397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360</v>
      </c>
      <c r="AP168" t="s">
        <v>1296</v>
      </c>
      <c r="AQ168">
        <v>5.8009551045681622</v>
      </c>
      <c r="AR168">
        <v>9.4531894730157884</v>
      </c>
      <c r="AS168">
        <v>5.3118851984724103</v>
      </c>
      <c r="AT168">
        <v>-5.8009551045681622</v>
      </c>
      <c r="AU168">
        <v>-9.4531894730157884</v>
      </c>
      <c r="AV168" t="s">
        <v>1607</v>
      </c>
    </row>
    <row r="169" spans="1:48" x14ac:dyDescent="0.25">
      <c r="A169">
        <v>1.7199999999999959E-9</v>
      </c>
      <c r="B169" t="s">
        <v>584</v>
      </c>
      <c r="C169" s="3">
        <v>11</v>
      </c>
      <c r="D169" s="3">
        <v>2</v>
      </c>
      <c r="E169" s="3">
        <v>10</v>
      </c>
      <c r="F169" s="3">
        <v>23</v>
      </c>
      <c r="G169" s="4">
        <v>287</v>
      </c>
      <c r="H169" s="4">
        <v>283.72000000000003</v>
      </c>
      <c r="I169" s="5">
        <v>18440.240391160001</v>
      </c>
      <c r="J169" s="4" t="s">
        <v>1236</v>
      </c>
      <c r="K169" s="4" t="s">
        <v>1236</v>
      </c>
      <c r="L169" s="4">
        <v>25.619619815585107</v>
      </c>
      <c r="M169" s="4">
        <v>25.619619815585107</v>
      </c>
      <c r="N169" s="4">
        <v>3.863</v>
      </c>
      <c r="O169" s="4">
        <v>-14.250832408435071</v>
      </c>
      <c r="P169" s="4">
        <v>2.9701818694487518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 t="str">
        <f t="shared" si="61"/>
        <v xml:space="preserve"> </v>
      </c>
      <c r="AH169" t="str">
        <f t="shared" si="62"/>
        <v xml:space="preserve"> </v>
      </c>
      <c r="AI169" t="str">
        <f t="shared" si="46"/>
        <v xml:space="preserve"> 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584</v>
      </c>
      <c r="AP169" t="s">
        <v>1463</v>
      </c>
      <c r="AQ169" t="e">
        <v>#VALUE!</v>
      </c>
      <c r="AR169">
        <v>-67.340860708613803</v>
      </c>
      <c r="AS169">
        <v>1.156069364161838</v>
      </c>
      <c r="AT169" t="e">
        <v>#VALUE!</v>
      </c>
      <c r="AU169">
        <v>67.340860708613803</v>
      </c>
      <c r="AV169" t="s">
        <v>1608</v>
      </c>
    </row>
    <row r="170" spans="1:48" x14ac:dyDescent="0.25">
      <c r="A170">
        <v>1.7299999999999959E-9</v>
      </c>
      <c r="B170" t="s">
        <v>299</v>
      </c>
      <c r="C170" s="3">
        <v>17</v>
      </c>
      <c r="D170" s="3">
        <v>1</v>
      </c>
      <c r="E170" s="3">
        <v>6</v>
      </c>
      <c r="F170" s="3">
        <v>24</v>
      </c>
      <c r="G170" s="4">
        <v>140</v>
      </c>
      <c r="H170" s="4">
        <v>141.29</v>
      </c>
      <c r="I170" s="5">
        <v>56284.771002759997</v>
      </c>
      <c r="J170" s="4">
        <v>24.796419796419794</v>
      </c>
      <c r="K170" s="4">
        <v>24.796419796419794</v>
      </c>
      <c r="L170" s="4">
        <v>19.213627443003173</v>
      </c>
      <c r="M170" s="4">
        <v>19.213627443003173</v>
      </c>
      <c r="N170" s="4">
        <v>5.6980000000000004</v>
      </c>
      <c r="O170" s="4">
        <v>34.386792452830193</v>
      </c>
      <c r="P170" s="4">
        <v>2.1381555665652203</v>
      </c>
      <c r="Q170" s="36">
        <f t="shared" si="50"/>
        <v>70.83333333506333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>
        <f t="shared" ref="AE170:AE233" si="68">IF(ISERROR((RANK(Q170,Q$7:Q$391,0)))=TRUE," ",((RANK(Q170,Q$7:Q$391,0))))</f>
        <v>103</v>
      </c>
      <c r="AF170" t="str">
        <f t="shared" ref="AF170:AF233" si="69">IF(ISERROR((RANK(R170,R$7:R$391,0)))=TRUE," ",((RANK(R170,R$7:R$391,0))))</f>
        <v xml:space="preserve"> </v>
      </c>
      <c r="AG170" t="str">
        <f t="shared" si="61"/>
        <v xml:space="preserve"> </v>
      </c>
      <c r="AH170" t="str">
        <f t="shared" si="62"/>
        <v xml:space="preserve"> </v>
      </c>
      <c r="AI170" t="str">
        <f t="shared" ref="AI170:AI233" si="70">IF(ISERROR((RANK(AG170,AG$7:AG$391,0)))=TRUE," ",((RANK(AG170,AG$7:AG$391,0))))</f>
        <v xml:space="preserve"> 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299</v>
      </c>
      <c r="AP170" t="s">
        <v>1581</v>
      </c>
      <c r="AQ170">
        <v>-4.7203514040959238</v>
      </c>
      <c r="AR170">
        <v>-25.498542788323707</v>
      </c>
      <c r="AS170">
        <v>-0.91301578314104681</v>
      </c>
      <c r="AT170">
        <v>4.7203514040959238</v>
      </c>
      <c r="AU170">
        <v>25.498542788323707</v>
      </c>
      <c r="AV170" t="s">
        <v>1609</v>
      </c>
    </row>
    <row r="171" spans="1:48" x14ac:dyDescent="0.25">
      <c r="A171">
        <v>1.7399999999999959E-9</v>
      </c>
      <c r="B171" t="s">
        <v>304</v>
      </c>
      <c r="C171" s="3">
        <v>15</v>
      </c>
      <c r="D171" s="3">
        <v>0</v>
      </c>
      <c r="E171" s="3">
        <v>5</v>
      </c>
      <c r="F171" s="3">
        <v>20</v>
      </c>
      <c r="G171" s="4">
        <v>110</v>
      </c>
      <c r="H171" s="4">
        <v>101.97</v>
      </c>
      <c r="I171" s="5">
        <v>20502.947501189999</v>
      </c>
      <c r="J171" s="4">
        <v>17.126301645952303</v>
      </c>
      <c r="K171" s="4">
        <v>17.126301645952303</v>
      </c>
      <c r="L171" s="4">
        <v>11.025906911142453</v>
      </c>
      <c r="M171" s="4">
        <v>11.025906911142453</v>
      </c>
      <c r="N171" s="4">
        <v>5.9539999999999997</v>
      </c>
      <c r="O171" s="4">
        <v>5.1943462897526427</v>
      </c>
      <c r="P171" s="4">
        <v>3.8119054623908992</v>
      </c>
      <c r="Q171" s="36">
        <f t="shared" si="50"/>
        <v>75.000000001740005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>
        <f t="shared" si="55"/>
        <v>-0.27672126002818354</v>
      </c>
      <c r="W171" s="37" t="str">
        <f t="shared" si="56"/>
        <v/>
      </c>
      <c r="X171" s="37">
        <f t="shared" si="57"/>
        <v>-0.27981571706180575</v>
      </c>
      <c r="Y171" t="str">
        <f t="shared" si="65"/>
        <v xml:space="preserve"> </v>
      </c>
      <c r="Z171" s="1">
        <f t="shared" si="58"/>
        <v>127</v>
      </c>
      <c r="AA171" t="str">
        <f t="shared" si="66"/>
        <v xml:space="preserve"> </v>
      </c>
      <c r="AB171" s="1">
        <f t="shared" si="59"/>
        <v>97</v>
      </c>
      <c r="AC171" t="str">
        <f t="shared" si="67"/>
        <v xml:space="preserve"> </v>
      </c>
      <c r="AD171" s="1" t="str">
        <f t="shared" si="60"/>
        <v xml:space="preserve"> </v>
      </c>
      <c r="AE171">
        <f t="shared" si="68"/>
        <v>79</v>
      </c>
      <c r="AF171" t="str">
        <f t="shared" si="69"/>
        <v xml:space="preserve"> </v>
      </c>
      <c r="AG171">
        <f t="shared" si="61"/>
        <v>3.8119054641308994</v>
      </c>
      <c r="AH171" t="str">
        <f t="shared" si="62"/>
        <v xml:space="preserve"> </v>
      </c>
      <c r="AI171">
        <f t="shared" si="70"/>
        <v>30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304</v>
      </c>
      <c r="AP171" t="s">
        <v>1411</v>
      </c>
      <c r="AQ171">
        <v>27.672126002818352</v>
      </c>
      <c r="AR171">
        <v>27.981571706180574</v>
      </c>
      <c r="AS171">
        <v>7.8748651564185534</v>
      </c>
      <c r="AT171">
        <v>-27.672126002818352</v>
      </c>
      <c r="AU171">
        <v>-27.981571706180574</v>
      </c>
      <c r="AV171" t="s">
        <v>1610</v>
      </c>
    </row>
    <row r="172" spans="1:48" x14ac:dyDescent="0.25">
      <c r="A172">
        <v>1.7499999999999958E-9</v>
      </c>
      <c r="B172" t="s">
        <v>1148</v>
      </c>
      <c r="C172" s="3">
        <v>13</v>
      </c>
      <c r="D172" s="3">
        <v>1</v>
      </c>
      <c r="E172" s="3">
        <v>1</v>
      </c>
      <c r="F172" s="3">
        <v>15</v>
      </c>
      <c r="G172" s="4">
        <v>240</v>
      </c>
      <c r="H172" s="4">
        <v>218.13</v>
      </c>
      <c r="I172" s="5">
        <v>27495.12857388</v>
      </c>
      <c r="J172" s="4" t="s">
        <v>1236</v>
      </c>
      <c r="K172" s="4" t="s">
        <v>1236</v>
      </c>
      <c r="L172" s="4" t="s">
        <v>1236</v>
      </c>
      <c r="M172" s="4" t="s">
        <v>1236</v>
      </c>
      <c r="N172" s="4">
        <v>3.1990000000000003</v>
      </c>
      <c r="O172" s="4">
        <v>15.696202531645575</v>
      </c>
      <c r="P172" s="4">
        <v>0</v>
      </c>
      <c r="Q172" s="36">
        <f t="shared" si="50"/>
        <v>86.666666668416667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20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1148</v>
      </c>
      <c r="AP172" t="s">
        <v>1444</v>
      </c>
      <c r="AQ172" t="e">
        <v>#VALUE!</v>
      </c>
      <c r="AR172" t="e">
        <v>#VALUE!</v>
      </c>
      <c r="AS172">
        <v>10.02613120616147</v>
      </c>
      <c r="AT172" t="e">
        <v>#VALUE!</v>
      </c>
      <c r="AU172" t="e">
        <v>#VALUE!</v>
      </c>
      <c r="AV172" t="s">
        <v>1611</v>
      </c>
    </row>
    <row r="173" spans="1:48" x14ac:dyDescent="0.25">
      <c r="A173">
        <v>1.7599999999999958E-9</v>
      </c>
      <c r="B173" t="s">
        <v>823</v>
      </c>
      <c r="C173" s="3">
        <v>5</v>
      </c>
      <c r="D173" s="3">
        <v>0</v>
      </c>
      <c r="E173" s="3">
        <v>3</v>
      </c>
      <c r="F173" s="3">
        <v>8</v>
      </c>
      <c r="G173" s="4">
        <v>61</v>
      </c>
      <c r="H173" s="4">
        <v>60.93</v>
      </c>
      <c r="I173" s="5">
        <v>13830.6950667</v>
      </c>
      <c r="J173" s="4">
        <v>18.391186236039843</v>
      </c>
      <c r="K173" s="4">
        <v>18.391186236039843</v>
      </c>
      <c r="L173" s="4">
        <v>11.136276921648719</v>
      </c>
      <c r="M173" s="4">
        <v>11.136276921648719</v>
      </c>
      <c r="N173" s="4">
        <v>3.3130000000000002</v>
      </c>
      <c r="O173" s="4">
        <v>10.029890401859848</v>
      </c>
      <c r="P173" s="4">
        <v>3.5450516986706058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/>
      </c>
      <c r="V173" s="37">
        <f t="shared" si="55"/>
        <v>-0.22330259723448542</v>
      </c>
      <c r="W173" s="37" t="str">
        <f t="shared" si="56"/>
        <v/>
      </c>
      <c r="X173" s="37">
        <f t="shared" si="57"/>
        <v>-0.27260662782180778</v>
      </c>
      <c r="Y173" t="str">
        <f t="shared" si="65"/>
        <v xml:space="preserve"> </v>
      </c>
      <c r="Z173" s="1">
        <f t="shared" si="58"/>
        <v>137</v>
      </c>
      <c r="AA173" t="str">
        <f t="shared" si="66"/>
        <v xml:space="preserve"> </v>
      </c>
      <c r="AB173" s="1">
        <f t="shared" si="59"/>
        <v>100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3.5450517004306059</v>
      </c>
      <c r="AH173" t="str">
        <f t="shared" si="62"/>
        <v xml:space="preserve"> </v>
      </c>
      <c r="AI173">
        <f t="shared" si="70"/>
        <v>43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823</v>
      </c>
      <c r="AP173" t="s">
        <v>1411</v>
      </c>
      <c r="AQ173">
        <v>22.330259723448542</v>
      </c>
      <c r="AR173">
        <v>27.260662782180777</v>
      </c>
      <c r="AS173">
        <v>0.1148859346791431</v>
      </c>
      <c r="AT173">
        <v>-22.330259723448542</v>
      </c>
      <c r="AU173">
        <v>-27.260662782180777</v>
      </c>
      <c r="AV173" t="s">
        <v>1612</v>
      </c>
    </row>
    <row r="174" spans="1:48" x14ac:dyDescent="0.25">
      <c r="A174">
        <v>1.7699999999999957E-9</v>
      </c>
      <c r="B174" t="s">
        <v>554</v>
      </c>
      <c r="C174" s="3">
        <v>14</v>
      </c>
      <c r="D174" s="3">
        <v>2</v>
      </c>
      <c r="E174" s="3">
        <v>9</v>
      </c>
      <c r="F174" s="3">
        <v>25</v>
      </c>
      <c r="G174" s="4">
        <v>96.5</v>
      </c>
      <c r="H174" s="4">
        <v>85.82</v>
      </c>
      <c r="I174" s="5">
        <v>53383.14488177999</v>
      </c>
      <c r="J174" s="4" t="s">
        <v>1236</v>
      </c>
      <c r="K174" s="4" t="s">
        <v>1236</v>
      </c>
      <c r="L174" s="4">
        <v>31.630723627649925</v>
      </c>
      <c r="M174" s="4">
        <v>31.630723627649925</v>
      </c>
      <c r="N174" s="4">
        <v>2.1259999999999999</v>
      </c>
      <c r="O174" s="4">
        <v>14.301075268817193</v>
      </c>
      <c r="P174" s="4">
        <v>0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 xml:space="preserve"> </v>
      </c>
      <c r="V174" s="37" t="str">
        <f t="shared" si="55"/>
        <v xml:space="preserve"> </v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554</v>
      </c>
      <c r="AP174" t="s">
        <v>1399</v>
      </c>
      <c r="AQ174" t="e">
        <v>#VALUE!</v>
      </c>
      <c r="AR174">
        <v>-106.6038666767132</v>
      </c>
      <c r="AS174">
        <v>12.444651596364498</v>
      </c>
      <c r="AT174" t="e">
        <v>#VALUE!</v>
      </c>
      <c r="AU174">
        <v>106.6038666767132</v>
      </c>
      <c r="AV174" t="s">
        <v>1613</v>
      </c>
    </row>
    <row r="175" spans="1:48" x14ac:dyDescent="0.25">
      <c r="A175">
        <v>1.7799999999999957E-9</v>
      </c>
      <c r="B175" t="s">
        <v>1149</v>
      </c>
      <c r="C175" s="3">
        <v>14</v>
      </c>
      <c r="D175" s="3">
        <v>1</v>
      </c>
      <c r="E175" s="3">
        <v>5</v>
      </c>
      <c r="F175" s="3">
        <v>20</v>
      </c>
      <c r="G175" s="4">
        <v>48</v>
      </c>
      <c r="H175" s="4">
        <v>44.74</v>
      </c>
      <c r="I175" s="5">
        <v>43700.24414486</v>
      </c>
      <c r="J175" s="4">
        <v>16.053103695730176</v>
      </c>
      <c r="K175" s="4">
        <v>16.053103695730176</v>
      </c>
      <c r="L175" s="4">
        <v>9.4698351512425507</v>
      </c>
      <c r="M175" s="4">
        <v>9.4698351512425507</v>
      </c>
      <c r="N175" s="4">
        <v>2.7869999999999999</v>
      </c>
      <c r="O175" s="4">
        <v>-13.447204968944106</v>
      </c>
      <c r="P175" s="4">
        <v>3.5181046043808673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>
        <f t="shared" si="55"/>
        <v>-0.32204460404159763</v>
      </c>
      <c r="W175" s="37" t="str">
        <f t="shared" si="56"/>
        <v/>
      </c>
      <c r="X175" s="37">
        <f t="shared" si="57"/>
        <v>-0.38145437895467738</v>
      </c>
      <c r="Y175" t="str">
        <f t="shared" si="65"/>
        <v xml:space="preserve"> </v>
      </c>
      <c r="Z175" s="1">
        <f t="shared" si="58"/>
        <v>108</v>
      </c>
      <c r="AA175" t="str">
        <f t="shared" si="66"/>
        <v xml:space="preserve"> </v>
      </c>
      <c r="AB175" s="1">
        <f t="shared" si="59"/>
        <v>66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3.5181046061608674</v>
      </c>
      <c r="AH175" t="str">
        <f t="shared" si="62"/>
        <v xml:space="preserve"> </v>
      </c>
      <c r="AI175">
        <f t="shared" si="70"/>
        <v>46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1149</v>
      </c>
      <c r="AP175" t="s">
        <v>1411</v>
      </c>
      <c r="AQ175">
        <v>32.204460404159761</v>
      </c>
      <c r="AR175">
        <v>38.145437895467737</v>
      </c>
      <c r="AS175">
        <v>7.2865444792132195</v>
      </c>
      <c r="AT175">
        <v>-32.204460404159761</v>
      </c>
      <c r="AU175">
        <v>-38.145437895467737</v>
      </c>
      <c r="AV175" t="s">
        <v>1614</v>
      </c>
    </row>
    <row r="176" spans="1:48" x14ac:dyDescent="0.25">
      <c r="A176">
        <v>1.7899999999999957E-9</v>
      </c>
      <c r="B176" t="s">
        <v>435</v>
      </c>
      <c r="C176" s="3">
        <v>2</v>
      </c>
      <c r="D176" s="3">
        <v>6</v>
      </c>
      <c r="E176" s="3">
        <v>8</v>
      </c>
      <c r="F176" s="3">
        <v>16</v>
      </c>
      <c r="G176" s="4">
        <v>93</v>
      </c>
      <c r="H176" s="4">
        <v>109.52</v>
      </c>
      <c r="I176" s="5">
        <v>18475.365675279998</v>
      </c>
      <c r="J176" s="4">
        <v>25.866792631081719</v>
      </c>
      <c r="K176" s="4">
        <v>25.866792631081719</v>
      </c>
      <c r="L176" s="4">
        <v>16.41419115069613</v>
      </c>
      <c r="M176" s="4">
        <v>16.41419115069613</v>
      </c>
      <c r="N176" s="4">
        <v>4.234</v>
      </c>
      <c r="O176" s="4">
        <v>4.0294840294840224</v>
      </c>
      <c r="P176" s="4">
        <v>0.99525200876552244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435</v>
      </c>
      <c r="AP176" t="s">
        <v>1522</v>
      </c>
      <c r="AQ176">
        <v>-9.240754764720549</v>
      </c>
      <c r="AR176">
        <v>-7.2133347319334851</v>
      </c>
      <c r="AS176">
        <v>-15.084002921840757</v>
      </c>
      <c r="AT176">
        <v>9.240754764720549</v>
      </c>
      <c r="AU176">
        <v>7.2133347319334851</v>
      </c>
      <c r="AV176" t="s">
        <v>1615</v>
      </c>
    </row>
    <row r="177" spans="1:48" x14ac:dyDescent="0.25">
      <c r="A177">
        <v>1.7999999999999956E-9</v>
      </c>
      <c r="B177" t="s">
        <v>569</v>
      </c>
      <c r="C177" s="3">
        <v>16</v>
      </c>
      <c r="D177" s="3">
        <v>1</v>
      </c>
      <c r="E177" s="3">
        <v>15</v>
      </c>
      <c r="F177" s="3">
        <v>32</v>
      </c>
      <c r="G177" s="4">
        <v>167</v>
      </c>
      <c r="H177" s="4">
        <v>171.71</v>
      </c>
      <c r="I177" s="5">
        <v>24702.982052210005</v>
      </c>
      <c r="J177" s="4" t="s">
        <v>1236</v>
      </c>
      <c r="K177" s="4" t="s">
        <v>1236</v>
      </c>
      <c r="L177" s="4">
        <v>31.60438288187007</v>
      </c>
      <c r="M177" s="4">
        <v>31.60438288187007</v>
      </c>
      <c r="N177" s="4">
        <v>-0.38300000000000001</v>
      </c>
      <c r="O177" s="4">
        <v>95.637813211845085</v>
      </c>
      <c r="P177" s="4">
        <v>0.33719643585114434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 t="str">
        <f t="shared" si="61"/>
        <v xml:space="preserve"> </v>
      </c>
      <c r="AH177" t="str">
        <f t="shared" si="62"/>
        <v xml:space="preserve"> </v>
      </c>
      <c r="AI177" t="str">
        <f t="shared" si="70"/>
        <v xml:space="preserve"> </v>
      </c>
      <c r="AJ177" t="str">
        <f t="shared" si="71"/>
        <v xml:space="preserve"> </v>
      </c>
      <c r="AK177">
        <f t="shared" si="63"/>
        <v>95.637813213645089</v>
      </c>
      <c r="AL177" t="str">
        <f t="shared" si="64"/>
        <v xml:space="preserve"> </v>
      </c>
      <c r="AM177">
        <f t="shared" si="72"/>
        <v>3</v>
      </c>
      <c r="AN177" t="str">
        <f t="shared" si="73"/>
        <v xml:space="preserve"> </v>
      </c>
      <c r="AO177" t="s">
        <v>569</v>
      </c>
      <c r="AP177" t="s">
        <v>1489</v>
      </c>
      <c r="AQ177" t="e">
        <v>#VALUE!</v>
      </c>
      <c r="AR177">
        <v>-106.43181560404949</v>
      </c>
      <c r="AS177">
        <v>-2.7429969134005083</v>
      </c>
      <c r="AT177" t="e">
        <v>#VALUE!</v>
      </c>
      <c r="AU177">
        <v>106.43181560404949</v>
      </c>
      <c r="AV177" t="s">
        <v>1616</v>
      </c>
    </row>
    <row r="178" spans="1:48" x14ac:dyDescent="0.25">
      <c r="A178">
        <v>1.8099999999999956E-9</v>
      </c>
      <c r="B178" t="s">
        <v>221</v>
      </c>
      <c r="C178" s="3">
        <v>10</v>
      </c>
      <c r="D178" s="3">
        <v>2</v>
      </c>
      <c r="E178" s="3">
        <v>2</v>
      </c>
      <c r="F178" s="3">
        <v>14</v>
      </c>
      <c r="G178" s="4">
        <v>139.5</v>
      </c>
      <c r="H178" s="4">
        <v>139.27000000000001</v>
      </c>
      <c r="I178" s="5">
        <v>18618.680686740001</v>
      </c>
      <c r="J178" s="4">
        <v>33.446205571565805</v>
      </c>
      <c r="K178" s="4">
        <v>33.446205571565805</v>
      </c>
      <c r="L178" s="4">
        <v>25.198573619631905</v>
      </c>
      <c r="M178" s="4">
        <v>25.198573619631905</v>
      </c>
      <c r="N178" s="4">
        <v>4.1639999999999997</v>
      </c>
      <c r="O178" s="4">
        <v>11.995696611081218</v>
      </c>
      <c r="P178" s="4">
        <v>2.8311912113161481</v>
      </c>
      <c r="Q178" s="36">
        <f t="shared" si="50"/>
        <v>71.428571430381425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>
        <f t="shared" si="68"/>
        <v>101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221</v>
      </c>
      <c r="AP178" t="s">
        <v>1617</v>
      </c>
      <c r="AQ178">
        <v>-41.250165521625284</v>
      </c>
      <c r="AR178">
        <v>-64.590693714096759</v>
      </c>
      <c r="AS178">
        <v>0.16514683707904432</v>
      </c>
      <c r="AT178">
        <v>41.250165521625284</v>
      </c>
      <c r="AU178">
        <v>64.590693714096759</v>
      </c>
      <c r="AV178" t="s">
        <v>1618</v>
      </c>
    </row>
    <row r="179" spans="1:48" x14ac:dyDescent="0.25">
      <c r="A179">
        <v>1.8199999999999956E-9</v>
      </c>
      <c r="B179" t="s">
        <v>309</v>
      </c>
      <c r="C179" s="3">
        <v>7</v>
      </c>
      <c r="D179" s="3">
        <v>2</v>
      </c>
      <c r="E179" s="3">
        <v>11</v>
      </c>
      <c r="F179" s="3">
        <v>20</v>
      </c>
      <c r="G179" s="4">
        <v>13</v>
      </c>
      <c r="H179" s="4">
        <v>12.38</v>
      </c>
      <c r="I179" s="5">
        <v>49411.037417620006</v>
      </c>
      <c r="J179" s="4">
        <v>10.765217391304347</v>
      </c>
      <c r="K179" s="4">
        <v>10.765217391304347</v>
      </c>
      <c r="L179" s="4">
        <v>4.0636310208126858</v>
      </c>
      <c r="M179" s="4">
        <v>4.0636310208126858</v>
      </c>
      <c r="N179" s="4">
        <v>1.1500000000000001</v>
      </c>
      <c r="O179" s="4">
        <v>180.48780487804879</v>
      </c>
      <c r="P179" s="4">
        <v>0.84814216478190629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>
        <f t="shared" si="55"/>
        <v>-0.54536285584193678</v>
      </c>
      <c r="W179" s="37" t="str">
        <f t="shared" si="56"/>
        <v/>
      </c>
      <c r="X179" s="37">
        <f t="shared" si="57"/>
        <v>-0.73457392517146247</v>
      </c>
      <c r="Y179" t="str">
        <f t="shared" si="65"/>
        <v xml:space="preserve"> </v>
      </c>
      <c r="Z179" s="1">
        <f t="shared" si="58"/>
        <v>30</v>
      </c>
      <c r="AA179" t="str">
        <f t="shared" si="66"/>
        <v xml:space="preserve"> </v>
      </c>
      <c r="AB179" s="1">
        <f t="shared" si="59"/>
        <v>1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 t="str">
        <f t="shared" si="61"/>
        <v xml:space="preserve"> </v>
      </c>
      <c r="AH179" t="str">
        <f t="shared" si="62"/>
        <v xml:space="preserve"> </v>
      </c>
      <c r="AI179" t="str">
        <f t="shared" si="70"/>
        <v xml:space="preserve"> 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309</v>
      </c>
      <c r="AP179" t="s">
        <v>1300</v>
      </c>
      <c r="AQ179">
        <v>54.536285584193678</v>
      </c>
      <c r="AR179">
        <v>73.457392517146246</v>
      </c>
      <c r="AS179">
        <v>5.0080775444264924</v>
      </c>
      <c r="AT179">
        <v>-54.536285584193678</v>
      </c>
      <c r="AU179">
        <v>-73.457392517146246</v>
      </c>
      <c r="AV179" t="s">
        <v>1619</v>
      </c>
    </row>
    <row r="180" spans="1:48" x14ac:dyDescent="0.25">
      <c r="A180">
        <v>1.8299999999999955E-9</v>
      </c>
      <c r="B180" t="s">
        <v>1068</v>
      </c>
      <c r="C180" s="3">
        <v>29</v>
      </c>
      <c r="D180" s="3">
        <v>0</v>
      </c>
      <c r="E180" s="3">
        <v>5</v>
      </c>
      <c r="F180" s="3">
        <v>34</v>
      </c>
      <c r="G180" s="4">
        <v>92</v>
      </c>
      <c r="H180" s="4">
        <v>73.88</v>
      </c>
      <c r="I180" s="5">
        <v>13359.272539439999</v>
      </c>
      <c r="J180" s="4">
        <v>9.9261050651618952</v>
      </c>
      <c r="K180" s="4">
        <v>9.9261050651618952</v>
      </c>
      <c r="L180" s="4">
        <v>5.9223571250768305</v>
      </c>
      <c r="M180" s="4">
        <v>5.9223571250768305</v>
      </c>
      <c r="N180" s="4">
        <v>7.4430000000000005</v>
      </c>
      <c r="O180" s="4">
        <v>123.7150586113616</v>
      </c>
      <c r="P180" s="4">
        <v>2.1291283161884134</v>
      </c>
      <c r="Q180" s="36">
        <f t="shared" si="50"/>
        <v>85.294117648888829</v>
      </c>
      <c r="R180" t="str">
        <f t="shared" si="51"/>
        <v xml:space="preserve"> </v>
      </c>
      <c r="S180" s="37">
        <f t="shared" si="52"/>
        <v>0.24526258981050905</v>
      </c>
      <c r="T180" s="37" t="str">
        <f t="shared" si="53"/>
        <v/>
      </c>
      <c r="U180" s="37" t="str">
        <f t="shared" si="54"/>
        <v/>
      </c>
      <c r="V180" s="37">
        <f t="shared" si="55"/>
        <v>-0.58080028527029048</v>
      </c>
      <c r="W180" s="37" t="str">
        <f t="shared" si="56"/>
        <v/>
      </c>
      <c r="X180" s="37">
        <f t="shared" si="57"/>
        <v>-0.61316664889333583</v>
      </c>
      <c r="Y180" t="str">
        <f t="shared" si="65"/>
        <v xml:space="preserve"> </v>
      </c>
      <c r="Z180" s="1">
        <f t="shared" si="58"/>
        <v>16</v>
      </c>
      <c r="AA180" t="str">
        <f t="shared" si="66"/>
        <v xml:space="preserve"> </v>
      </c>
      <c r="AB180" s="1">
        <f t="shared" si="59"/>
        <v>11</v>
      </c>
      <c r="AC180">
        <f t="shared" si="67"/>
        <v>15</v>
      </c>
      <c r="AD180" s="1" t="str">
        <f t="shared" si="60"/>
        <v xml:space="preserve"> </v>
      </c>
      <c r="AE180">
        <f t="shared" si="68"/>
        <v>27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1068</v>
      </c>
      <c r="AP180" t="s">
        <v>1314</v>
      </c>
      <c r="AQ180">
        <v>58.08002852702905</v>
      </c>
      <c r="AR180">
        <v>61.31666488933358</v>
      </c>
      <c r="AS180">
        <v>24.526258798050904</v>
      </c>
      <c r="AT180">
        <v>-58.08002852702905</v>
      </c>
      <c r="AU180">
        <v>-61.31666488933358</v>
      </c>
      <c r="AV180" t="s">
        <v>1620</v>
      </c>
    </row>
    <row r="181" spans="1:48" x14ac:dyDescent="0.25">
      <c r="A181">
        <v>1.8399999999999955E-9</v>
      </c>
      <c r="B181" t="s">
        <v>436</v>
      </c>
      <c r="C181" s="3">
        <v>3</v>
      </c>
      <c r="D181" s="3">
        <v>3</v>
      </c>
      <c r="E181" s="3">
        <v>10</v>
      </c>
      <c r="F181" s="3">
        <v>16</v>
      </c>
      <c r="G181" s="4">
        <v>49.5</v>
      </c>
      <c r="H181" s="4">
        <v>50.71</v>
      </c>
      <c r="I181" s="5">
        <v>29124.844229689999</v>
      </c>
      <c r="J181" s="4">
        <v>32.673969072164951</v>
      </c>
      <c r="K181" s="4">
        <v>32.673969072164951</v>
      </c>
      <c r="L181" s="4">
        <v>21.491135794043071</v>
      </c>
      <c r="M181" s="4">
        <v>21.491135794043071</v>
      </c>
      <c r="N181" s="4">
        <v>1.552</v>
      </c>
      <c r="O181" s="4">
        <v>4.161073825503359</v>
      </c>
      <c r="P181" s="4">
        <v>2.2263853283376061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436</v>
      </c>
      <c r="AP181" t="s">
        <v>1621</v>
      </c>
      <c r="AQ181">
        <v>-37.988852870514144</v>
      </c>
      <c r="AR181">
        <v>-40.374649868656974</v>
      </c>
      <c r="AS181">
        <v>-2.386117136659438</v>
      </c>
      <c r="AT181">
        <v>37.988852870514144</v>
      </c>
      <c r="AU181">
        <v>40.374649868656974</v>
      </c>
      <c r="AV181" t="s">
        <v>1622</v>
      </c>
    </row>
    <row r="182" spans="1:48" x14ac:dyDescent="0.25">
      <c r="A182">
        <v>1.8499999999999955E-9</v>
      </c>
      <c r="B182" t="s">
        <v>599</v>
      </c>
      <c r="C182" s="3">
        <v>48</v>
      </c>
      <c r="D182" s="3">
        <v>3</v>
      </c>
      <c r="E182" s="3">
        <v>5</v>
      </c>
      <c r="F182" s="3">
        <v>56</v>
      </c>
      <c r="G182" s="4">
        <v>348.5</v>
      </c>
      <c r="H182" s="4">
        <v>311.54000000000002</v>
      </c>
      <c r="I182" s="5">
        <v>885166.14631926012</v>
      </c>
      <c r="J182" s="4">
        <v>25.50679548059604</v>
      </c>
      <c r="K182" s="4">
        <v>25.50679548059604</v>
      </c>
      <c r="L182" s="4">
        <v>15.234762650786644</v>
      </c>
      <c r="M182" s="4">
        <v>15.234762650786644</v>
      </c>
      <c r="N182" s="4">
        <v>12.214</v>
      </c>
      <c r="O182" s="4">
        <v>21.026555687673401</v>
      </c>
      <c r="P182" s="4">
        <v>0</v>
      </c>
      <c r="Q182" s="36">
        <f t="shared" si="50"/>
        <v>85.714285716135706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>
        <f t="shared" si="68"/>
        <v>25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599</v>
      </c>
      <c r="AP182" t="s">
        <v>1489</v>
      </c>
      <c r="AQ182">
        <v>-7.7204131826354994</v>
      </c>
      <c r="AR182">
        <v>0.49039318205604809</v>
      </c>
      <c r="AS182">
        <v>11.863645117801891</v>
      </c>
      <c r="AT182">
        <v>7.7204131826354994</v>
      </c>
      <c r="AU182">
        <v>-0.49039318205604809</v>
      </c>
      <c r="AV182" t="s">
        <v>1623</v>
      </c>
    </row>
    <row r="183" spans="1:48" x14ac:dyDescent="0.25">
      <c r="A183">
        <v>1.8599999999999954E-9</v>
      </c>
      <c r="B183" t="s">
        <v>274</v>
      </c>
      <c r="C183" s="3">
        <v>7</v>
      </c>
      <c r="D183" s="3">
        <v>2</v>
      </c>
      <c r="E183" s="3">
        <v>6</v>
      </c>
      <c r="F183" s="3">
        <v>15</v>
      </c>
      <c r="G183" s="4">
        <v>102</v>
      </c>
      <c r="H183" s="4">
        <v>101.02</v>
      </c>
      <c r="I183" s="5">
        <v>13983.995650819999</v>
      </c>
      <c r="J183" s="4">
        <v>20.183816183816184</v>
      </c>
      <c r="K183" s="4">
        <v>20.183816183816184</v>
      </c>
      <c r="L183" s="4">
        <v>13.472132962323833</v>
      </c>
      <c r="M183" s="4">
        <v>13.472132962323833</v>
      </c>
      <c r="N183" s="4">
        <v>5.0049999999999999</v>
      </c>
      <c r="O183" s="4">
        <v>19.451073985680178</v>
      </c>
      <c r="P183" s="4">
        <v>1.0057414373391407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-0.14759616880252724</v>
      </c>
      <c r="W183" s="37" t="str">
        <f t="shared" si="56"/>
        <v/>
      </c>
      <c r="X183" s="37">
        <f t="shared" si="57"/>
        <v>-0.12003443387371371</v>
      </c>
      <c r="Y183" t="str">
        <f t="shared" si="65"/>
        <v xml:space="preserve"> </v>
      </c>
      <c r="Z183" s="1">
        <f t="shared" si="58"/>
        <v>162</v>
      </c>
      <c r="AA183" t="str">
        <f t="shared" si="66"/>
        <v xml:space="preserve"> </v>
      </c>
      <c r="AB183" s="1">
        <f t="shared" si="59"/>
        <v>158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274</v>
      </c>
      <c r="AP183" t="s">
        <v>1624</v>
      </c>
      <c r="AQ183">
        <v>14.759616880252723</v>
      </c>
      <c r="AR183">
        <v>12.003443387371371</v>
      </c>
      <c r="AS183">
        <v>0.97010492971689732</v>
      </c>
      <c r="AT183">
        <v>-14.759616880252723</v>
      </c>
      <c r="AU183">
        <v>-12.003443387371371</v>
      </c>
      <c r="AV183" t="s">
        <v>1625</v>
      </c>
    </row>
    <row r="184" spans="1:48" x14ac:dyDescent="0.25">
      <c r="A184">
        <v>1.8699999999999954E-9</v>
      </c>
      <c r="B184" t="s">
        <v>312</v>
      </c>
      <c r="C184" s="3">
        <v>17</v>
      </c>
      <c r="D184" s="3">
        <v>0</v>
      </c>
      <c r="E184" s="3">
        <v>4</v>
      </c>
      <c r="F184" s="3">
        <v>21</v>
      </c>
      <c r="G184" s="4">
        <v>39</v>
      </c>
      <c r="H184" s="4">
        <v>33.67</v>
      </c>
      <c r="I184" s="5">
        <v>49107.036616820005</v>
      </c>
      <c r="J184" s="4">
        <v>13.339936608557846</v>
      </c>
      <c r="K184" s="4">
        <v>13.339936608557846</v>
      </c>
      <c r="L184" s="4">
        <v>6.8704842957366434</v>
      </c>
      <c r="M184" s="4">
        <v>6.8704842957366434</v>
      </c>
      <c r="N184" s="4">
        <v>2.524</v>
      </c>
      <c r="O184" s="4">
        <v>367.40740740740733</v>
      </c>
      <c r="P184" s="4">
        <v>0.792990792990793</v>
      </c>
      <c r="Q184" s="36">
        <f t="shared" si="50"/>
        <v>80.952380954250955</v>
      </c>
      <c r="R184" t="str">
        <f t="shared" si="51"/>
        <v xml:space="preserve"> </v>
      </c>
      <c r="S184" s="37">
        <f t="shared" si="52"/>
        <v>0.1583011601711582</v>
      </c>
      <c r="T184" s="37" t="str">
        <f t="shared" si="53"/>
        <v/>
      </c>
      <c r="U184" s="37" t="str">
        <f t="shared" si="54"/>
        <v/>
      </c>
      <c r="V184" s="37">
        <f t="shared" si="55"/>
        <v>-0.43662719827067931</v>
      </c>
      <c r="W184" s="37" t="str">
        <f t="shared" si="56"/>
        <v/>
      </c>
      <c r="X184" s="37">
        <f t="shared" si="57"/>
        <v>-0.55123738610899187</v>
      </c>
      <c r="Y184" t="str">
        <f t="shared" si="65"/>
        <v xml:space="preserve"> </v>
      </c>
      <c r="Z184" s="1">
        <f t="shared" si="58"/>
        <v>65</v>
      </c>
      <c r="AA184" t="str">
        <f t="shared" si="66"/>
        <v xml:space="preserve"> </v>
      </c>
      <c r="AB184" s="1">
        <f t="shared" si="59"/>
        <v>24</v>
      </c>
      <c r="AC184">
        <f t="shared" si="67"/>
        <v>48</v>
      </c>
      <c r="AD184" s="1" t="str">
        <f t="shared" si="60"/>
        <v xml:space="preserve"> </v>
      </c>
      <c r="AE184">
        <f t="shared" si="68"/>
        <v>45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312</v>
      </c>
      <c r="AP184" t="s">
        <v>1330</v>
      </c>
      <c r="AQ184">
        <v>43.662719827067932</v>
      </c>
      <c r="AR184">
        <v>55.123738610899188</v>
      </c>
      <c r="AS184">
        <v>15.830115830115821</v>
      </c>
      <c r="AT184">
        <v>-43.662719827067932</v>
      </c>
      <c r="AU184">
        <v>-55.123738610899188</v>
      </c>
      <c r="AV184" t="s">
        <v>1626</v>
      </c>
    </row>
    <row r="185" spans="1:48" x14ac:dyDescent="0.25">
      <c r="A185">
        <v>1.8799999999999956E-9</v>
      </c>
      <c r="B185" t="s">
        <v>307</v>
      </c>
      <c r="C185" s="3">
        <v>22</v>
      </c>
      <c r="D185" s="3">
        <v>2</v>
      </c>
      <c r="E185" s="3">
        <v>8</v>
      </c>
      <c r="F185" s="3">
        <v>32</v>
      </c>
      <c r="G185" s="4">
        <v>340</v>
      </c>
      <c r="H185" s="4">
        <v>290.79000000000002</v>
      </c>
      <c r="I185" s="5">
        <v>77158.821989250006</v>
      </c>
      <c r="J185" s="4">
        <v>16.505278692246566</v>
      </c>
      <c r="K185" s="4">
        <v>16.505278692246566</v>
      </c>
      <c r="L185" s="4">
        <v>9.3329454855885654</v>
      </c>
      <c r="M185" s="4">
        <v>9.3329454855885654</v>
      </c>
      <c r="N185" s="4">
        <v>17.618000000000002</v>
      </c>
      <c r="O185" s="4">
        <v>85.45263157894739</v>
      </c>
      <c r="P185" s="4">
        <v>0.91234224010454279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0.16922865485981348</v>
      </c>
      <c r="T185" s="37" t="str">
        <f t="shared" si="53"/>
        <v/>
      </c>
      <c r="U185" s="37" t="str">
        <f t="shared" si="54"/>
        <v/>
      </c>
      <c r="V185" s="37">
        <f t="shared" si="55"/>
        <v>-0.30294832928899029</v>
      </c>
      <c r="W185" s="37" t="str">
        <f t="shared" si="56"/>
        <v/>
      </c>
      <c r="X185" s="37">
        <f t="shared" si="57"/>
        <v>-0.39039566482759158</v>
      </c>
      <c r="Y185" t="str">
        <f t="shared" si="65"/>
        <v xml:space="preserve"> </v>
      </c>
      <c r="Z185" s="1">
        <f t="shared" si="58"/>
        <v>115</v>
      </c>
      <c r="AA185" t="str">
        <f t="shared" si="66"/>
        <v xml:space="preserve"> </v>
      </c>
      <c r="AB185" s="1">
        <f t="shared" si="59"/>
        <v>62</v>
      </c>
      <c r="AC185">
        <f t="shared" si="67"/>
        <v>43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>
        <f t="shared" si="63"/>
        <v>85.452631580827386</v>
      </c>
      <c r="AL185" t="str">
        <f t="shared" si="64"/>
        <v xml:space="preserve"> </v>
      </c>
      <c r="AM185">
        <f t="shared" si="72"/>
        <v>7</v>
      </c>
      <c r="AN185" t="str">
        <f t="shared" si="73"/>
        <v xml:space="preserve"> </v>
      </c>
      <c r="AO185" t="s">
        <v>307</v>
      </c>
      <c r="AP185" t="s">
        <v>1627</v>
      </c>
      <c r="AQ185">
        <v>30.29483292889903</v>
      </c>
      <c r="AR185">
        <v>39.039566482759156</v>
      </c>
      <c r="AS185">
        <v>16.92286529798135</v>
      </c>
      <c r="AT185">
        <v>-30.29483292889903</v>
      </c>
      <c r="AU185">
        <v>-39.039566482759156</v>
      </c>
      <c r="AV185" t="s">
        <v>1628</v>
      </c>
    </row>
    <row r="186" spans="1:48" x14ac:dyDescent="0.25">
      <c r="A186">
        <v>1.8899999999999957E-9</v>
      </c>
      <c r="B186" t="s">
        <v>520</v>
      </c>
      <c r="C186" s="3">
        <v>8</v>
      </c>
      <c r="D186" s="3">
        <v>1</v>
      </c>
      <c r="E186" s="3">
        <v>8</v>
      </c>
      <c r="F186" s="3">
        <v>17</v>
      </c>
      <c r="G186" s="4">
        <v>37</v>
      </c>
      <c r="H186" s="4">
        <v>34.69</v>
      </c>
      <c r="I186" s="5">
        <v>18871.587601089999</v>
      </c>
      <c r="J186" s="4">
        <v>13.798727128082735</v>
      </c>
      <c r="K186" s="4">
        <v>13.798727128082735</v>
      </c>
      <c r="L186" s="4">
        <v>10.529039026862646</v>
      </c>
      <c r="M186" s="4">
        <v>10.529039026862646</v>
      </c>
      <c r="N186" s="4">
        <v>2.5140000000000002</v>
      </c>
      <c r="O186" s="4">
        <v>5.188284518828457</v>
      </c>
      <c r="P186" s="4">
        <v>4.4969731911213611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>
        <f t="shared" si="55"/>
        <v>-0.41725153645338298</v>
      </c>
      <c r="W186" s="37" t="str">
        <f t="shared" si="56"/>
        <v/>
      </c>
      <c r="X186" s="37">
        <f t="shared" si="57"/>
        <v>-0.31226986744044272</v>
      </c>
      <c r="Y186" t="str">
        <f t="shared" si="65"/>
        <v xml:space="preserve"> </v>
      </c>
      <c r="Z186" s="1">
        <f t="shared" si="58"/>
        <v>72</v>
      </c>
      <c r="AA186" t="str">
        <f t="shared" si="66"/>
        <v xml:space="preserve"> </v>
      </c>
      <c r="AB186" s="1">
        <f t="shared" si="59"/>
        <v>85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4.4969731930113612</v>
      </c>
      <c r="AH186" t="str">
        <f t="shared" si="62"/>
        <v xml:space="preserve"> </v>
      </c>
      <c r="AI186">
        <f t="shared" si="70"/>
        <v>13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520</v>
      </c>
      <c r="AP186" t="s">
        <v>1411</v>
      </c>
      <c r="AQ186">
        <v>41.725153645338295</v>
      </c>
      <c r="AR186">
        <v>31.226986744044272</v>
      </c>
      <c r="AS186">
        <v>6.6589795330066481</v>
      </c>
      <c r="AT186">
        <v>-41.725153645338295</v>
      </c>
      <c r="AU186">
        <v>-31.226986744044272</v>
      </c>
      <c r="AV186" t="s">
        <v>1629</v>
      </c>
    </row>
    <row r="187" spans="1:48" x14ac:dyDescent="0.25">
      <c r="A187">
        <v>1.8999999999999959E-9</v>
      </c>
      <c r="B187" t="s">
        <v>536</v>
      </c>
      <c r="C187" s="3">
        <v>9</v>
      </c>
      <c r="D187" s="3">
        <v>0</v>
      </c>
      <c r="E187" s="3">
        <v>10</v>
      </c>
      <c r="F187" s="3">
        <v>19</v>
      </c>
      <c r="G187" s="4">
        <v>220</v>
      </c>
      <c r="H187" s="4">
        <v>207.2</v>
      </c>
      <c r="I187" s="5">
        <v>12774.049696799999</v>
      </c>
      <c r="J187" s="4">
        <v>20.254154447702835</v>
      </c>
      <c r="K187" s="4">
        <v>20.254154447702835</v>
      </c>
      <c r="L187" s="4">
        <v>13.051348549454254</v>
      </c>
      <c r="M187" s="4">
        <v>13.051348549454254</v>
      </c>
      <c r="N187" s="4">
        <v>10.23</v>
      </c>
      <c r="O187" s="4">
        <v>9.1782283884738458</v>
      </c>
      <c r="P187" s="4">
        <v>0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>
        <f t="shared" si="55"/>
        <v>-0.14462564008433398</v>
      </c>
      <c r="W187" s="37" t="str">
        <f t="shared" si="56"/>
        <v/>
      </c>
      <c r="X187" s="37">
        <f t="shared" si="57"/>
        <v>-0.14751900481162017</v>
      </c>
      <c r="Y187" t="str">
        <f t="shared" si="65"/>
        <v xml:space="preserve"> </v>
      </c>
      <c r="Z187" s="1">
        <f t="shared" si="58"/>
        <v>164</v>
      </c>
      <c r="AA187" t="str">
        <f t="shared" si="66"/>
        <v xml:space="preserve"> </v>
      </c>
      <c r="AB187" s="1">
        <f t="shared" si="59"/>
        <v>151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536</v>
      </c>
      <c r="AP187" t="s">
        <v>1256</v>
      </c>
      <c r="AQ187">
        <v>14.462564008433398</v>
      </c>
      <c r="AR187">
        <v>14.751900481162018</v>
      </c>
      <c r="AS187">
        <v>6.1776061776061875</v>
      </c>
      <c r="AT187">
        <v>-14.462564008433398</v>
      </c>
      <c r="AU187">
        <v>-14.751900481162018</v>
      </c>
      <c r="AV187" t="s">
        <v>1630</v>
      </c>
    </row>
    <row r="188" spans="1:48" x14ac:dyDescent="0.25">
      <c r="A188">
        <v>1.9099999999999961E-9</v>
      </c>
      <c r="B188" t="s">
        <v>561</v>
      </c>
      <c r="C188" s="3">
        <v>29</v>
      </c>
      <c r="D188" s="3">
        <v>0</v>
      </c>
      <c r="E188" s="3">
        <v>10</v>
      </c>
      <c r="F188" s="3">
        <v>39</v>
      </c>
      <c r="G188" s="4">
        <v>162.5</v>
      </c>
      <c r="H188" s="4">
        <v>150.07</v>
      </c>
      <c r="I188" s="5">
        <v>93361.506380399995</v>
      </c>
      <c r="J188" s="4">
        <v>23.629349708707288</v>
      </c>
      <c r="K188" s="4">
        <v>23.629349708707288</v>
      </c>
      <c r="L188" s="4">
        <v>18.448245503834965</v>
      </c>
      <c r="M188" s="4">
        <v>18.448245503834965</v>
      </c>
      <c r="N188" s="4">
        <v>6.351</v>
      </c>
      <c r="O188" s="4">
        <v>16.318681318681318</v>
      </c>
      <c r="P188" s="4">
        <v>1.0201905777303928</v>
      </c>
      <c r="Q188" s="36">
        <f t="shared" si="50"/>
        <v>74.358974360884361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81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561</v>
      </c>
      <c r="AP188" t="s">
        <v>1408</v>
      </c>
      <c r="AQ188">
        <v>0.20842422971992791</v>
      </c>
      <c r="AR188">
        <v>-20.499262026424113</v>
      </c>
      <c r="AS188">
        <v>8.2828013593656316</v>
      </c>
      <c r="AT188">
        <v>-0.20842422971992791</v>
      </c>
      <c r="AU188">
        <v>20.499262026424113</v>
      </c>
      <c r="AV188" t="s">
        <v>1631</v>
      </c>
    </row>
    <row r="189" spans="1:48" x14ac:dyDescent="0.25">
      <c r="A189">
        <v>1.9199999999999963E-9</v>
      </c>
      <c r="B189" t="s">
        <v>438</v>
      </c>
      <c r="C189" s="3">
        <v>33</v>
      </c>
      <c r="D189" s="3">
        <v>1</v>
      </c>
      <c r="E189" s="3">
        <v>5</v>
      </c>
      <c r="F189" s="3">
        <v>39</v>
      </c>
      <c r="G189" s="4">
        <v>139</v>
      </c>
      <c r="H189" s="4">
        <v>124.13</v>
      </c>
      <c r="I189" s="5">
        <v>82746.115959989998</v>
      </c>
      <c r="J189" s="4">
        <v>22.961524232334444</v>
      </c>
      <c r="K189" s="4">
        <v>22.961524232334444</v>
      </c>
      <c r="L189" s="4">
        <v>16.125693756248285</v>
      </c>
      <c r="M189" s="4">
        <v>16.125693756248285</v>
      </c>
      <c r="N189" s="4">
        <v>5.4059999999999997</v>
      </c>
      <c r="O189" s="4">
        <v>22.307692307692303</v>
      </c>
      <c r="P189" s="4">
        <v>0</v>
      </c>
      <c r="Q189" s="36">
        <f t="shared" si="50"/>
        <v>84.615384617304613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>
        <f t="shared" si="68"/>
        <v>31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438</v>
      </c>
      <c r="AP189" t="s">
        <v>1408</v>
      </c>
      <c r="AQ189">
        <v>3.0287877796413287</v>
      </c>
      <c r="AR189">
        <v>-5.3289429007273847</v>
      </c>
      <c r="AS189">
        <v>11.979376460162738</v>
      </c>
      <c r="AT189">
        <v>-3.0287877796413287</v>
      </c>
      <c r="AU189">
        <v>5.3289429007273847</v>
      </c>
      <c r="AV189" t="s">
        <v>1632</v>
      </c>
    </row>
    <row r="190" spans="1:48" x14ac:dyDescent="0.25">
      <c r="A190">
        <v>1.9299999999999964E-9</v>
      </c>
      <c r="B190" t="s">
        <v>439</v>
      </c>
      <c r="C190" s="3">
        <v>16</v>
      </c>
      <c r="D190" s="3">
        <v>0</v>
      </c>
      <c r="E190" s="3">
        <v>8</v>
      </c>
      <c r="F190" s="3">
        <v>24</v>
      </c>
      <c r="G190" s="4">
        <v>39</v>
      </c>
      <c r="H190" s="4">
        <v>38.85</v>
      </c>
      <c r="I190" s="5">
        <v>27624.011342550002</v>
      </c>
      <c r="J190" s="4">
        <v>12.868499503146737</v>
      </c>
      <c r="K190" s="4">
        <v>12.868499503146737</v>
      </c>
      <c r="L190" s="4" t="s">
        <v>1236</v>
      </c>
      <c r="M190" s="4" t="s">
        <v>1236</v>
      </c>
      <c r="N190" s="4">
        <v>3.0190000000000001</v>
      </c>
      <c r="O190" s="4">
        <v>40.418604651162802</v>
      </c>
      <c r="P190" s="4">
        <v>2.8211068211068211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>
        <f t="shared" si="55"/>
        <v>-0.45653695127087224</v>
      </c>
      <c r="W190" s="37" t="str">
        <f t="shared" si="56"/>
        <v xml:space="preserve"> </v>
      </c>
      <c r="X190" s="37" t="str">
        <f t="shared" si="57"/>
        <v xml:space="preserve"> </v>
      </c>
      <c r="Y190" t="str">
        <f t="shared" si="65"/>
        <v xml:space="preserve"> </v>
      </c>
      <c r="Z190" s="1">
        <f t="shared" si="58"/>
        <v>55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439</v>
      </c>
      <c r="AP190" t="s">
        <v>1241</v>
      </c>
      <c r="AQ190">
        <v>45.653695127087225</v>
      </c>
      <c r="AR190" t="e">
        <v>#VALUE!</v>
      </c>
      <c r="AS190">
        <v>0.38610038610038533</v>
      </c>
      <c r="AT190">
        <v>-45.653695127087225</v>
      </c>
      <c r="AU190" t="e">
        <v>#VALUE!</v>
      </c>
      <c r="AV190" t="s">
        <v>1633</v>
      </c>
    </row>
    <row r="191" spans="1:48" x14ac:dyDescent="0.25">
      <c r="A191">
        <v>1.9399999999999966E-9</v>
      </c>
      <c r="B191" t="s">
        <v>473</v>
      </c>
      <c r="C191" s="3">
        <v>0</v>
      </c>
      <c r="D191" s="3">
        <v>0</v>
      </c>
      <c r="E191" s="3">
        <v>9</v>
      </c>
      <c r="F191" s="3">
        <v>9</v>
      </c>
      <c r="G191" s="4">
        <v>56</v>
      </c>
      <c r="H191" s="4">
        <v>58.33</v>
      </c>
      <c r="I191" s="5">
        <v>7655.1384968500006</v>
      </c>
      <c r="J191" s="4">
        <v>24.768577494692146</v>
      </c>
      <c r="K191" s="4">
        <v>24.768577494692146</v>
      </c>
      <c r="L191" s="4">
        <v>17.360416269060952</v>
      </c>
      <c r="M191" s="4">
        <v>17.360416269060952</v>
      </c>
      <c r="N191" s="4">
        <v>2.355</v>
      </c>
      <c r="O191" s="4">
        <v>-5.0403225806451619</v>
      </c>
      <c r="P191" s="4">
        <v>1.2343562489285103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473</v>
      </c>
      <c r="AP191" t="s">
        <v>1634</v>
      </c>
      <c r="AQ191">
        <v>-4.6027676704458287</v>
      </c>
      <c r="AR191">
        <v>-13.393837287047727</v>
      </c>
      <c r="AS191">
        <v>-3.9945139722269762</v>
      </c>
      <c r="AT191">
        <v>4.6027676704458287</v>
      </c>
      <c r="AU191">
        <v>13.393837287047727</v>
      </c>
      <c r="AV191" t="s">
        <v>1635</v>
      </c>
    </row>
    <row r="192" spans="1:48" x14ac:dyDescent="0.25">
      <c r="A192">
        <v>1.9499999999999968E-9</v>
      </c>
      <c r="B192" t="s">
        <v>433</v>
      </c>
      <c r="C192" s="3">
        <v>2</v>
      </c>
      <c r="D192" s="3">
        <v>2</v>
      </c>
      <c r="E192" s="3">
        <v>9</v>
      </c>
      <c r="F192" s="3">
        <v>13</v>
      </c>
      <c r="G192" s="4">
        <v>40</v>
      </c>
      <c r="H192" s="4">
        <v>39.78</v>
      </c>
      <c r="I192" s="5">
        <v>5194.0314784800003</v>
      </c>
      <c r="J192" s="4">
        <v>26.085245901639343</v>
      </c>
      <c r="K192" s="4">
        <v>26.085245901639343</v>
      </c>
      <c r="L192" s="4">
        <v>13.499292300599356</v>
      </c>
      <c r="M192" s="4">
        <v>13.499292300599356</v>
      </c>
      <c r="N192" s="4">
        <v>1.5250000000000001</v>
      </c>
      <c r="O192" s="4">
        <v>-12.356321839080451</v>
      </c>
      <c r="P192" s="4">
        <v>2.0713926596279539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-0.11826045476082403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160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433</v>
      </c>
      <c r="AP192" t="s">
        <v>1636</v>
      </c>
      <c r="AQ192">
        <v>-10.163327597653126</v>
      </c>
      <c r="AR192">
        <v>11.826045476082403</v>
      </c>
      <c r="AS192">
        <v>0.55304172951231578</v>
      </c>
      <c r="AT192">
        <v>10.163327597653126</v>
      </c>
      <c r="AU192">
        <v>-11.826045476082403</v>
      </c>
      <c r="AV192" t="s">
        <v>1637</v>
      </c>
    </row>
    <row r="193" spans="1:48" x14ac:dyDescent="0.25">
      <c r="A193">
        <v>1.959999999999997E-9</v>
      </c>
      <c r="B193" t="s">
        <v>824</v>
      </c>
      <c r="C193" s="3">
        <v>15</v>
      </c>
      <c r="D193" s="3">
        <v>0</v>
      </c>
      <c r="E193" s="3">
        <v>7</v>
      </c>
      <c r="F193" s="3">
        <v>22</v>
      </c>
      <c r="G193" s="4">
        <v>305.5</v>
      </c>
      <c r="H193" s="4">
        <v>286.95999999999998</v>
      </c>
      <c r="I193" s="5">
        <v>23937.144317599996</v>
      </c>
      <c r="J193" s="4">
        <v>22.982540445298731</v>
      </c>
      <c r="K193" s="4">
        <v>22.982540445298731</v>
      </c>
      <c r="L193" s="4">
        <v>18.494497293640055</v>
      </c>
      <c r="M193" s="4">
        <v>18.494497293640055</v>
      </c>
      <c r="N193" s="4">
        <v>12.486000000000001</v>
      </c>
      <c r="O193" s="4">
        <v>12.58791704238053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824</v>
      </c>
      <c r="AP193" t="s">
        <v>1408</v>
      </c>
      <c r="AQ193">
        <v>2.940032014701377</v>
      </c>
      <c r="AR193">
        <v>-20.801366990159352</v>
      </c>
      <c r="AS193">
        <v>6.4608307778087681</v>
      </c>
      <c r="AT193">
        <v>-2.940032014701377</v>
      </c>
      <c r="AU193">
        <v>20.801366990159352</v>
      </c>
      <c r="AV193" t="s">
        <v>1638</v>
      </c>
    </row>
    <row r="194" spans="1:48" x14ac:dyDescent="0.25">
      <c r="A194">
        <v>1.9699999999999971E-9</v>
      </c>
      <c r="B194" t="s">
        <v>308</v>
      </c>
      <c r="C194" s="3">
        <v>18</v>
      </c>
      <c r="D194" s="3">
        <v>0</v>
      </c>
      <c r="E194" s="3">
        <v>2</v>
      </c>
      <c r="F194" s="3">
        <v>20</v>
      </c>
      <c r="G194" s="4">
        <v>130</v>
      </c>
      <c r="H194" s="4">
        <v>112.4</v>
      </c>
      <c r="I194" s="5">
        <v>14556.8591452</v>
      </c>
      <c r="J194" s="4">
        <v>15.842142353770262</v>
      </c>
      <c r="K194" s="4">
        <v>15.842142353770262</v>
      </c>
      <c r="L194" s="4">
        <v>12.568785789939243</v>
      </c>
      <c r="M194" s="4">
        <v>12.568785789939243</v>
      </c>
      <c r="N194" s="4">
        <v>7.0949999999999998</v>
      </c>
      <c r="O194" s="4">
        <v>14.620355411954755</v>
      </c>
      <c r="P194" s="4">
        <v>1.7188612099644127</v>
      </c>
      <c r="Q194" s="36">
        <f t="shared" si="50"/>
        <v>90.000000001969994</v>
      </c>
      <c r="R194" t="str">
        <f t="shared" si="51"/>
        <v xml:space="preserve"> </v>
      </c>
      <c r="S194" s="37">
        <f t="shared" si="52"/>
        <v>0.15658363186323837</v>
      </c>
      <c r="T194" s="37" t="str">
        <f t="shared" si="53"/>
        <v/>
      </c>
      <c r="U194" s="37" t="str">
        <f t="shared" si="54"/>
        <v/>
      </c>
      <c r="V194" s="37">
        <f t="shared" si="55"/>
        <v>-0.3309539329060458</v>
      </c>
      <c r="W194" s="37" t="str">
        <f t="shared" si="56"/>
        <v/>
      </c>
      <c r="X194" s="37">
        <f t="shared" si="57"/>
        <v>-0.17903878071166757</v>
      </c>
      <c r="Y194" t="str">
        <f t="shared" si="65"/>
        <v xml:space="preserve"> </v>
      </c>
      <c r="Z194" s="1">
        <f t="shared" si="58"/>
        <v>104</v>
      </c>
      <c r="AA194" t="str">
        <f t="shared" si="66"/>
        <v xml:space="preserve"> </v>
      </c>
      <c r="AB194" s="1">
        <f t="shared" si="59"/>
        <v>141</v>
      </c>
      <c r="AC194">
        <f t="shared" si="67"/>
        <v>49</v>
      </c>
      <c r="AD194" s="1" t="str">
        <f t="shared" si="60"/>
        <v xml:space="preserve"> </v>
      </c>
      <c r="AE194">
        <f t="shared" si="68"/>
        <v>12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308</v>
      </c>
      <c r="AP194" t="s">
        <v>1269</v>
      </c>
      <c r="AQ194">
        <v>33.095393290604576</v>
      </c>
      <c r="AR194">
        <v>17.903878071166758</v>
      </c>
      <c r="AS194">
        <v>15.658362989323837</v>
      </c>
      <c r="AT194">
        <v>-33.095393290604576</v>
      </c>
      <c r="AU194">
        <v>-17.903878071166758</v>
      </c>
      <c r="AV194" t="s">
        <v>1639</v>
      </c>
    </row>
    <row r="195" spans="1:48" x14ac:dyDescent="0.25">
      <c r="A195">
        <v>1.9799999999999973E-9</v>
      </c>
      <c r="B195" t="s">
        <v>593</v>
      </c>
      <c r="C195" s="3">
        <v>2</v>
      </c>
      <c r="D195" s="3">
        <v>0</v>
      </c>
      <c r="E195" s="3">
        <v>1</v>
      </c>
      <c r="F195" s="3">
        <v>3</v>
      </c>
      <c r="G195" s="4">
        <v>37</v>
      </c>
      <c r="H195" s="4">
        <v>36.1</v>
      </c>
      <c r="I195" s="5">
        <v>21759.954098840004</v>
      </c>
      <c r="J195" s="4">
        <v>14.074074074074074</v>
      </c>
      <c r="K195" s="4">
        <v>14.074074074074074</v>
      </c>
      <c r="L195" s="4">
        <v>8.9074497020679999</v>
      </c>
      <c r="M195" s="4">
        <v>8.9074497020679999</v>
      </c>
      <c r="N195" s="4">
        <v>2.5649999999999999</v>
      </c>
      <c r="O195" s="4">
        <v>3.4274193548387082</v>
      </c>
      <c r="P195" s="4">
        <v>1.3019390581717452</v>
      </c>
      <c r="Q195" s="36" t="str">
        <f t="shared" si="50"/>
        <v xml:space="preserve"> 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>
        <f t="shared" si="55"/>
        <v>-0.40562307186898328</v>
      </c>
      <c r="W195" s="37" t="str">
        <f t="shared" si="56"/>
        <v/>
      </c>
      <c r="X195" s="37">
        <f t="shared" si="57"/>
        <v>-0.4181879705506073</v>
      </c>
      <c r="Y195" t="str">
        <f t="shared" si="65"/>
        <v xml:space="preserve"> </v>
      </c>
      <c r="Z195" s="1">
        <f t="shared" si="58"/>
        <v>76</v>
      </c>
      <c r="AA195" t="str">
        <f t="shared" si="66"/>
        <v xml:space="preserve"> </v>
      </c>
      <c r="AB195" s="1">
        <f t="shared" si="59"/>
        <v>51</v>
      </c>
      <c r="AC195" t="str">
        <f t="shared" si="67"/>
        <v xml:space="preserve"> 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593</v>
      </c>
      <c r="AP195" t="s">
        <v>1574</v>
      </c>
      <c r="AQ195">
        <v>40.56230718689833</v>
      </c>
      <c r="AR195">
        <v>41.818797055060728</v>
      </c>
      <c r="AS195">
        <v>2.4930747922437657</v>
      </c>
      <c r="AT195">
        <v>-40.56230718689833</v>
      </c>
      <c r="AU195">
        <v>-41.818797055060728</v>
      </c>
      <c r="AV195" t="s">
        <v>1640</v>
      </c>
    </row>
    <row r="196" spans="1:48" x14ac:dyDescent="0.25">
      <c r="A196">
        <v>1.9899999999999975E-9</v>
      </c>
      <c r="B196" t="s">
        <v>356</v>
      </c>
      <c r="C196" s="3">
        <v>12</v>
      </c>
      <c r="D196" s="3">
        <v>2</v>
      </c>
      <c r="E196" s="3">
        <v>13</v>
      </c>
      <c r="F196" s="3">
        <v>27</v>
      </c>
      <c r="G196" s="4">
        <v>37</v>
      </c>
      <c r="H196" s="4">
        <v>37.42</v>
      </c>
      <c r="I196" s="5">
        <v>21759.954098840004</v>
      </c>
      <c r="J196" s="4">
        <v>14.58869395711501</v>
      </c>
      <c r="K196" s="4">
        <v>14.58869395711501</v>
      </c>
      <c r="L196" s="4">
        <v>9.3013673360481448</v>
      </c>
      <c r="M196" s="4">
        <v>9.3013673360481448</v>
      </c>
      <c r="N196" s="4">
        <v>2.5649999999999999</v>
      </c>
      <c r="O196" s="4">
        <v>3.4274193548387082</v>
      </c>
      <c r="P196" s="4">
        <v>1.3281667557455905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-0.38388962186530062</v>
      </c>
      <c r="W196" s="37" t="str">
        <f t="shared" si="56"/>
        <v/>
      </c>
      <c r="X196" s="37">
        <f t="shared" si="57"/>
        <v>-0.392458269488284</v>
      </c>
      <c r="Y196" t="str">
        <f t="shared" si="65"/>
        <v xml:space="preserve"> </v>
      </c>
      <c r="Z196" s="1">
        <f t="shared" si="58"/>
        <v>85</v>
      </c>
      <c r="AA196" t="str">
        <f t="shared" si="66"/>
        <v xml:space="preserve"> </v>
      </c>
      <c r="AB196" s="1">
        <f t="shared" si="59"/>
        <v>60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356</v>
      </c>
      <c r="AP196" t="s">
        <v>1574</v>
      </c>
      <c r="AQ196">
        <v>38.388962186530065</v>
      </c>
      <c r="AR196">
        <v>39.245826948828402</v>
      </c>
      <c r="AS196">
        <v>-1.1223944414751497</v>
      </c>
      <c r="AT196">
        <v>-38.388962186530065</v>
      </c>
      <c r="AU196">
        <v>-39.245826948828402</v>
      </c>
      <c r="AV196" t="s">
        <v>1640</v>
      </c>
    </row>
    <row r="197" spans="1:48" x14ac:dyDescent="0.25">
      <c r="A197">
        <v>1.9999999999999976E-9</v>
      </c>
      <c r="B197" t="s">
        <v>1069</v>
      </c>
      <c r="C197" s="3">
        <v>9</v>
      </c>
      <c r="D197" s="3">
        <v>2</v>
      </c>
      <c r="E197" s="3">
        <v>14</v>
      </c>
      <c r="F197" s="3">
        <v>25</v>
      </c>
      <c r="G197" s="4">
        <v>176</v>
      </c>
      <c r="H197" s="4">
        <v>173.12</v>
      </c>
      <c r="I197" s="5">
        <v>30512.747971200002</v>
      </c>
      <c r="J197" s="4">
        <v>26.386221612559062</v>
      </c>
      <c r="K197" s="4">
        <v>26.386221612559062</v>
      </c>
      <c r="L197" s="4" t="s">
        <v>1236</v>
      </c>
      <c r="M197" s="4" t="s">
        <v>1236</v>
      </c>
      <c r="N197" s="4">
        <v>6.5609999999999999</v>
      </c>
      <c r="O197" s="4">
        <v>12.925989672977614</v>
      </c>
      <c r="P197" s="4">
        <v>0.47770332717190389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1069</v>
      </c>
      <c r="AP197" t="s">
        <v>1241</v>
      </c>
      <c r="AQ197">
        <v>-11.43440957119517</v>
      </c>
      <c r="AR197" t="e">
        <v>#VALUE!</v>
      </c>
      <c r="AS197">
        <v>1.6635859519408491</v>
      </c>
      <c r="AT197">
        <v>11.43440957119517</v>
      </c>
      <c r="AU197" t="e">
        <v>#VALUE!</v>
      </c>
      <c r="AV197" t="s">
        <v>1641</v>
      </c>
    </row>
    <row r="198" spans="1:48" x14ac:dyDescent="0.25">
      <c r="A198">
        <v>2.0099999999999978E-9</v>
      </c>
      <c r="B198" t="s">
        <v>591</v>
      </c>
      <c r="C198" s="3">
        <v>1</v>
      </c>
      <c r="D198" s="3">
        <v>1</v>
      </c>
      <c r="E198" s="3">
        <v>15</v>
      </c>
      <c r="F198" s="3">
        <v>17</v>
      </c>
      <c r="G198" s="4">
        <v>102</v>
      </c>
      <c r="H198" s="4">
        <v>104.87</v>
      </c>
      <c r="I198" s="5">
        <v>8149.0770894200014</v>
      </c>
      <c r="J198" s="4" t="s">
        <v>1236</v>
      </c>
      <c r="K198" s="4" t="s">
        <v>1236</v>
      </c>
      <c r="L198" s="4">
        <v>23.422634399857486</v>
      </c>
      <c r="M198" s="4">
        <v>23.422634399857486</v>
      </c>
      <c r="N198" s="4">
        <v>1.0509999999999999</v>
      </c>
      <c r="O198" s="4">
        <v>-15.514469453376211</v>
      </c>
      <c r="P198" s="4">
        <v>4.056450843901974</v>
      </c>
      <c r="Q198" s="36" t="str">
        <f t="shared" si="50"/>
        <v xml:space="preserve"> 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 xml:space="preserve"> </v>
      </c>
      <c r="V198" s="37" t="str">
        <f t="shared" si="55"/>
        <v xml:space="preserve"> 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4.0564508459119741</v>
      </c>
      <c r="AH198" t="str">
        <f t="shared" si="62"/>
        <v xml:space="preserve"> </v>
      </c>
      <c r="AI198">
        <f t="shared" si="70"/>
        <v>21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591</v>
      </c>
      <c r="AP198" t="s">
        <v>1374</v>
      </c>
      <c r="AQ198" t="e">
        <v>#VALUE!</v>
      </c>
      <c r="AR198">
        <v>-52.990709024923198</v>
      </c>
      <c r="AS198">
        <v>-2.7367216553828566</v>
      </c>
      <c r="AT198" t="e">
        <v>#VALUE!</v>
      </c>
      <c r="AU198">
        <v>52.990709024923198</v>
      </c>
      <c r="AV198" t="s">
        <v>1642</v>
      </c>
    </row>
    <row r="199" spans="1:48" x14ac:dyDescent="0.25">
      <c r="A199">
        <v>2.019999999999998E-9</v>
      </c>
      <c r="B199" t="s">
        <v>556</v>
      </c>
      <c r="C199" s="3">
        <v>19</v>
      </c>
      <c r="D199" s="3">
        <v>2</v>
      </c>
      <c r="E199" s="3">
        <v>14</v>
      </c>
      <c r="F199" s="3">
        <v>35</v>
      </c>
      <c r="G199" s="4">
        <v>10.25</v>
      </c>
      <c r="H199" s="4">
        <v>7.28</v>
      </c>
      <c r="I199" s="5">
        <v>3280.8651730400002</v>
      </c>
      <c r="J199" s="4" t="s">
        <v>1236</v>
      </c>
      <c r="K199" s="4" t="s">
        <v>1236</v>
      </c>
      <c r="L199" s="4">
        <v>4.6139920226082101</v>
      </c>
      <c r="M199" s="4">
        <v>4.6139920226082101</v>
      </c>
      <c r="N199" s="4">
        <v>-7.2000000000000008E-2</v>
      </c>
      <c r="O199" s="4" t="s">
        <v>119</v>
      </c>
      <c r="P199" s="4">
        <v>0.93406593406593408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0.40796703498703285</v>
      </c>
      <c r="T199" s="37" t="str">
        <f t="shared" si="53"/>
        <v/>
      </c>
      <c r="U199" s="37" t="str">
        <f t="shared" si="54"/>
        <v xml:space="preserve"> </v>
      </c>
      <c r="V199" s="37" t="str">
        <f t="shared" si="55"/>
        <v xml:space="preserve"> </v>
      </c>
      <c r="W199" s="37" t="str">
        <f t="shared" si="56"/>
        <v/>
      </c>
      <c r="X199" s="37">
        <f t="shared" si="57"/>
        <v>-0.69862573999000532</v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>
        <f t="shared" si="59"/>
        <v>4</v>
      </c>
      <c r="AC199">
        <f t="shared" si="67"/>
        <v>1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556</v>
      </c>
      <c r="AP199" t="s">
        <v>1491</v>
      </c>
      <c r="AQ199" t="e">
        <v>#VALUE!</v>
      </c>
      <c r="AR199">
        <v>69.862573999000531</v>
      </c>
      <c r="AS199">
        <v>40.796703296703285</v>
      </c>
      <c r="AT199" t="e">
        <v>#VALUE!</v>
      </c>
      <c r="AU199">
        <v>-69.862573999000531</v>
      </c>
      <c r="AV199" t="s">
        <v>1643</v>
      </c>
    </row>
    <row r="200" spans="1:48" x14ac:dyDescent="0.25">
      <c r="A200">
        <v>2.0299999999999982E-9</v>
      </c>
      <c r="B200" t="s">
        <v>825</v>
      </c>
      <c r="C200" s="3">
        <v>15</v>
      </c>
      <c r="D200" s="3">
        <v>2</v>
      </c>
      <c r="E200" s="3">
        <v>11</v>
      </c>
      <c r="F200" s="3">
        <v>28</v>
      </c>
      <c r="G200" s="4">
        <v>190</v>
      </c>
      <c r="H200" s="4">
        <v>197.09</v>
      </c>
      <c r="I200" s="5">
        <v>32163.298225710001</v>
      </c>
      <c r="J200" s="4" t="s">
        <v>1236</v>
      </c>
      <c r="K200" s="4" t="s">
        <v>1236</v>
      </c>
      <c r="L200" s="4">
        <v>34.970016143911437</v>
      </c>
      <c r="M200" s="4">
        <v>34.970016143911437</v>
      </c>
      <c r="N200" s="4">
        <v>3.6819999999999999</v>
      </c>
      <c r="O200" s="4">
        <v>9.9104477611940247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 xml:space="preserve"> </v>
      </c>
      <c r="V200" s="37" t="str">
        <f t="shared" ref="V200:V263" si="79">IF(ISERROR((IF(((J200/$J$6-1))&lt;($V$5/100),((J200/$J$6-1)),"")))=TRUE," ",((IF(((J200/$J$6-1))&lt;($V$5/100),((J200/$J$6-1)),""))))</f>
        <v xml:space="preserve"> </v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825</v>
      </c>
      <c r="AP200" t="s">
        <v>1421</v>
      </c>
      <c r="AQ200" t="e">
        <v>#VALUE!</v>
      </c>
      <c r="AR200">
        <v>-128.41527870590735</v>
      </c>
      <c r="AS200">
        <v>-3.5973413161499823</v>
      </c>
      <c r="AT200" t="e">
        <v>#VALUE!</v>
      </c>
      <c r="AU200">
        <v>128.41527870590735</v>
      </c>
      <c r="AV200" t="s">
        <v>1644</v>
      </c>
    </row>
    <row r="201" spans="1:48" x14ac:dyDescent="0.25">
      <c r="A201">
        <v>2.0399999999999983E-9</v>
      </c>
      <c r="B201" t="s">
        <v>319</v>
      </c>
      <c r="C201" s="3">
        <v>9</v>
      </c>
      <c r="D201" s="3">
        <v>0</v>
      </c>
      <c r="E201" s="3">
        <v>11</v>
      </c>
      <c r="F201" s="3">
        <v>20</v>
      </c>
      <c r="G201" s="4">
        <v>75.5</v>
      </c>
      <c r="H201" s="4">
        <v>73.56</v>
      </c>
      <c r="I201" s="5">
        <v>24868.632593400001</v>
      </c>
      <c r="J201" s="4">
        <v>29.029202841357534</v>
      </c>
      <c r="K201" s="4">
        <v>29.029202841357534</v>
      </c>
      <c r="L201" s="4">
        <v>22.04436193808252</v>
      </c>
      <c r="M201" s="4">
        <v>22.04436193808252</v>
      </c>
      <c r="N201" s="4">
        <v>2.5340000000000003</v>
      </c>
      <c r="O201" s="4">
        <v>21.244019138756002</v>
      </c>
      <c r="P201" s="4">
        <v>0.40103317020119628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319</v>
      </c>
      <c r="AP201" t="s">
        <v>1437</v>
      </c>
      <c r="AQ201">
        <v>-22.596259761929851</v>
      </c>
      <c r="AR201">
        <v>-43.988182769475117</v>
      </c>
      <c r="AS201">
        <v>2.6373028820010802</v>
      </c>
      <c r="AT201">
        <v>22.596259761929851</v>
      </c>
      <c r="AU201">
        <v>43.988182769475117</v>
      </c>
      <c r="AV201" t="s">
        <v>1645</v>
      </c>
    </row>
    <row r="202" spans="1:48" x14ac:dyDescent="0.25">
      <c r="A202">
        <v>2.0499999999999985E-9</v>
      </c>
      <c r="B202" t="s">
        <v>314</v>
      </c>
      <c r="C202" s="3">
        <v>10</v>
      </c>
      <c r="D202" s="3">
        <v>3</v>
      </c>
      <c r="E202" s="3">
        <v>8</v>
      </c>
      <c r="F202" s="3">
        <v>21</v>
      </c>
      <c r="G202" s="4">
        <v>170</v>
      </c>
      <c r="H202" s="4">
        <v>184.94</v>
      </c>
      <c r="I202" s="5">
        <v>52440.32122546</v>
      </c>
      <c r="J202" s="4">
        <v>16.668769716088327</v>
      </c>
      <c r="K202" s="4">
        <v>16.668769716088327</v>
      </c>
      <c r="L202" s="4">
        <v>12.600624292010576</v>
      </c>
      <c r="M202" s="4">
        <v>12.600624292010576</v>
      </c>
      <c r="N202" s="4">
        <v>11.095000000000001</v>
      </c>
      <c r="O202" s="4">
        <v>0.86363636363636942</v>
      </c>
      <c r="P202" s="4">
        <v>2.5359576078728239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/>
      </c>
      <c r="V202" s="37">
        <f t="shared" si="79"/>
        <v>-0.29604376903041763</v>
      </c>
      <c r="W202" s="37" t="str">
        <f t="shared" si="80"/>
        <v/>
      </c>
      <c r="X202" s="37">
        <f t="shared" si="81"/>
        <v>-0.17695917048378718</v>
      </c>
      <c r="Y202" t="str">
        <f t="shared" si="65"/>
        <v xml:space="preserve"> </v>
      </c>
      <c r="Z202" s="1">
        <f t="shared" si="82"/>
        <v>120</v>
      </c>
      <c r="AA202" t="str">
        <f t="shared" si="66"/>
        <v xml:space="preserve"> </v>
      </c>
      <c r="AB202" s="1">
        <f t="shared" si="83"/>
        <v>142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314</v>
      </c>
      <c r="AP202" t="s">
        <v>1265</v>
      </c>
      <c r="AQ202">
        <v>29.604376903041761</v>
      </c>
      <c r="AR202">
        <v>17.695917048378718</v>
      </c>
      <c r="AS202">
        <v>-8.0782956634584124</v>
      </c>
      <c r="AT202">
        <v>-29.604376903041761</v>
      </c>
      <c r="AU202">
        <v>-17.695917048378718</v>
      </c>
      <c r="AV202" t="s">
        <v>1646</v>
      </c>
    </row>
    <row r="203" spans="1:48" x14ac:dyDescent="0.25">
      <c r="A203">
        <v>2.0599999999999987E-9</v>
      </c>
      <c r="B203" t="s">
        <v>224</v>
      </c>
      <c r="C203" s="3">
        <v>11</v>
      </c>
      <c r="D203" s="3">
        <v>0</v>
      </c>
      <c r="E203" s="3">
        <v>9</v>
      </c>
      <c r="F203" s="3">
        <v>20</v>
      </c>
      <c r="G203" s="4">
        <v>14.050000190734863</v>
      </c>
      <c r="H203" s="4">
        <v>13.59</v>
      </c>
      <c r="I203" s="5">
        <v>119383.41107187001</v>
      </c>
      <c r="J203" s="4" t="s">
        <v>1236</v>
      </c>
      <c r="K203" s="4" t="s">
        <v>1236</v>
      </c>
      <c r="L203" s="4">
        <v>11.652073841525569</v>
      </c>
      <c r="M203" s="4">
        <v>11.652073841525569</v>
      </c>
      <c r="N203" s="4">
        <v>0.24399999999999999</v>
      </c>
      <c r="O203" s="4">
        <v>2340</v>
      </c>
      <c r="P203" s="4">
        <v>0.29433406916850624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 xml:space="preserve"> </v>
      </c>
      <c r="V203" s="37" t="str">
        <f t="shared" si="79"/>
        <v xml:space="preserve"> </v>
      </c>
      <c r="W203" s="37" t="str">
        <f t="shared" si="80"/>
        <v/>
      </c>
      <c r="X203" s="37">
        <f t="shared" si="81"/>
        <v>-0.23891608083307492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115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224</v>
      </c>
      <c r="AP203" t="s">
        <v>1581</v>
      </c>
      <c r="AQ203" t="e">
        <v>#VALUE!</v>
      </c>
      <c r="AR203">
        <v>23.891608083307492</v>
      </c>
      <c r="AS203">
        <v>3.3848431989320416</v>
      </c>
      <c r="AT203" t="e">
        <v>#VALUE!</v>
      </c>
      <c r="AU203">
        <v>-23.891608083307492</v>
      </c>
      <c r="AV203" t="s">
        <v>1647</v>
      </c>
    </row>
    <row r="204" spans="1:48" x14ac:dyDescent="0.25">
      <c r="A204">
        <v>2.0699999999999988E-9</v>
      </c>
      <c r="B204" t="s">
        <v>440</v>
      </c>
      <c r="C204" s="3">
        <v>18</v>
      </c>
      <c r="D204" s="3">
        <v>2</v>
      </c>
      <c r="E204" s="3">
        <v>13</v>
      </c>
      <c r="F204" s="3">
        <v>33</v>
      </c>
      <c r="G204" s="4">
        <v>75</v>
      </c>
      <c r="H204" s="4">
        <v>64.66</v>
      </c>
      <c r="I204" s="5">
        <v>81251.989551920007</v>
      </c>
      <c r="J204" s="4">
        <v>9.0143594033179983</v>
      </c>
      <c r="K204" s="4">
        <v>9.0143594033179983</v>
      </c>
      <c r="L204" s="4">
        <v>7.828436739577552</v>
      </c>
      <c r="M204" s="4">
        <v>7.828436739577552</v>
      </c>
      <c r="N204" s="4">
        <v>7.173</v>
      </c>
      <c r="O204" s="4">
        <v>1.1706629055007078</v>
      </c>
      <c r="P204" s="4">
        <v>4.1942468295700595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0.15991339520331277</v>
      </c>
      <c r="T204" s="37" t="str">
        <f t="shared" si="77"/>
        <v/>
      </c>
      <c r="U204" s="37" t="str">
        <f t="shared" si="78"/>
        <v/>
      </c>
      <c r="V204" s="37">
        <f t="shared" si="79"/>
        <v>-0.61930516899275356</v>
      </c>
      <c r="W204" s="37" t="str">
        <f t="shared" si="80"/>
        <v/>
      </c>
      <c r="X204" s="37">
        <f t="shared" si="81"/>
        <v>-0.48866636139271558</v>
      </c>
      <c r="Y204" t="str">
        <f t="shared" si="65"/>
        <v xml:space="preserve"> </v>
      </c>
      <c r="Z204" s="1">
        <f t="shared" si="82"/>
        <v>11</v>
      </c>
      <c r="AA204" t="str">
        <f t="shared" si="66"/>
        <v xml:space="preserve"> </v>
      </c>
      <c r="AB204" s="1">
        <f t="shared" si="83"/>
        <v>36</v>
      </c>
      <c r="AC204">
        <f t="shared" si="67"/>
        <v>47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>
        <f t="shared" si="85"/>
        <v>4.1942468316400596</v>
      </c>
      <c r="AH204" t="str">
        <f t="shared" si="86"/>
        <v xml:space="preserve"> </v>
      </c>
      <c r="AI204">
        <f t="shared" si="70"/>
        <v>19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440</v>
      </c>
      <c r="AP204" t="s">
        <v>1431</v>
      </c>
      <c r="AQ204">
        <v>61.930516899275354</v>
      </c>
      <c r="AR204">
        <v>48.866636139271556</v>
      </c>
      <c r="AS204">
        <v>15.991339313331277</v>
      </c>
      <c r="AT204">
        <v>-61.930516899275354</v>
      </c>
      <c r="AU204">
        <v>-48.866636139271556</v>
      </c>
      <c r="AV204" t="s">
        <v>1648</v>
      </c>
    </row>
    <row r="205" spans="1:48" x14ac:dyDescent="0.25">
      <c r="A205">
        <v>2.079999999999999E-9</v>
      </c>
      <c r="B205" t="s">
        <v>315</v>
      </c>
      <c r="C205" s="3">
        <v>4</v>
      </c>
      <c r="D205" s="3">
        <v>3</v>
      </c>
      <c r="E205" s="3">
        <v>11</v>
      </c>
      <c r="F205" s="3">
        <v>18</v>
      </c>
      <c r="G205" s="4">
        <v>62.5</v>
      </c>
      <c r="H205" s="4">
        <v>60.97</v>
      </c>
      <c r="I205" s="5">
        <v>37189.948270929999</v>
      </c>
      <c r="J205" s="4">
        <v>16.345844504021446</v>
      </c>
      <c r="K205" s="4">
        <v>16.345844504021446</v>
      </c>
      <c r="L205" s="4">
        <v>13.189086121870261</v>
      </c>
      <c r="M205" s="4">
        <v>13.189086121870261</v>
      </c>
      <c r="N205" s="4">
        <v>3.73</v>
      </c>
      <c r="O205" s="4">
        <v>3.3240997229916927</v>
      </c>
      <c r="P205" s="4">
        <v>3.3049040511727079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>
        <f t="shared" si="79"/>
        <v>-0.30968156108367551</v>
      </c>
      <c r="W205" s="37" t="str">
        <f t="shared" si="80"/>
        <v/>
      </c>
      <c r="X205" s="37">
        <f t="shared" si="81"/>
        <v>-0.13852233581890216</v>
      </c>
      <c r="Y205" t="str">
        <f t="shared" si="65"/>
        <v xml:space="preserve"> </v>
      </c>
      <c r="Z205" s="1">
        <f t="shared" si="82"/>
        <v>112</v>
      </c>
      <c r="AA205" t="str">
        <f t="shared" si="66"/>
        <v xml:space="preserve"> </v>
      </c>
      <c r="AB205" s="1">
        <f t="shared" si="83"/>
        <v>155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3.3049040532527081</v>
      </c>
      <c r="AH205" t="str">
        <f t="shared" si="86"/>
        <v xml:space="preserve"> </v>
      </c>
      <c r="AI205">
        <f t="shared" si="70"/>
        <v>58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315</v>
      </c>
      <c r="AP205" t="s">
        <v>1326</v>
      </c>
      <c r="AQ205">
        <v>30.968156108367552</v>
      </c>
      <c r="AR205">
        <v>13.852233581890216</v>
      </c>
      <c r="AS205">
        <v>2.5094308676398169</v>
      </c>
      <c r="AT205">
        <v>-30.968156108367552</v>
      </c>
      <c r="AU205">
        <v>-13.852233581890216</v>
      </c>
      <c r="AV205" t="s">
        <v>1649</v>
      </c>
    </row>
    <row r="206" spans="1:48" x14ac:dyDescent="0.25">
      <c r="A206">
        <v>2.0899999999999992E-9</v>
      </c>
      <c r="B206" t="s">
        <v>1150</v>
      </c>
      <c r="C206" s="3">
        <v>2</v>
      </c>
      <c r="D206" s="3">
        <v>2</v>
      </c>
      <c r="E206" s="3">
        <v>4</v>
      </c>
      <c r="F206" s="3">
        <v>8</v>
      </c>
      <c r="G206" s="4">
        <v>100</v>
      </c>
      <c r="H206" s="4">
        <v>100.8</v>
      </c>
      <c r="I206" s="5">
        <v>11687.0148864</v>
      </c>
      <c r="J206" s="4">
        <v>13.712420078900829</v>
      </c>
      <c r="K206" s="4">
        <v>13.712420078900829</v>
      </c>
      <c r="L206" s="4" t="s">
        <v>1236</v>
      </c>
      <c r="M206" s="4" t="s">
        <v>1236</v>
      </c>
      <c r="N206" s="4">
        <v>7.351</v>
      </c>
      <c r="O206" s="4">
        <v>6.8459302325581408</v>
      </c>
      <c r="P206" s="4">
        <v>0.78174603174603174</v>
      </c>
      <c r="Q206" s="36" t="str">
        <f t="shared" si="74"/>
        <v xml:space="preserve"> </v>
      </c>
      <c r="R206" t="str">
        <f t="shared" si="75"/>
        <v xml:space="preserve"> </v>
      </c>
      <c r="S206" s="37" t="str">
        <f t="shared" si="76"/>
        <v/>
      </c>
      <c r="T206" s="37" t="str">
        <f t="shared" si="77"/>
        <v/>
      </c>
      <c r="U206" s="37" t="str">
        <f t="shared" si="78"/>
        <v/>
      </c>
      <c r="V206" s="37">
        <f t="shared" si="79"/>
        <v>-0.42089645962906042</v>
      </c>
      <c r="W206" s="37" t="str">
        <f t="shared" si="80"/>
        <v xml:space="preserve"> </v>
      </c>
      <c r="X206" s="37" t="str">
        <f t="shared" si="81"/>
        <v xml:space="preserve"> </v>
      </c>
      <c r="Y206" t="str">
        <f t="shared" si="65"/>
        <v xml:space="preserve"> </v>
      </c>
      <c r="Z206" s="1">
        <f t="shared" si="82"/>
        <v>69</v>
      </c>
      <c r="AA206" t="str">
        <f t="shared" si="66"/>
        <v xml:space="preserve"> </v>
      </c>
      <c r="AB206" s="1" t="str">
        <f t="shared" si="83"/>
        <v xml:space="preserve"> </v>
      </c>
      <c r="AC206" t="str">
        <f t="shared" si="67"/>
        <v xml:space="preserve"> 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1150</v>
      </c>
      <c r="AP206" t="s">
        <v>1415</v>
      </c>
      <c r="AQ206">
        <v>42.08964596290604</v>
      </c>
      <c r="AR206" t="e">
        <v>#VALUE!</v>
      </c>
      <c r="AS206">
        <v>-0.79365079365079083</v>
      </c>
      <c r="AT206">
        <v>-42.08964596290604</v>
      </c>
      <c r="AU206" t="e">
        <v>#VALUE!</v>
      </c>
      <c r="AV206" t="s">
        <v>1650</v>
      </c>
    </row>
    <row r="207" spans="1:48" x14ac:dyDescent="0.25">
      <c r="A207">
        <v>2.0999999999999994E-9</v>
      </c>
      <c r="B207" t="s">
        <v>291</v>
      </c>
      <c r="C207" s="3">
        <v>8</v>
      </c>
      <c r="D207" s="3">
        <v>1</v>
      </c>
      <c r="E207" s="3">
        <v>5</v>
      </c>
      <c r="F207" s="3">
        <v>14</v>
      </c>
      <c r="G207" s="4">
        <v>48.5</v>
      </c>
      <c r="H207" s="4">
        <v>45.05</v>
      </c>
      <c r="I207" s="5">
        <v>34650.838199999998</v>
      </c>
      <c r="J207" s="4">
        <v>22.346230158730158</v>
      </c>
      <c r="K207" s="4">
        <v>22.346230158730158</v>
      </c>
      <c r="L207" s="4">
        <v>10.371905669599219</v>
      </c>
      <c r="M207" s="4">
        <v>10.371905669599219</v>
      </c>
      <c r="N207" s="4">
        <v>2.016</v>
      </c>
      <c r="O207" s="4">
        <v>45.035971223021569</v>
      </c>
      <c r="P207" s="4">
        <v>2.1331853496115429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>
        <f t="shared" si="81"/>
        <v>-0.32253341992083517</v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>
        <f t="shared" si="83"/>
        <v>80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291</v>
      </c>
      <c r="AP207" t="s">
        <v>1256</v>
      </c>
      <c r="AQ207">
        <v>5.6273004735586056</v>
      </c>
      <c r="AR207">
        <v>32.25334199208352</v>
      </c>
      <c r="AS207">
        <v>7.6581576026637066</v>
      </c>
      <c r="AT207">
        <v>-5.6273004735586056</v>
      </c>
      <c r="AU207">
        <v>-32.25334199208352</v>
      </c>
      <c r="AV207" t="s">
        <v>1651</v>
      </c>
    </row>
    <row r="208" spans="1:48" x14ac:dyDescent="0.25">
      <c r="A208">
        <v>2.1099999999999995E-9</v>
      </c>
      <c r="B208" t="s">
        <v>243</v>
      </c>
      <c r="C208" s="3">
        <v>19</v>
      </c>
      <c r="D208" s="3">
        <v>0</v>
      </c>
      <c r="E208" s="3">
        <v>2</v>
      </c>
      <c r="F208" s="3">
        <v>21</v>
      </c>
      <c r="G208" s="4">
        <v>64</v>
      </c>
      <c r="H208" s="4">
        <v>59.66</v>
      </c>
      <c r="I208" s="5">
        <v>85964.858841199995</v>
      </c>
      <c r="J208" s="4">
        <v>11.468665897731642</v>
      </c>
      <c r="K208" s="4">
        <v>11.468665897731642</v>
      </c>
      <c r="L208" s="4">
        <v>6.0220711005475787</v>
      </c>
      <c r="M208" s="4">
        <v>6.0220711005475787</v>
      </c>
      <c r="N208" s="4">
        <v>5.202</v>
      </c>
      <c r="O208" s="4">
        <v>6.1632653061224403</v>
      </c>
      <c r="P208" s="4">
        <v>1.0056989607777407</v>
      </c>
      <c r="Q208" s="36">
        <f t="shared" si="74"/>
        <v>90.476190478300481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>
        <f t="shared" si="79"/>
        <v>-0.51565478693821998</v>
      </c>
      <c r="W208" s="37" t="str">
        <f t="shared" si="80"/>
        <v/>
      </c>
      <c r="X208" s="37">
        <f t="shared" si="81"/>
        <v>-0.60665358484318088</v>
      </c>
      <c r="Y208" t="str">
        <f t="shared" si="65"/>
        <v xml:space="preserve"> </v>
      </c>
      <c r="Z208" s="1">
        <f t="shared" si="82"/>
        <v>39</v>
      </c>
      <c r="AA208" t="str">
        <f t="shared" si="66"/>
        <v xml:space="preserve"> </v>
      </c>
      <c r="AB208" s="1">
        <f t="shared" si="83"/>
        <v>12</v>
      </c>
      <c r="AC208" t="str">
        <f t="shared" si="67"/>
        <v xml:space="preserve"> </v>
      </c>
      <c r="AD208" s="1" t="str">
        <f t="shared" si="84"/>
        <v xml:space="preserve"> </v>
      </c>
      <c r="AE208">
        <f t="shared" si="68"/>
        <v>11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243</v>
      </c>
      <c r="AP208" t="s">
        <v>1300</v>
      </c>
      <c r="AQ208">
        <v>51.565478693822001</v>
      </c>
      <c r="AR208">
        <v>60.665358484318091</v>
      </c>
      <c r="AS208">
        <v>7.2745558162923274</v>
      </c>
      <c r="AT208">
        <v>-51.565478693822001</v>
      </c>
      <c r="AU208">
        <v>-60.665358484318091</v>
      </c>
      <c r="AV208" t="s">
        <v>1652</v>
      </c>
    </row>
    <row r="209" spans="1:48" x14ac:dyDescent="0.25">
      <c r="A209">
        <v>2.1199999999999997E-9</v>
      </c>
      <c r="B209" t="s">
        <v>572</v>
      </c>
      <c r="C209" s="3">
        <v>10</v>
      </c>
      <c r="D209" s="3">
        <v>0</v>
      </c>
      <c r="E209" s="3">
        <v>0</v>
      </c>
      <c r="F209" s="3">
        <v>10</v>
      </c>
      <c r="G209" s="4">
        <v>2400</v>
      </c>
      <c r="H209" s="4">
        <v>2254.79</v>
      </c>
      <c r="I209" s="5">
        <v>1516745.0025370601</v>
      </c>
      <c r="J209" s="4">
        <v>29.012455287063485</v>
      </c>
      <c r="K209" s="4">
        <v>29.012455287063485</v>
      </c>
      <c r="L209" s="4">
        <v>16.696206812710351</v>
      </c>
      <c r="M209" s="4">
        <v>16.696206812710351</v>
      </c>
      <c r="N209" s="4">
        <v>77.718000000000004</v>
      </c>
      <c r="O209" s="4">
        <v>49.615939936471278</v>
      </c>
      <c r="P209" s="4">
        <v>0</v>
      </c>
      <c r="Q209" s="36">
        <f t="shared" si="74"/>
        <v>100.00000000212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>
        <f t="shared" si="68"/>
        <v>1</v>
      </c>
      <c r="AF209" t="str">
        <f t="shared" si="69"/>
        <v xml:space="preserve"> </v>
      </c>
      <c r="AG209" t="str">
        <f t="shared" si="85"/>
        <v xml:space="preserve"> </v>
      </c>
      <c r="AH209" t="str">
        <f t="shared" si="86"/>
        <v xml:space="preserve"> </v>
      </c>
      <c r="AI209" t="str">
        <f t="shared" si="70"/>
        <v xml:space="preserve"> 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572</v>
      </c>
      <c r="AP209" t="s">
        <v>1489</v>
      </c>
      <c r="AQ209">
        <v>-22.525531415449549</v>
      </c>
      <c r="AR209">
        <v>-9.0553895303446819</v>
      </c>
      <c r="AS209">
        <v>6.4400675894429105</v>
      </c>
      <c r="AT209">
        <v>22.525531415449549</v>
      </c>
      <c r="AU209">
        <v>9.0553895303446819</v>
      </c>
      <c r="AV209" t="s">
        <v>1653</v>
      </c>
    </row>
    <row r="210" spans="1:48" x14ac:dyDescent="0.25">
      <c r="A210">
        <v>2.1299999999999999E-9</v>
      </c>
      <c r="B210" t="s">
        <v>539</v>
      </c>
      <c r="C210" s="3">
        <v>41</v>
      </c>
      <c r="D210" s="3">
        <v>0</v>
      </c>
      <c r="E210" s="3">
        <v>1</v>
      </c>
      <c r="F210" s="3">
        <v>42</v>
      </c>
      <c r="G210" s="4">
        <v>2400</v>
      </c>
      <c r="H210" s="4">
        <v>2244.62</v>
      </c>
      <c r="I210" s="5">
        <v>1516745.0025370601</v>
      </c>
      <c r="J210" s="4">
        <v>28.88159757070434</v>
      </c>
      <c r="K210" s="4">
        <v>28.88159757070434</v>
      </c>
      <c r="L210" s="4">
        <v>16.696206812710351</v>
      </c>
      <c r="M210" s="4">
        <v>16.696206812710351</v>
      </c>
      <c r="N210" s="4">
        <v>77.718000000000004</v>
      </c>
      <c r="O210" s="4">
        <v>49.615939936471278</v>
      </c>
      <c r="P210" s="4">
        <v>0</v>
      </c>
      <c r="Q210" s="36">
        <f t="shared" si="74"/>
        <v>97.619047621177614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>
        <f t="shared" si="68"/>
        <v>5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539</v>
      </c>
      <c r="AP210" t="s">
        <v>1489</v>
      </c>
      <c r="AQ210">
        <v>-21.972892520255272</v>
      </c>
      <c r="AR210">
        <v>-9.0553895303446819</v>
      </c>
      <c r="AS210">
        <v>6.922329837567176</v>
      </c>
      <c r="AT210">
        <v>21.972892520255272</v>
      </c>
      <c r="AU210">
        <v>9.0553895303446819</v>
      </c>
      <c r="AV210" t="s">
        <v>1653</v>
      </c>
    </row>
    <row r="211" spans="1:48" x14ac:dyDescent="0.25">
      <c r="A211">
        <v>2.1400000000000001E-9</v>
      </c>
      <c r="B211" t="s">
        <v>316</v>
      </c>
      <c r="C211" s="3">
        <v>2</v>
      </c>
      <c r="D211" s="3">
        <v>3</v>
      </c>
      <c r="E211" s="3">
        <v>9</v>
      </c>
      <c r="F211" s="3">
        <v>14</v>
      </c>
      <c r="G211" s="4">
        <v>104</v>
      </c>
      <c r="H211" s="4">
        <v>117.75</v>
      </c>
      <c r="I211" s="5">
        <v>17003.722662</v>
      </c>
      <c r="J211" s="4">
        <v>20.58206607236497</v>
      </c>
      <c r="K211" s="4">
        <v>20.58206607236497</v>
      </c>
      <c r="L211" s="4">
        <v>12.918848597872634</v>
      </c>
      <c r="M211" s="4">
        <v>12.918848597872634</v>
      </c>
      <c r="N211" s="4">
        <v>5.7210000000000001</v>
      </c>
      <c r="O211" s="4">
        <v>8.5578747628083409</v>
      </c>
      <c r="P211" s="4">
        <v>2.7889596602972402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-0.13077726163049574</v>
      </c>
      <c r="W211" s="37" t="str">
        <f t="shared" si="80"/>
        <v/>
      </c>
      <c r="X211" s="37">
        <f t="shared" si="81"/>
        <v>-0.15617356569157104</v>
      </c>
      <c r="Y211" t="str">
        <f t="shared" si="65"/>
        <v xml:space="preserve"> </v>
      </c>
      <c r="Z211" s="1">
        <f t="shared" si="82"/>
        <v>169</v>
      </c>
      <c r="AA211" t="str">
        <f t="shared" si="66"/>
        <v xml:space="preserve"> </v>
      </c>
      <c r="AB211" s="1">
        <f t="shared" si="83"/>
        <v>150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 t="str">
        <f t="shared" si="85"/>
        <v xml:space="preserve"> </v>
      </c>
      <c r="AH211" t="str">
        <f t="shared" si="86"/>
        <v xml:space="preserve"> </v>
      </c>
      <c r="AI211" t="str">
        <f t="shared" si="70"/>
        <v xml:space="preserve"> 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316</v>
      </c>
      <c r="AP211" t="s">
        <v>1286</v>
      </c>
      <c r="AQ211">
        <v>13.077726163049574</v>
      </c>
      <c r="AR211">
        <v>15.617356569157103</v>
      </c>
      <c r="AS211">
        <v>-11.677282377919319</v>
      </c>
      <c r="AT211">
        <v>-13.077726163049574</v>
      </c>
      <c r="AU211">
        <v>-15.617356569157103</v>
      </c>
      <c r="AV211" t="s">
        <v>1654</v>
      </c>
    </row>
    <row r="212" spans="1:48" x14ac:dyDescent="0.25">
      <c r="A212">
        <v>2.1500000000000002E-9</v>
      </c>
      <c r="B212" t="s">
        <v>611</v>
      </c>
      <c r="C212" s="3">
        <v>30</v>
      </c>
      <c r="D212" s="3">
        <v>1</v>
      </c>
      <c r="E212" s="3">
        <v>8</v>
      </c>
      <c r="F212" s="3">
        <v>39</v>
      </c>
      <c r="G212" s="4">
        <v>225</v>
      </c>
      <c r="H212" s="4">
        <v>214.46</v>
      </c>
      <c r="I212" s="5">
        <v>63285.110345680005</v>
      </c>
      <c r="J212" s="4">
        <v>27.061198738170347</v>
      </c>
      <c r="K212" s="4">
        <v>27.061198738170347</v>
      </c>
      <c r="L212" s="4">
        <v>19.895519574944071</v>
      </c>
      <c r="M212" s="4">
        <v>19.895519574944071</v>
      </c>
      <c r="N212" s="4">
        <v>7.9249999999999998</v>
      </c>
      <c r="O212" s="4">
        <v>23.828124999999993</v>
      </c>
      <c r="P212" s="4">
        <v>0.36090646274363519</v>
      </c>
      <c r="Q212" s="36">
        <f t="shared" si="74"/>
        <v>76.923076925226923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>
        <f t="shared" si="68"/>
        <v>67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611</v>
      </c>
      <c r="AP212" t="s">
        <v>1408</v>
      </c>
      <c r="AQ212">
        <v>-14.284975998286642</v>
      </c>
      <c r="AR212">
        <v>-29.952489298490349</v>
      </c>
      <c r="AS212">
        <v>4.9146694022195181</v>
      </c>
      <c r="AT212">
        <v>14.284975998286642</v>
      </c>
      <c r="AU212">
        <v>29.952489298490349</v>
      </c>
      <c r="AV212" t="s">
        <v>1655</v>
      </c>
    </row>
    <row r="213" spans="1:48" x14ac:dyDescent="0.25">
      <c r="A213">
        <v>2.1600000000000004E-9</v>
      </c>
      <c r="B213" t="s">
        <v>313</v>
      </c>
      <c r="C213" s="3">
        <v>4</v>
      </c>
      <c r="D213" s="3">
        <v>2</v>
      </c>
      <c r="E213" s="3">
        <v>15</v>
      </c>
      <c r="F213" s="3">
        <v>21</v>
      </c>
      <c r="G213" s="4">
        <v>28</v>
      </c>
      <c r="H213" s="4">
        <v>32.76</v>
      </c>
      <c r="I213" s="5">
        <v>12280.137531479999</v>
      </c>
      <c r="J213" s="4" t="s">
        <v>1236</v>
      </c>
      <c r="K213" s="4" t="s">
        <v>1236</v>
      </c>
      <c r="L213" s="4" t="s">
        <v>1236</v>
      </c>
      <c r="M213" s="4" t="s">
        <v>1236</v>
      </c>
      <c r="N213" s="4">
        <v>1.3240000000000001</v>
      </c>
      <c r="O213" s="4" t="s">
        <v>119</v>
      </c>
      <c r="P213" s="4">
        <v>0.29304029304029305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 xml:space="preserve"> </v>
      </c>
      <c r="V213" s="37" t="str">
        <f t="shared" si="79"/>
        <v xml:space="preserve"> </v>
      </c>
      <c r="W213" s="37" t="str">
        <f t="shared" si="80"/>
        <v xml:space="preserve"> </v>
      </c>
      <c r="X213" s="37" t="str">
        <f t="shared" si="81"/>
        <v xml:space="preserve"> 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313</v>
      </c>
      <c r="AP213" t="s">
        <v>1337</v>
      </c>
      <c r="AQ213" t="e">
        <v>#VALUE!</v>
      </c>
      <c r="AR213" t="e">
        <v>#VALUE!</v>
      </c>
      <c r="AS213">
        <v>-14.529914529914523</v>
      </c>
      <c r="AT213" t="e">
        <v>#VALUE!</v>
      </c>
      <c r="AU213" t="e">
        <v>#VALUE!</v>
      </c>
      <c r="AV213" t="s">
        <v>1656</v>
      </c>
    </row>
    <row r="214" spans="1:48" x14ac:dyDescent="0.25">
      <c r="A214">
        <v>2.1700000000000006E-9</v>
      </c>
      <c r="B214" t="s">
        <v>618</v>
      </c>
      <c r="C214" s="3">
        <v>4</v>
      </c>
      <c r="D214" s="3">
        <v>1</v>
      </c>
      <c r="E214" s="3">
        <v>5</v>
      </c>
      <c r="F214" s="3">
        <v>10</v>
      </c>
      <c r="G214" s="4">
        <v>132</v>
      </c>
      <c r="H214" s="4">
        <v>137.85</v>
      </c>
      <c r="I214" s="5">
        <v>26408.113905899998</v>
      </c>
      <c r="J214" s="4">
        <v>26.287185354691076</v>
      </c>
      <c r="K214" s="4">
        <v>26.287185354691076</v>
      </c>
      <c r="L214" s="4">
        <v>19.067194148708921</v>
      </c>
      <c r="M214" s="4">
        <v>19.067194148708921</v>
      </c>
      <c r="N214" s="4">
        <v>5.2439999999999998</v>
      </c>
      <c r="O214" s="4">
        <v>2.0233463035019472</v>
      </c>
      <c r="P214" s="4">
        <v>1.9078708741385564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618</v>
      </c>
      <c r="AP214" t="s">
        <v>1385</v>
      </c>
      <c r="AQ214">
        <v>-11.016159202358477</v>
      </c>
      <c r="AR214">
        <v>-24.542077638567996</v>
      </c>
      <c r="AS214">
        <v>-4.2437431991294794</v>
      </c>
      <c r="AT214">
        <v>11.016159202358477</v>
      </c>
      <c r="AU214">
        <v>24.542077638567996</v>
      </c>
      <c r="AV214" t="s">
        <v>1657</v>
      </c>
    </row>
    <row r="215" spans="1:48" x14ac:dyDescent="0.25">
      <c r="A215">
        <v>2.1800000000000007E-9</v>
      </c>
      <c r="B215" t="s">
        <v>532</v>
      </c>
      <c r="C215" s="3">
        <v>18</v>
      </c>
      <c r="D215" s="3">
        <v>2</v>
      </c>
      <c r="E215" s="3">
        <v>7</v>
      </c>
      <c r="F215" s="3">
        <v>27</v>
      </c>
      <c r="G215" s="4">
        <v>365</v>
      </c>
      <c r="H215" s="4">
        <v>331.84</v>
      </c>
      <c r="I215" s="5">
        <v>118633.29576896</v>
      </c>
      <c r="J215" s="4">
        <v>10.060635459616783</v>
      </c>
      <c r="K215" s="4">
        <v>10.060635459616783</v>
      </c>
      <c r="L215" s="4">
        <v>13.666998629125803</v>
      </c>
      <c r="M215" s="4">
        <v>13.666998629125803</v>
      </c>
      <c r="N215" s="4">
        <v>32.984000000000002</v>
      </c>
      <c r="O215" s="4">
        <v>33.322554567502017</v>
      </c>
      <c r="P215" s="4">
        <v>1.5872107039537129</v>
      </c>
      <c r="Q215" s="36" t="str">
        <f t="shared" si="74"/>
        <v xml:space="preserve"> 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>
        <f t="shared" si="79"/>
        <v>-0.57511879161212875</v>
      </c>
      <c r="W215" s="37" t="str">
        <f t="shared" si="80"/>
        <v/>
      </c>
      <c r="X215" s="37">
        <f t="shared" si="81"/>
        <v>-0.10730630260559759</v>
      </c>
      <c r="Y215" t="str">
        <f t="shared" si="65"/>
        <v xml:space="preserve"> </v>
      </c>
      <c r="Z215" s="1">
        <f t="shared" si="82"/>
        <v>21</v>
      </c>
      <c r="AA215" t="str">
        <f t="shared" si="66"/>
        <v xml:space="preserve"> </v>
      </c>
      <c r="AB215" s="1">
        <f t="shared" si="83"/>
        <v>161</v>
      </c>
      <c r="AC215" t="str">
        <f t="shared" si="67"/>
        <v xml:space="preserve"> </v>
      </c>
      <c r="AD215" s="1" t="str">
        <f t="shared" si="84"/>
        <v xml:space="preserve"> </v>
      </c>
      <c r="AE215" t="str">
        <f t="shared" si="68"/>
        <v xml:space="preserve"> 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532</v>
      </c>
      <c r="AP215" t="s">
        <v>1320</v>
      </c>
      <c r="AQ215">
        <v>57.511879161212875</v>
      </c>
      <c r="AR215">
        <v>10.73063026055976</v>
      </c>
      <c r="AS215">
        <v>9.9927675988428213</v>
      </c>
      <c r="AT215">
        <v>-57.511879161212875</v>
      </c>
      <c r="AU215">
        <v>-10.73063026055976</v>
      </c>
      <c r="AV215" t="s">
        <v>1658</v>
      </c>
    </row>
    <row r="216" spans="1:48" x14ac:dyDescent="0.25">
      <c r="A216">
        <v>2.1900000000000009E-9</v>
      </c>
      <c r="B216" t="s">
        <v>317</v>
      </c>
      <c r="C216" s="3">
        <v>7</v>
      </c>
      <c r="D216" s="3">
        <v>4</v>
      </c>
      <c r="E216" s="3">
        <v>9</v>
      </c>
      <c r="F216" s="3">
        <v>20</v>
      </c>
      <c r="G216" s="4">
        <v>415</v>
      </c>
      <c r="H216" s="4">
        <v>405.97</v>
      </c>
      <c r="I216" s="5">
        <v>21248.872928209999</v>
      </c>
      <c r="J216" s="4">
        <v>21.918259367238957</v>
      </c>
      <c r="K216" s="4">
        <v>21.918259367238957</v>
      </c>
      <c r="L216" s="4">
        <v>14.071948552589111</v>
      </c>
      <c r="M216" s="4">
        <v>14.071948552589111</v>
      </c>
      <c r="N216" s="4">
        <v>18.522000000000002</v>
      </c>
      <c r="O216" s="4">
        <v>14.474660074165651</v>
      </c>
      <c r="P216" s="4">
        <v>1.5604601325221075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317</v>
      </c>
      <c r="AP216" t="s">
        <v>1621</v>
      </c>
      <c r="AQ216">
        <v>7.434708641495769</v>
      </c>
      <c r="AR216">
        <v>8.0856000366914866</v>
      </c>
      <c r="AS216">
        <v>2.2243022883464247</v>
      </c>
      <c r="AT216">
        <v>-7.434708641495769</v>
      </c>
      <c r="AU216">
        <v>-8.0856000366914866</v>
      </c>
      <c r="AV216" t="s">
        <v>1659</v>
      </c>
    </row>
    <row r="217" spans="1:48" x14ac:dyDescent="0.25">
      <c r="A217">
        <v>2.2000000000000011E-9</v>
      </c>
      <c r="B217" t="s">
        <v>318</v>
      </c>
      <c r="C217" s="3">
        <v>14</v>
      </c>
      <c r="D217" s="3">
        <v>4</v>
      </c>
      <c r="E217" s="3">
        <v>10</v>
      </c>
      <c r="F217" s="3">
        <v>28</v>
      </c>
      <c r="G217" s="4">
        <v>22.5</v>
      </c>
      <c r="H217" s="4">
        <v>21.02</v>
      </c>
      <c r="I217" s="5">
        <v>18678.534463579999</v>
      </c>
      <c r="J217" s="4">
        <v>23.329633740288568</v>
      </c>
      <c r="K217" s="4">
        <v>23.329633740288568</v>
      </c>
      <c r="L217" s="4">
        <v>10.31903364601294</v>
      </c>
      <c r="M217" s="4">
        <v>10.31903364601294</v>
      </c>
      <c r="N217" s="4">
        <v>0.90100000000000002</v>
      </c>
      <c r="O217" s="4">
        <v>38.615384615384613</v>
      </c>
      <c r="P217" s="4">
        <v>0.85632730732635587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>
        <f t="shared" si="81"/>
        <v>-0.32598688644298546</v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>
        <f t="shared" si="83"/>
        <v>79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 t="str">
        <f t="shared" si="85"/>
        <v xml:space="preserve"> </v>
      </c>
      <c r="AH217" t="str">
        <f t="shared" si="86"/>
        <v xml:space="preserve"> </v>
      </c>
      <c r="AI217" t="str">
        <f t="shared" si="70"/>
        <v xml:space="preserve"> 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318</v>
      </c>
      <c r="AP217" t="s">
        <v>1491</v>
      </c>
      <c r="AQ217">
        <v>1.4741860530763318</v>
      </c>
      <c r="AR217">
        <v>32.598688644298548</v>
      </c>
      <c r="AS217">
        <v>7.0409134157944919</v>
      </c>
      <c r="AT217">
        <v>-1.4741860530763318</v>
      </c>
      <c r="AU217">
        <v>-32.598688644298548</v>
      </c>
      <c r="AV217" t="s">
        <v>1660</v>
      </c>
    </row>
    <row r="218" spans="1:48" x14ac:dyDescent="0.25">
      <c r="A218">
        <v>2.2100000000000013E-9</v>
      </c>
      <c r="B218" t="s">
        <v>441</v>
      </c>
      <c r="C218" s="3">
        <v>11</v>
      </c>
      <c r="D218" s="3">
        <v>0</v>
      </c>
      <c r="E218" s="3">
        <v>5</v>
      </c>
      <c r="F218" s="3">
        <v>16</v>
      </c>
      <c r="G218" s="4">
        <v>106</v>
      </c>
      <c r="H218" s="4">
        <v>97.11</v>
      </c>
      <c r="I218" s="5">
        <v>13358.370610260001</v>
      </c>
      <c r="J218" s="4">
        <v>22.115691186517878</v>
      </c>
      <c r="K218" s="4">
        <v>22.115691186517878</v>
      </c>
      <c r="L218" s="4">
        <v>14.652303918665739</v>
      </c>
      <c r="M218" s="4">
        <v>14.652303918665739</v>
      </c>
      <c r="N218" s="4">
        <v>4.391</v>
      </c>
      <c r="O218" s="4">
        <v>17.406417112299458</v>
      </c>
      <c r="P218" s="4">
        <v>2.9193697868396664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441</v>
      </c>
      <c r="AP218" t="s">
        <v>1661</v>
      </c>
      <c r="AQ218">
        <v>6.6009136959760966</v>
      </c>
      <c r="AR218">
        <v>4.2948659362171853</v>
      </c>
      <c r="AS218">
        <v>9.1545669858922984</v>
      </c>
      <c r="AT218">
        <v>-6.6009136959760966</v>
      </c>
      <c r="AU218">
        <v>-4.2948659362171853</v>
      </c>
      <c r="AV218" t="s">
        <v>1662</v>
      </c>
    </row>
    <row r="219" spans="1:48" x14ac:dyDescent="0.25">
      <c r="A219">
        <v>2.2200000000000014E-9</v>
      </c>
      <c r="B219" t="s">
        <v>442</v>
      </c>
      <c r="C219" s="3">
        <v>9</v>
      </c>
      <c r="D219" s="3">
        <v>0</v>
      </c>
      <c r="E219" s="3">
        <v>10</v>
      </c>
      <c r="F219" s="3">
        <v>19</v>
      </c>
      <c r="G219" s="4">
        <v>17</v>
      </c>
      <c r="H219" s="4">
        <v>16.48</v>
      </c>
      <c r="I219" s="5">
        <v>16848.914407839999</v>
      </c>
      <c r="J219" s="4">
        <v>12.955974842767295</v>
      </c>
      <c r="K219" s="4">
        <v>12.955974842767295</v>
      </c>
      <c r="L219" s="4" t="s">
        <v>1236</v>
      </c>
      <c r="M219" s="4" t="s">
        <v>1236</v>
      </c>
      <c r="N219" s="4">
        <v>1.272</v>
      </c>
      <c r="O219" s="4">
        <v>84.347826086956516</v>
      </c>
      <c r="P219" s="4">
        <v>3.6589805825242716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-0.45284268880094092</v>
      </c>
      <c r="W219" s="37" t="str">
        <f t="shared" si="80"/>
        <v xml:space="preserve"> </v>
      </c>
      <c r="X219" s="37" t="str">
        <f t="shared" si="81"/>
        <v xml:space="preserve"> </v>
      </c>
      <c r="Y219" t="str">
        <f t="shared" si="65"/>
        <v xml:space="preserve"> </v>
      </c>
      <c r="Z219" s="1">
        <f t="shared" si="82"/>
        <v>57</v>
      </c>
      <c r="AA219" t="str">
        <f t="shared" si="66"/>
        <v xml:space="preserve"> </v>
      </c>
      <c r="AB219" s="1" t="str">
        <f t="shared" si="83"/>
        <v xml:space="preserve"> 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3.6589805847442718</v>
      </c>
      <c r="AH219" t="str">
        <f t="shared" si="86"/>
        <v xml:space="preserve"> </v>
      </c>
      <c r="AI219">
        <f t="shared" si="70"/>
        <v>37</v>
      </c>
      <c r="AJ219" t="str">
        <f t="shared" si="71"/>
        <v xml:space="preserve"> </v>
      </c>
      <c r="AK219">
        <f t="shared" si="87"/>
        <v>84.347826089176522</v>
      </c>
      <c r="AL219" t="str">
        <f t="shared" si="88"/>
        <v xml:space="preserve"> </v>
      </c>
      <c r="AM219">
        <f t="shared" si="72"/>
        <v>8</v>
      </c>
      <c r="AN219" t="str">
        <f t="shared" si="73"/>
        <v xml:space="preserve"> </v>
      </c>
      <c r="AO219" t="s">
        <v>442</v>
      </c>
      <c r="AP219" t="s">
        <v>1241</v>
      </c>
      <c r="AQ219">
        <v>45.284268880094089</v>
      </c>
      <c r="AR219" t="e">
        <v>#VALUE!</v>
      </c>
      <c r="AS219">
        <v>3.1553398058252302</v>
      </c>
      <c r="AT219">
        <v>-45.284268880094089</v>
      </c>
      <c r="AU219" t="e">
        <v>#VALUE!</v>
      </c>
      <c r="AV219" t="s">
        <v>1663</v>
      </c>
    </row>
    <row r="220" spans="1:48" x14ac:dyDescent="0.25">
      <c r="A220">
        <v>2.2300000000000016E-9</v>
      </c>
      <c r="B220" t="s">
        <v>332</v>
      </c>
      <c r="C220" s="3">
        <v>6</v>
      </c>
      <c r="D220" s="3">
        <v>2</v>
      </c>
      <c r="E220" s="3">
        <v>5</v>
      </c>
      <c r="F220" s="3">
        <v>13</v>
      </c>
      <c r="G220" s="4">
        <v>21</v>
      </c>
      <c r="H220" s="4">
        <v>20.55</v>
      </c>
      <c r="I220" s="5">
        <v>7172.1371488499999</v>
      </c>
      <c r="J220" s="4">
        <v>12.530487804878048</v>
      </c>
      <c r="K220" s="4">
        <v>12.530487804878048</v>
      </c>
      <c r="L220" s="4">
        <v>10.192449121413679</v>
      </c>
      <c r="M220" s="4">
        <v>10.192449121413679</v>
      </c>
      <c r="N220" s="4">
        <v>1.6400000000000001</v>
      </c>
      <c r="O220" s="4">
        <v>13.103448275862082</v>
      </c>
      <c r="P220" s="4">
        <v>2.9586374695863746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>
        <f t="shared" si="79"/>
        <v>-0.47081187648669032</v>
      </c>
      <c r="W220" s="37" t="str">
        <f t="shared" si="80"/>
        <v/>
      </c>
      <c r="X220" s="37">
        <f t="shared" si="81"/>
        <v>-0.33425506663118054</v>
      </c>
      <c r="Y220" t="str">
        <f t="shared" si="65"/>
        <v xml:space="preserve"> </v>
      </c>
      <c r="Z220" s="1">
        <f t="shared" si="82"/>
        <v>52</v>
      </c>
      <c r="AA220" t="str">
        <f t="shared" si="66"/>
        <v xml:space="preserve"> </v>
      </c>
      <c r="AB220" s="1">
        <f t="shared" si="83"/>
        <v>78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332</v>
      </c>
      <c r="AP220" t="s">
        <v>1664</v>
      </c>
      <c r="AQ220">
        <v>47.081187648669029</v>
      </c>
      <c r="AR220">
        <v>33.425506663118057</v>
      </c>
      <c r="AS220">
        <v>2.1897810218977964</v>
      </c>
      <c r="AT220">
        <v>-47.081187648669029</v>
      </c>
      <c r="AU220">
        <v>-33.425506663118057</v>
      </c>
      <c r="AV220" t="s">
        <v>1665</v>
      </c>
    </row>
    <row r="221" spans="1:48" x14ac:dyDescent="0.25">
      <c r="A221">
        <v>2.2400000000000018E-9</v>
      </c>
      <c r="B221" t="s">
        <v>251</v>
      </c>
      <c r="C221" s="3">
        <v>18</v>
      </c>
      <c r="D221" s="3">
        <v>1</v>
      </c>
      <c r="E221" s="3">
        <v>4</v>
      </c>
      <c r="F221" s="3">
        <v>23</v>
      </c>
      <c r="G221" s="4">
        <v>200</v>
      </c>
      <c r="H221" s="4">
        <v>191.66</v>
      </c>
      <c r="I221" s="5">
        <v>64577.319545899998</v>
      </c>
      <c r="J221" s="4">
        <v>15.066425595472055</v>
      </c>
      <c r="K221" s="4">
        <v>15.066425595472055</v>
      </c>
      <c r="L221" s="4">
        <v>9.0117351811967428</v>
      </c>
      <c r="M221" s="4">
        <v>9.0117351811967428</v>
      </c>
      <c r="N221" s="4">
        <v>12.721</v>
      </c>
      <c r="O221" s="4">
        <v>9.616544592847907</v>
      </c>
      <c r="P221" s="4">
        <v>0.84368151935719504</v>
      </c>
      <c r="Q221" s="36">
        <f t="shared" si="74"/>
        <v>78.260869567457391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-0.36371403786715129</v>
      </c>
      <c r="W221" s="37" t="str">
        <f t="shared" si="80"/>
        <v/>
      </c>
      <c r="X221" s="37">
        <f t="shared" si="81"/>
        <v>-0.4113763074726885</v>
      </c>
      <c r="Y221" t="str">
        <f t="shared" si="65"/>
        <v xml:space="preserve"> </v>
      </c>
      <c r="Z221" s="1">
        <f t="shared" si="82"/>
        <v>88</v>
      </c>
      <c r="AA221" t="str">
        <f t="shared" si="66"/>
        <v xml:space="preserve"> </v>
      </c>
      <c r="AB221" s="1">
        <f t="shared" si="83"/>
        <v>54</v>
      </c>
      <c r="AC221" t="str">
        <f t="shared" si="67"/>
        <v xml:space="preserve"> </v>
      </c>
      <c r="AD221" s="1" t="str">
        <f t="shared" si="84"/>
        <v xml:space="preserve"> </v>
      </c>
      <c r="AE221">
        <f t="shared" si="68"/>
        <v>62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251</v>
      </c>
      <c r="AP221" t="s">
        <v>1340</v>
      </c>
      <c r="AQ221">
        <v>36.371403786715128</v>
      </c>
      <c r="AR221">
        <v>41.137630747268851</v>
      </c>
      <c r="AS221">
        <v>4.3514557028070611</v>
      </c>
      <c r="AT221">
        <v>-36.371403786715128</v>
      </c>
      <c r="AU221">
        <v>-41.137630747268851</v>
      </c>
      <c r="AV221" t="s">
        <v>1666</v>
      </c>
    </row>
    <row r="222" spans="1:48" x14ac:dyDescent="0.25">
      <c r="A222">
        <v>2.2500000000000019E-9</v>
      </c>
      <c r="B222" t="s">
        <v>226</v>
      </c>
      <c r="C222" s="3">
        <v>25</v>
      </c>
      <c r="D222" s="3">
        <v>2</v>
      </c>
      <c r="E222" s="3">
        <v>10</v>
      </c>
      <c r="F222" s="3">
        <v>37</v>
      </c>
      <c r="G222" s="4">
        <v>308</v>
      </c>
      <c r="H222" s="4">
        <v>320.79000000000002</v>
      </c>
      <c r="I222" s="5">
        <v>344920.98217268998</v>
      </c>
      <c r="J222" s="4">
        <v>26.694682533078144</v>
      </c>
      <c r="K222" s="4">
        <v>26.694682533078144</v>
      </c>
      <c r="L222" s="4">
        <v>18.266427122207787</v>
      </c>
      <c r="M222" s="4">
        <v>18.266427122207787</v>
      </c>
      <c r="N222" s="4">
        <v>12.833</v>
      </c>
      <c r="O222" s="4">
        <v>6.719334719334717</v>
      </c>
      <c r="P222" s="4">
        <v>1.8678886498955702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226</v>
      </c>
      <c r="AP222" t="s">
        <v>1667</v>
      </c>
      <c r="AQ222">
        <v>-12.737103115520988</v>
      </c>
      <c r="AR222">
        <v>-19.31167045819835</v>
      </c>
      <c r="AS222">
        <v>-3.9870320147136873</v>
      </c>
      <c r="AT222">
        <v>12.737103115520988</v>
      </c>
      <c r="AU222">
        <v>19.31167045819835</v>
      </c>
      <c r="AV222" t="s">
        <v>1668</v>
      </c>
    </row>
    <row r="223" spans="1:48" x14ac:dyDescent="0.25">
      <c r="A223">
        <v>2.2600000000000021E-9</v>
      </c>
      <c r="B223" t="s">
        <v>259</v>
      </c>
      <c r="C223" s="3">
        <v>17</v>
      </c>
      <c r="D223" s="3">
        <v>1</v>
      </c>
      <c r="E223" s="3">
        <v>8</v>
      </c>
      <c r="F223" s="3">
        <v>26</v>
      </c>
      <c r="G223" s="4">
        <v>81.5</v>
      </c>
      <c r="H223" s="4">
        <v>72.95</v>
      </c>
      <c r="I223" s="5">
        <v>22394.669041350004</v>
      </c>
      <c r="J223" s="4" t="s">
        <v>1236</v>
      </c>
      <c r="K223" s="4" t="s">
        <v>1236</v>
      </c>
      <c r="L223" s="4">
        <v>10.942385218710417</v>
      </c>
      <c r="M223" s="4">
        <v>10.942385218710417</v>
      </c>
      <c r="N223" s="4">
        <v>0.68400000000000005</v>
      </c>
      <c r="O223" s="4" t="s">
        <v>119</v>
      </c>
      <c r="P223" s="4">
        <v>1.3735435229609321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 xml:space="preserve"> </v>
      </c>
      <c r="V223" s="37" t="str">
        <f t="shared" si="79"/>
        <v xml:space="preserve"> </v>
      </c>
      <c r="W223" s="37" t="str">
        <f t="shared" si="80"/>
        <v/>
      </c>
      <c r="X223" s="37">
        <f t="shared" si="81"/>
        <v>-0.28527114223986194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93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259</v>
      </c>
      <c r="AP223" t="s">
        <v>1314</v>
      </c>
      <c r="AQ223" t="e">
        <v>#VALUE!</v>
      </c>
      <c r="AR223">
        <v>28.527114223986196</v>
      </c>
      <c r="AS223">
        <v>11.720356408498978</v>
      </c>
      <c r="AT223" t="e">
        <v>#VALUE!</v>
      </c>
      <c r="AU223">
        <v>-28.527114223986196</v>
      </c>
      <c r="AV223" t="s">
        <v>1669</v>
      </c>
    </row>
    <row r="224" spans="1:48" x14ac:dyDescent="0.25">
      <c r="A224">
        <v>2.2700000000000023E-9</v>
      </c>
      <c r="B224" t="s">
        <v>826</v>
      </c>
      <c r="C224" s="3">
        <v>4</v>
      </c>
      <c r="D224" s="3">
        <v>2</v>
      </c>
      <c r="E224" s="3">
        <v>11</v>
      </c>
      <c r="F224" s="3">
        <v>17</v>
      </c>
      <c r="G224" s="4">
        <v>40.5</v>
      </c>
      <c r="H224" s="4">
        <v>34.64</v>
      </c>
      <c r="I224" s="5">
        <v>5626.0385571200004</v>
      </c>
      <c r="J224" s="4" t="s">
        <v>1236</v>
      </c>
      <c r="K224" s="4" t="s">
        <v>1236</v>
      </c>
      <c r="L224" s="4">
        <v>10.45429941972311</v>
      </c>
      <c r="M224" s="4">
        <v>10.45429941972311</v>
      </c>
      <c r="N224" s="4">
        <v>0.247</v>
      </c>
      <c r="O224" s="4" t="s">
        <v>119</v>
      </c>
      <c r="P224" s="4">
        <v>4.0415704387990763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0.16916859349401839</v>
      </c>
      <c r="T224" s="37" t="str">
        <f t="shared" si="77"/>
        <v/>
      </c>
      <c r="U224" s="37" t="str">
        <f t="shared" si="78"/>
        <v xml:space="preserve"> </v>
      </c>
      <c r="V224" s="37" t="str">
        <f t="shared" si="79"/>
        <v xml:space="preserve"> </v>
      </c>
      <c r="W224" s="37" t="str">
        <f t="shared" si="80"/>
        <v/>
      </c>
      <c r="X224" s="37">
        <f t="shared" si="81"/>
        <v>-0.3171516690744175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82</v>
      </c>
      <c r="AC224">
        <f t="shared" si="67"/>
        <v>44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4.0415704410690765</v>
      </c>
      <c r="AH224" t="str">
        <f t="shared" si="86"/>
        <v xml:space="preserve"> </v>
      </c>
      <c r="AI224">
        <f t="shared" si="70"/>
        <v>23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826</v>
      </c>
      <c r="AP224" t="s">
        <v>1267</v>
      </c>
      <c r="AQ224" t="e">
        <v>#VALUE!</v>
      </c>
      <c r="AR224">
        <v>31.715166907441748</v>
      </c>
      <c r="AS224">
        <v>16.916859122401839</v>
      </c>
      <c r="AT224" t="e">
        <v>#VALUE!</v>
      </c>
      <c r="AU224">
        <v>-31.715166907441748</v>
      </c>
      <c r="AV224" t="s">
        <v>1670</v>
      </c>
    </row>
    <row r="225" spans="1:48" x14ac:dyDescent="0.25">
      <c r="A225">
        <v>2.2800000000000025E-9</v>
      </c>
      <c r="B225" t="s">
        <v>494</v>
      </c>
      <c r="C225" s="3">
        <v>12</v>
      </c>
      <c r="D225" s="3">
        <v>0</v>
      </c>
      <c r="E225" s="3">
        <v>3</v>
      </c>
      <c r="F225" s="3">
        <v>15</v>
      </c>
      <c r="G225" s="4">
        <v>75</v>
      </c>
      <c r="H225" s="4">
        <v>66.52</v>
      </c>
      <c r="I225" s="5">
        <v>23766.788181119999</v>
      </c>
      <c r="J225" s="4">
        <v>12.706781279847181</v>
      </c>
      <c r="K225" s="4">
        <v>12.706781279847181</v>
      </c>
      <c r="L225" s="4" t="s">
        <v>1236</v>
      </c>
      <c r="M225" s="4" t="s">
        <v>1236</v>
      </c>
      <c r="N225" s="4">
        <v>5.2350000000000003</v>
      </c>
      <c r="O225" s="4">
        <v>-9.4290657439446353</v>
      </c>
      <c r="P225" s="4">
        <v>2.1076368009621169</v>
      </c>
      <c r="Q225" s="36">
        <f t="shared" si="74"/>
        <v>80.000000002280004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-0.46336664253735926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54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>
        <f t="shared" si="68"/>
        <v>49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494</v>
      </c>
      <c r="AP225" t="s">
        <v>1245</v>
      </c>
      <c r="AQ225">
        <v>46.336664253735925</v>
      </c>
      <c r="AR225" t="e">
        <v>#VALUE!</v>
      </c>
      <c r="AS225">
        <v>12.7480457005412</v>
      </c>
      <c r="AT225">
        <v>-46.336664253735925</v>
      </c>
      <c r="AU225" t="e">
        <v>#VALUE!</v>
      </c>
      <c r="AV225" t="s">
        <v>1671</v>
      </c>
    </row>
    <row r="226" spans="1:48" x14ac:dyDescent="0.25">
      <c r="A226">
        <v>2.2900000000000026E-9</v>
      </c>
      <c r="B226" t="s">
        <v>827</v>
      </c>
      <c r="C226" s="3">
        <v>5</v>
      </c>
      <c r="D226" s="3">
        <v>1</v>
      </c>
      <c r="E226" s="3">
        <v>9</v>
      </c>
      <c r="F226" s="3">
        <v>15</v>
      </c>
      <c r="G226" s="4">
        <v>199</v>
      </c>
      <c r="H226" s="4">
        <v>210.27</v>
      </c>
      <c r="I226" s="5">
        <v>8473.8757432500006</v>
      </c>
      <c r="J226" s="4">
        <v>16.837764253683538</v>
      </c>
      <c r="K226" s="4">
        <v>16.837764253683538</v>
      </c>
      <c r="L226" s="4">
        <v>12.254803606880968</v>
      </c>
      <c r="M226" s="4">
        <v>12.254803606880968</v>
      </c>
      <c r="N226" s="4">
        <v>12.488</v>
      </c>
      <c r="O226" s="4">
        <v>24.879999999999995</v>
      </c>
      <c r="P226" s="4">
        <v>2.1862367432348884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-0.28890678413193704</v>
      </c>
      <c r="W226" s="37" t="str">
        <f t="shared" si="80"/>
        <v/>
      </c>
      <c r="X226" s="37">
        <f t="shared" si="81"/>
        <v>-0.19954730079836247</v>
      </c>
      <c r="Y226" t="str">
        <f t="shared" si="65"/>
        <v xml:space="preserve"> </v>
      </c>
      <c r="Z226" s="1">
        <f t="shared" si="82"/>
        <v>122</v>
      </c>
      <c r="AA226" t="str">
        <f t="shared" si="66"/>
        <v xml:space="preserve"> </v>
      </c>
      <c r="AB226" s="1">
        <f t="shared" si="83"/>
        <v>132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 t="str">
        <f t="shared" si="85"/>
        <v xml:space="preserve"> </v>
      </c>
      <c r="AH226" t="str">
        <f t="shared" si="86"/>
        <v xml:space="preserve"> </v>
      </c>
      <c r="AI226" t="str">
        <f t="shared" si="70"/>
        <v xml:space="preserve"> 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827</v>
      </c>
      <c r="AP226" t="s">
        <v>1265</v>
      </c>
      <c r="AQ226">
        <v>28.890678413193704</v>
      </c>
      <c r="AR226">
        <v>19.954730079836246</v>
      </c>
      <c r="AS226">
        <v>-5.3597755267037694</v>
      </c>
      <c r="AT226">
        <v>-28.890678413193704</v>
      </c>
      <c r="AU226">
        <v>-19.954730079836246</v>
      </c>
      <c r="AV226" t="s">
        <v>1672</v>
      </c>
    </row>
    <row r="227" spans="1:48" x14ac:dyDescent="0.25">
      <c r="A227">
        <v>2.3000000000000028E-9</v>
      </c>
      <c r="B227" t="s">
        <v>279</v>
      </c>
      <c r="C227" s="3">
        <v>10</v>
      </c>
      <c r="D227" s="3">
        <v>1</v>
      </c>
      <c r="E227" s="3">
        <v>11</v>
      </c>
      <c r="F227" s="3">
        <v>22</v>
      </c>
      <c r="G227" s="4">
        <v>124</v>
      </c>
      <c r="H227" s="4">
        <v>125.28</v>
      </c>
      <c r="I227" s="5">
        <v>34893.267605280002</v>
      </c>
      <c r="J227" s="4" t="s">
        <v>1236</v>
      </c>
      <c r="K227" s="4" t="s">
        <v>1236</v>
      </c>
      <c r="L227" s="4">
        <v>28.89380979105124</v>
      </c>
      <c r="M227" s="4">
        <v>28.89380979105124</v>
      </c>
      <c r="N227" s="4">
        <v>1.96</v>
      </c>
      <c r="O227" s="4">
        <v>1859.9999999999998</v>
      </c>
      <c r="P227" s="4">
        <v>2.554278416347382E-2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 xml:space="preserve"> </v>
      </c>
      <c r="V227" s="37" t="str">
        <f t="shared" si="79"/>
        <v xml:space="preserve"> </v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279</v>
      </c>
      <c r="AP227" t="s">
        <v>1343</v>
      </c>
      <c r="AQ227" t="e">
        <v>#VALUE!</v>
      </c>
      <c r="AR227">
        <v>-88.727039448265188</v>
      </c>
      <c r="AS227">
        <v>-1.0217113665389577</v>
      </c>
      <c r="AT227" t="e">
        <v>#VALUE!</v>
      </c>
      <c r="AU227">
        <v>88.727039448265188</v>
      </c>
      <c r="AV227" t="s">
        <v>1673</v>
      </c>
    </row>
    <row r="228" spans="1:48" x14ac:dyDescent="0.25">
      <c r="A228">
        <v>2.310000000000003E-9</v>
      </c>
      <c r="B228" t="s">
        <v>469</v>
      </c>
      <c r="C228" s="3">
        <v>12</v>
      </c>
      <c r="D228" s="3">
        <v>0</v>
      </c>
      <c r="E228" s="3">
        <v>5</v>
      </c>
      <c r="F228" s="3">
        <v>17</v>
      </c>
      <c r="G228" s="4">
        <v>88</v>
      </c>
      <c r="H228" s="4">
        <v>74.42</v>
      </c>
      <c r="I228" s="5">
        <v>19175.19056064</v>
      </c>
      <c r="J228" s="4">
        <v>8.5383203304268029</v>
      </c>
      <c r="K228" s="4">
        <v>8.5383203304268029</v>
      </c>
      <c r="L228" s="4">
        <v>6.6133129709877361</v>
      </c>
      <c r="M228" s="4">
        <v>6.6133129709877361</v>
      </c>
      <c r="N228" s="4">
        <v>8.7159999999999993</v>
      </c>
      <c r="O228" s="4">
        <v>118.99497487437183</v>
      </c>
      <c r="P228" s="4">
        <v>0</v>
      </c>
      <c r="Q228" s="36">
        <f t="shared" si="74"/>
        <v>70.588235296427655</v>
      </c>
      <c r="R228" t="str">
        <f t="shared" si="75"/>
        <v xml:space="preserve"> </v>
      </c>
      <c r="S228" s="37">
        <f t="shared" si="76"/>
        <v>0.18247783085071492</v>
      </c>
      <c r="T228" s="37" t="str">
        <f t="shared" si="77"/>
        <v/>
      </c>
      <c r="U228" s="37" t="str">
        <f t="shared" si="78"/>
        <v/>
      </c>
      <c r="V228" s="37">
        <f t="shared" si="79"/>
        <v>-0.6394092724901641</v>
      </c>
      <c r="W228" s="37" t="str">
        <f t="shared" si="80"/>
        <v/>
      </c>
      <c r="X228" s="37">
        <f t="shared" si="81"/>
        <v>-0.56803516497645068</v>
      </c>
      <c r="Y228" t="str">
        <f t="shared" si="65"/>
        <v xml:space="preserve"> </v>
      </c>
      <c r="Z228" s="1">
        <f t="shared" si="82"/>
        <v>6</v>
      </c>
      <c r="AA228" t="str">
        <f t="shared" si="66"/>
        <v xml:space="preserve"> </v>
      </c>
      <c r="AB228" s="1">
        <f t="shared" si="83"/>
        <v>20</v>
      </c>
      <c r="AC228">
        <f t="shared" si="67"/>
        <v>37</v>
      </c>
      <c r="AD228" s="1" t="str">
        <f t="shared" si="84"/>
        <v xml:space="preserve"> </v>
      </c>
      <c r="AE228">
        <f t="shared" si="68"/>
        <v>105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469</v>
      </c>
      <c r="AP228" t="s">
        <v>1425</v>
      </c>
      <c r="AQ228">
        <v>63.940927249016411</v>
      </c>
      <c r="AR228">
        <v>56.80351649764507</v>
      </c>
      <c r="AS228">
        <v>18.247782854071492</v>
      </c>
      <c r="AT228">
        <v>-63.940927249016411</v>
      </c>
      <c r="AU228">
        <v>-56.80351649764507</v>
      </c>
      <c r="AV228" t="s">
        <v>1674</v>
      </c>
    </row>
    <row r="229" spans="1:48" x14ac:dyDescent="0.25">
      <c r="A229">
        <v>2.3200000000000032E-9</v>
      </c>
      <c r="B229" t="s">
        <v>249</v>
      </c>
      <c r="C229" s="3">
        <v>16</v>
      </c>
      <c r="D229" s="3">
        <v>1</v>
      </c>
      <c r="E229" s="3">
        <v>8</v>
      </c>
      <c r="F229" s="3">
        <v>25</v>
      </c>
      <c r="G229" s="4">
        <v>225</v>
      </c>
      <c r="H229" s="4">
        <v>228.6</v>
      </c>
      <c r="I229" s="5">
        <v>158771.3881716</v>
      </c>
      <c r="J229" s="4">
        <v>28.958702812262477</v>
      </c>
      <c r="K229" s="4">
        <v>28.958702812262477</v>
      </c>
      <c r="L229" s="4">
        <v>20.027205496535142</v>
      </c>
      <c r="M229" s="4">
        <v>20.027205496535142</v>
      </c>
      <c r="N229" s="4">
        <v>7.8940000000000001</v>
      </c>
      <c r="O229" s="4">
        <v>11.183098591549289</v>
      </c>
      <c r="P229" s="4">
        <v>1.6391076115485563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249</v>
      </c>
      <c r="AP229" t="s">
        <v>1581</v>
      </c>
      <c r="AQ229">
        <v>-22.298523722556162</v>
      </c>
      <c r="AR229">
        <v>-30.81262834898677</v>
      </c>
      <c r="AS229">
        <v>-1.5748031496062964</v>
      </c>
      <c r="AT229">
        <v>22.298523722556162</v>
      </c>
      <c r="AU229">
        <v>30.81262834898677</v>
      </c>
      <c r="AV229" t="s">
        <v>1675</v>
      </c>
    </row>
    <row r="230" spans="1:48" x14ac:dyDescent="0.25">
      <c r="A230">
        <v>2.3300000000000033E-9</v>
      </c>
      <c r="B230" t="s">
        <v>254</v>
      </c>
      <c r="C230" s="3">
        <v>7</v>
      </c>
      <c r="D230" s="3">
        <v>2</v>
      </c>
      <c r="E230" s="3">
        <v>11</v>
      </c>
      <c r="F230" s="3">
        <v>20</v>
      </c>
      <c r="G230" s="4">
        <v>16</v>
      </c>
      <c r="H230" s="4">
        <v>15.82</v>
      </c>
      <c r="I230" s="5">
        <v>20584.12171508</v>
      </c>
      <c r="J230" s="4">
        <v>8.6165577342047932</v>
      </c>
      <c r="K230" s="4">
        <v>8.6165577342047932</v>
      </c>
      <c r="L230" s="4">
        <v>6.0828302948617905</v>
      </c>
      <c r="M230" s="4">
        <v>6.0828302948617905</v>
      </c>
      <c r="N230" s="4">
        <v>1.8360000000000001</v>
      </c>
      <c r="O230" s="4">
        <v>36</v>
      </c>
      <c r="P230" s="4">
        <v>3.0657395701643488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/>
      </c>
      <c r="V230" s="37">
        <f t="shared" si="79"/>
        <v>-0.63610514694145959</v>
      </c>
      <c r="W230" s="37" t="str">
        <f t="shared" si="80"/>
        <v/>
      </c>
      <c r="X230" s="37">
        <f t="shared" si="81"/>
        <v>-0.60268494832722563</v>
      </c>
      <c r="Y230" t="str">
        <f t="shared" si="65"/>
        <v xml:space="preserve"> </v>
      </c>
      <c r="Z230" s="1">
        <f t="shared" si="82"/>
        <v>8</v>
      </c>
      <c r="AA230" t="str">
        <f t="shared" si="66"/>
        <v xml:space="preserve"> </v>
      </c>
      <c r="AB230" s="1">
        <f t="shared" si="83"/>
        <v>14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3.065739572494349</v>
      </c>
      <c r="AH230" t="str">
        <f t="shared" si="86"/>
        <v xml:space="preserve"> </v>
      </c>
      <c r="AI230">
        <f t="shared" si="70"/>
        <v>70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254</v>
      </c>
      <c r="AP230" t="s">
        <v>1676</v>
      </c>
      <c r="AQ230">
        <v>63.610514694145962</v>
      </c>
      <c r="AR230">
        <v>60.268494832722567</v>
      </c>
      <c r="AS230">
        <v>1.1378002528444897</v>
      </c>
      <c r="AT230">
        <v>-63.610514694145962</v>
      </c>
      <c r="AU230">
        <v>-60.268494832722567</v>
      </c>
      <c r="AV230" t="s">
        <v>1677</v>
      </c>
    </row>
    <row r="231" spans="1:48" x14ac:dyDescent="0.25">
      <c r="A231">
        <v>2.3400000000000035E-9</v>
      </c>
      <c r="B231" t="s">
        <v>225</v>
      </c>
      <c r="C231" s="3">
        <v>7</v>
      </c>
      <c r="D231" s="3">
        <v>4</v>
      </c>
      <c r="E231" s="3">
        <v>6</v>
      </c>
      <c r="F231" s="3">
        <v>17</v>
      </c>
      <c r="G231" s="4">
        <v>30</v>
      </c>
      <c r="H231" s="4">
        <v>32.74</v>
      </c>
      <c r="I231" s="5">
        <v>40813.632205320006</v>
      </c>
      <c r="J231" s="4">
        <v>10.024494794856095</v>
      </c>
      <c r="K231" s="4">
        <v>10.024494794856095</v>
      </c>
      <c r="L231" s="4">
        <v>7.3277385799828911</v>
      </c>
      <c r="M231" s="4">
        <v>7.3277385799828911</v>
      </c>
      <c r="N231" s="4">
        <v>3.266</v>
      </c>
      <c r="O231" s="4">
        <v>43.245614035087705</v>
      </c>
      <c r="P231" s="4">
        <v>2.4221136224801465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-0.57664508578878371</v>
      </c>
      <c r="W231" s="37" t="str">
        <f t="shared" si="80"/>
        <v/>
      </c>
      <c r="X231" s="37">
        <f t="shared" si="81"/>
        <v>-0.52137069564314786</v>
      </c>
      <c r="Y231" t="str">
        <f t="shared" si="65"/>
        <v xml:space="preserve"> </v>
      </c>
      <c r="Z231" s="1">
        <f t="shared" si="82"/>
        <v>20</v>
      </c>
      <c r="AA231" t="str">
        <f t="shared" si="66"/>
        <v xml:space="preserve"> </v>
      </c>
      <c r="AB231" s="1">
        <f t="shared" si="83"/>
        <v>33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225</v>
      </c>
      <c r="AP231" t="s">
        <v>1676</v>
      </c>
      <c r="AQ231">
        <v>57.664508578878369</v>
      </c>
      <c r="AR231">
        <v>52.137069564314785</v>
      </c>
      <c r="AS231">
        <v>-8.3689676237018951</v>
      </c>
      <c r="AT231">
        <v>-57.664508578878369</v>
      </c>
      <c r="AU231">
        <v>-52.137069564314785</v>
      </c>
      <c r="AV231" t="s">
        <v>1678</v>
      </c>
    </row>
    <row r="232" spans="1:48" x14ac:dyDescent="0.25">
      <c r="A232">
        <v>2.3500000000000037E-9</v>
      </c>
      <c r="B232" t="s">
        <v>322</v>
      </c>
      <c r="C232" s="3">
        <v>0</v>
      </c>
      <c r="D232" s="3">
        <v>3</v>
      </c>
      <c r="E232" s="3">
        <v>10</v>
      </c>
      <c r="F232" s="3">
        <v>13</v>
      </c>
      <c r="G232" s="4">
        <v>45</v>
      </c>
      <c r="H232" s="4">
        <v>47.03</v>
      </c>
      <c r="I232" s="5">
        <v>25403.17215047</v>
      </c>
      <c r="J232" s="4">
        <v>26.858937749857223</v>
      </c>
      <c r="K232" s="4">
        <v>26.858937749857223</v>
      </c>
      <c r="L232" s="4">
        <v>17.884719388761209</v>
      </c>
      <c r="M232" s="4">
        <v>17.884719388761209</v>
      </c>
      <c r="N232" s="4">
        <v>1.7510000000000001</v>
      </c>
      <c r="O232" s="4">
        <v>5.4184226369656887</v>
      </c>
      <c r="P232" s="4">
        <v>2.0965341271528808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322</v>
      </c>
      <c r="AP232" t="s">
        <v>1326</v>
      </c>
      <c r="AQ232">
        <v>-13.430786484421887</v>
      </c>
      <c r="AR232">
        <v>-16.818452326396581</v>
      </c>
      <c r="AS232">
        <v>-4.3163937911971146</v>
      </c>
      <c r="AT232">
        <v>13.430786484421887</v>
      </c>
      <c r="AU232">
        <v>16.818452326396581</v>
      </c>
      <c r="AV232" t="s">
        <v>1679</v>
      </c>
    </row>
    <row r="233" spans="1:48" x14ac:dyDescent="0.25">
      <c r="A233">
        <v>2.3600000000000038E-9</v>
      </c>
      <c r="B233" t="s">
        <v>523</v>
      </c>
      <c r="C233" s="3">
        <v>7</v>
      </c>
      <c r="D233" s="3">
        <v>2</v>
      </c>
      <c r="E233" s="3">
        <v>7</v>
      </c>
      <c r="F233" s="3">
        <v>16</v>
      </c>
      <c r="G233" s="4">
        <v>70</v>
      </c>
      <c r="H233" s="4">
        <v>70</v>
      </c>
      <c r="I233" s="5">
        <v>9958.7944400000015</v>
      </c>
      <c r="J233" s="4">
        <v>18.847603661820141</v>
      </c>
      <c r="K233" s="4">
        <v>18.847603661820141</v>
      </c>
      <c r="L233" s="4">
        <v>12.07750394927673</v>
      </c>
      <c r="M233" s="4">
        <v>12.07750394927673</v>
      </c>
      <c r="N233" s="4">
        <v>3.714</v>
      </c>
      <c r="O233" s="4">
        <v>25.050505050505041</v>
      </c>
      <c r="P233" s="4" t="s">
        <v>124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-0.20402715601874721</v>
      </c>
      <c r="W233" s="37" t="str">
        <f t="shared" si="80"/>
        <v/>
      </c>
      <c r="X233" s="37">
        <f t="shared" si="81"/>
        <v>-0.21112806488479396</v>
      </c>
      <c r="Y233" t="str">
        <f t="shared" si="65"/>
        <v xml:space="preserve"> </v>
      </c>
      <c r="Z233" s="1">
        <f t="shared" si="82"/>
        <v>146</v>
      </c>
      <c r="AA233" t="str">
        <f t="shared" si="66"/>
        <v xml:space="preserve"> </v>
      </c>
      <c r="AB233" s="1">
        <f t="shared" si="83"/>
        <v>126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523</v>
      </c>
      <c r="AP233" t="s">
        <v>1359</v>
      </c>
      <c r="AQ233">
        <v>20.402715601874721</v>
      </c>
      <c r="AR233">
        <v>21.112806488479396</v>
      </c>
      <c r="AS233">
        <v>0</v>
      </c>
      <c r="AT233">
        <v>-20.402715601874721</v>
      </c>
      <c r="AU233">
        <v>-21.112806488479396</v>
      </c>
      <c r="AV233" t="s">
        <v>1680</v>
      </c>
    </row>
    <row r="234" spans="1:48" x14ac:dyDescent="0.25">
      <c r="A234">
        <v>2.370000000000004E-9</v>
      </c>
      <c r="B234" t="s">
        <v>1151</v>
      </c>
      <c r="C234" s="3">
        <v>6</v>
      </c>
      <c r="D234" s="3">
        <v>5</v>
      </c>
      <c r="E234" s="3">
        <v>10</v>
      </c>
      <c r="F234" s="3">
        <v>21</v>
      </c>
      <c r="G234" s="4">
        <v>17</v>
      </c>
      <c r="H234" s="4">
        <v>17.25</v>
      </c>
      <c r="I234" s="5">
        <v>12167.53847025</v>
      </c>
      <c r="J234" s="4" t="s">
        <v>1236</v>
      </c>
      <c r="K234" s="4" t="s">
        <v>1236</v>
      </c>
      <c r="L234" s="4" t="s">
        <v>1236</v>
      </c>
      <c r="M234" s="4" t="s">
        <v>1236</v>
      </c>
      <c r="N234" s="4">
        <v>-0.89800000000000002</v>
      </c>
      <c r="O234" s="4">
        <v>28.044871794871796</v>
      </c>
      <c r="P234" s="4">
        <v>0.15072463768115943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 xml:space="preserve"> </v>
      </c>
      <c r="X234" s="37" t="str">
        <f t="shared" si="81"/>
        <v xml:space="preserve"> </v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1151</v>
      </c>
      <c r="AP234" t="s">
        <v>1681</v>
      </c>
      <c r="AQ234" t="e">
        <v>#VALUE!</v>
      </c>
      <c r="AR234" t="e">
        <v>#VALUE!</v>
      </c>
      <c r="AS234">
        <v>-1.4492753623188359</v>
      </c>
      <c r="AT234" t="e">
        <v>#VALUE!</v>
      </c>
      <c r="AU234" t="e">
        <v>#VALUE!</v>
      </c>
      <c r="AV234" t="s">
        <v>1682</v>
      </c>
    </row>
    <row r="235" spans="1:48" x14ac:dyDescent="0.25">
      <c r="A235">
        <v>2.3800000000000042E-9</v>
      </c>
      <c r="B235" t="s">
        <v>320</v>
      </c>
      <c r="C235" s="3">
        <v>7</v>
      </c>
      <c r="D235" s="3">
        <v>1</v>
      </c>
      <c r="E235" s="3">
        <v>9</v>
      </c>
      <c r="F235" s="3">
        <v>17</v>
      </c>
      <c r="G235" s="4">
        <v>161.5</v>
      </c>
      <c r="H235" s="4">
        <v>159.6</v>
      </c>
      <c r="I235" s="5">
        <v>33023.797111200001</v>
      </c>
      <c r="J235" s="4">
        <v>23.665480427046262</v>
      </c>
      <c r="K235" s="4">
        <v>23.665480427046262</v>
      </c>
      <c r="L235" s="4">
        <v>16.564840428309076</v>
      </c>
      <c r="M235" s="4">
        <v>16.564840428309076</v>
      </c>
      <c r="N235" s="4">
        <v>6.7439999999999998</v>
      </c>
      <c r="O235" s="4">
        <v>7.2178060413354492</v>
      </c>
      <c r="P235" s="4">
        <v>2.0582706766917296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320</v>
      </c>
      <c r="AP235" t="s">
        <v>1326</v>
      </c>
      <c r="AQ235">
        <v>5.5836817827259466E-2</v>
      </c>
      <c r="AR235">
        <v>-8.1973376157524527</v>
      </c>
      <c r="AS235">
        <v>1.1904761904761862</v>
      </c>
      <c r="AT235">
        <v>-5.5836817827259466E-2</v>
      </c>
      <c r="AU235">
        <v>8.1973376157524527</v>
      </c>
      <c r="AV235" t="s">
        <v>1683</v>
      </c>
    </row>
    <row r="236" spans="1:48" x14ac:dyDescent="0.25">
      <c r="A236">
        <v>2.3900000000000044E-9</v>
      </c>
      <c r="B236" t="s">
        <v>326</v>
      </c>
      <c r="C236" s="3">
        <v>17</v>
      </c>
      <c r="D236" s="3">
        <v>0</v>
      </c>
      <c r="E236" s="3">
        <v>7</v>
      </c>
      <c r="F236" s="3">
        <v>24</v>
      </c>
      <c r="G236" s="4">
        <v>475</v>
      </c>
      <c r="H236" s="4">
        <v>413.21</v>
      </c>
      <c r="I236" s="5">
        <v>53308.452257969999</v>
      </c>
      <c r="J236" s="4">
        <v>19.13009259259259</v>
      </c>
      <c r="K236" s="4">
        <v>19.13009259259259</v>
      </c>
      <c r="L236" s="4">
        <v>10.151015904214979</v>
      </c>
      <c r="M236" s="4">
        <v>10.151015904214979</v>
      </c>
      <c r="N236" s="4">
        <v>21.6</v>
      </c>
      <c r="O236" s="4">
        <v>15.200000000000008</v>
      </c>
      <c r="P236" s="4">
        <v>0.64398247864282088</v>
      </c>
      <c r="Q236" s="36">
        <f t="shared" si="74"/>
        <v>70.833333335723324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>
        <f t="shared" si="79"/>
        <v>-0.19209707081244276</v>
      </c>
      <c r="W236" s="37" t="str">
        <f t="shared" si="80"/>
        <v/>
      </c>
      <c r="X236" s="37">
        <f t="shared" si="81"/>
        <v>-0.33696137932351</v>
      </c>
      <c r="Y236" t="str">
        <f t="shared" si="89"/>
        <v xml:space="preserve"> </v>
      </c>
      <c r="Z236" s="1">
        <f t="shared" si="82"/>
        <v>149</v>
      </c>
      <c r="AA236" t="str">
        <f t="shared" si="90"/>
        <v xml:space="preserve"> </v>
      </c>
      <c r="AB236" s="1">
        <f t="shared" si="83"/>
        <v>75</v>
      </c>
      <c r="AC236" t="str">
        <f t="shared" si="91"/>
        <v xml:space="preserve"> </v>
      </c>
      <c r="AD236" s="1" t="str">
        <f t="shared" si="84"/>
        <v xml:space="preserve"> </v>
      </c>
      <c r="AE236">
        <f t="shared" si="92"/>
        <v>102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326</v>
      </c>
      <c r="AP236" t="s">
        <v>1448</v>
      </c>
      <c r="AQ236">
        <v>19.209707081244275</v>
      </c>
      <c r="AR236">
        <v>33.696137932351</v>
      </c>
      <c r="AS236">
        <v>14.953655526245747</v>
      </c>
      <c r="AT236">
        <v>-19.209707081244275</v>
      </c>
      <c r="AU236">
        <v>-33.696137932351</v>
      </c>
      <c r="AV236" t="s">
        <v>1684</v>
      </c>
    </row>
    <row r="237" spans="1:48" x14ac:dyDescent="0.25">
      <c r="A237">
        <v>2.4000000000000045E-9</v>
      </c>
      <c r="B237" t="s">
        <v>1152</v>
      </c>
      <c r="C237" s="3">
        <v>10</v>
      </c>
      <c r="D237" s="3">
        <v>0</v>
      </c>
      <c r="E237" s="3">
        <v>1</v>
      </c>
      <c r="F237" s="3">
        <v>11</v>
      </c>
      <c r="G237" s="4">
        <v>36.5</v>
      </c>
      <c r="H237" s="4">
        <v>32.32</v>
      </c>
      <c r="I237" s="5">
        <v>14014.42603744</v>
      </c>
      <c r="J237" s="4">
        <v>34.902807775377966</v>
      </c>
      <c r="K237" s="4">
        <v>34.902807775377966</v>
      </c>
      <c r="L237" s="4">
        <v>15.160355914163508</v>
      </c>
      <c r="M237" s="4">
        <v>15.160355914163508</v>
      </c>
      <c r="N237" s="4">
        <v>0.92600000000000005</v>
      </c>
      <c r="O237" s="4">
        <v>15.75</v>
      </c>
      <c r="P237" s="4">
        <v>0.24752475247524752</v>
      </c>
      <c r="Q237" s="36">
        <f t="shared" si="74"/>
        <v>90.909090911490907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10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1152</v>
      </c>
      <c r="AP237" t="s">
        <v>1472</v>
      </c>
      <c r="AQ237">
        <v>-47.401694487964761</v>
      </c>
      <c r="AR237">
        <v>0.97639911964065851</v>
      </c>
      <c r="AS237">
        <v>12.93316831683169</v>
      </c>
      <c r="AT237">
        <v>47.401694487964761</v>
      </c>
      <c r="AU237">
        <v>-0.97639911964065851</v>
      </c>
      <c r="AV237" t="s">
        <v>1685</v>
      </c>
    </row>
    <row r="238" spans="1:48" x14ac:dyDescent="0.25">
      <c r="A238">
        <v>2.4100000000000047E-9</v>
      </c>
      <c r="B238" t="s">
        <v>227</v>
      </c>
      <c r="C238" s="3">
        <v>5</v>
      </c>
      <c r="D238" s="3">
        <v>2</v>
      </c>
      <c r="E238" s="3">
        <v>11</v>
      </c>
      <c r="F238" s="3">
        <v>18</v>
      </c>
      <c r="G238" s="4">
        <v>138</v>
      </c>
      <c r="H238" s="4">
        <v>134.59</v>
      </c>
      <c r="I238" s="5">
        <v>120268.82857310001</v>
      </c>
      <c r="J238" s="4">
        <v>12.208817126269956</v>
      </c>
      <c r="K238" s="4">
        <v>12.208817126269956</v>
      </c>
      <c r="L238" s="4">
        <v>9.2375285504319997</v>
      </c>
      <c r="M238" s="4">
        <v>9.2375285504319997</v>
      </c>
      <c r="N238" s="4">
        <v>11.024000000000001</v>
      </c>
      <c r="O238" s="4">
        <v>27.151095732410624</v>
      </c>
      <c r="P238" s="4">
        <v>5.017460435396389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-0.48439668702659611</v>
      </c>
      <c r="W238" s="37" t="str">
        <f t="shared" si="80"/>
        <v/>
      </c>
      <c r="X238" s="37">
        <f t="shared" si="81"/>
        <v>-0.39662805709969096</v>
      </c>
      <c r="Y238" t="str">
        <f t="shared" si="89"/>
        <v xml:space="preserve"> </v>
      </c>
      <c r="Z238" s="1">
        <f t="shared" si="82"/>
        <v>48</v>
      </c>
      <c r="AA238" t="str">
        <f t="shared" si="90"/>
        <v xml:space="preserve"> </v>
      </c>
      <c r="AB238" s="1">
        <f t="shared" si="83"/>
        <v>59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5.0174604378063892</v>
      </c>
      <c r="AH238" t="str">
        <f t="shared" si="86"/>
        <v xml:space="preserve"> </v>
      </c>
      <c r="AI238">
        <f t="shared" si="94"/>
        <v>9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227</v>
      </c>
      <c r="AP238" t="s">
        <v>1263</v>
      </c>
      <c r="AQ238">
        <v>48.43966870265961</v>
      </c>
      <c r="AR238">
        <v>39.662805709969092</v>
      </c>
      <c r="AS238">
        <v>2.533620625603672</v>
      </c>
      <c r="AT238">
        <v>-48.43966870265961</v>
      </c>
      <c r="AU238">
        <v>-39.662805709969092</v>
      </c>
      <c r="AV238" t="s">
        <v>1686</v>
      </c>
    </row>
    <row r="239" spans="1:48" x14ac:dyDescent="0.25">
      <c r="A239">
        <v>2.4200000000000049E-9</v>
      </c>
      <c r="B239" t="s">
        <v>560</v>
      </c>
      <c r="C239" s="3">
        <v>19</v>
      </c>
      <c r="D239" s="3">
        <v>1</v>
      </c>
      <c r="E239" s="3">
        <v>2</v>
      </c>
      <c r="F239" s="3">
        <v>22</v>
      </c>
      <c r="G239" s="4">
        <v>134</v>
      </c>
      <c r="H239" s="4">
        <v>117.71</v>
      </c>
      <c r="I239" s="5">
        <v>66236.836464889988</v>
      </c>
      <c r="J239" s="4">
        <v>23.646042587384493</v>
      </c>
      <c r="K239" s="4">
        <v>23.646042587384493</v>
      </c>
      <c r="L239" s="4">
        <v>18.761359453731572</v>
      </c>
      <c r="M239" s="4">
        <v>18.761359453731572</v>
      </c>
      <c r="N239" s="4">
        <v>4.9779999999999998</v>
      </c>
      <c r="O239" s="4">
        <v>10.376940133037694</v>
      </c>
      <c r="P239" s="4">
        <v>1.1222495964658907</v>
      </c>
      <c r="Q239" s="36">
        <f t="shared" si="74"/>
        <v>86.363636366056355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 t="str">
        <f t="shared" si="91"/>
        <v xml:space="preserve"> </v>
      </c>
      <c r="AD239" s="1" t="str">
        <f t="shared" si="84"/>
        <v xml:space="preserve"> </v>
      </c>
      <c r="AE239">
        <f t="shared" si="92"/>
        <v>22</v>
      </c>
      <c r="AF239" t="str">
        <f t="shared" si="93"/>
        <v xml:space="preserve"> </v>
      </c>
      <c r="AG239" t="str">
        <f t="shared" si="85"/>
        <v xml:space="preserve"> </v>
      </c>
      <c r="AH239" t="str">
        <f t="shared" si="86"/>
        <v xml:space="preserve"> </v>
      </c>
      <c r="AI239" t="str">
        <f t="shared" si="94"/>
        <v xml:space="preserve"> 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560</v>
      </c>
      <c r="AP239" t="s">
        <v>1508</v>
      </c>
      <c r="AQ239">
        <v>0.13792678955014681</v>
      </c>
      <c r="AR239">
        <v>-22.544442956224554</v>
      </c>
      <c r="AS239">
        <v>13.839096083595281</v>
      </c>
      <c r="AT239">
        <v>-0.13792678955014681</v>
      </c>
      <c r="AU239">
        <v>22.544442956224554</v>
      </c>
      <c r="AV239" t="s">
        <v>1687</v>
      </c>
    </row>
    <row r="240" spans="1:48" x14ac:dyDescent="0.25">
      <c r="A240">
        <v>2.4300000000000051E-9</v>
      </c>
      <c r="B240" t="s">
        <v>451</v>
      </c>
      <c r="C240" s="3">
        <v>7</v>
      </c>
      <c r="D240" s="3">
        <v>1</v>
      </c>
      <c r="E240" s="3">
        <v>2</v>
      </c>
      <c r="F240" s="3">
        <v>10</v>
      </c>
      <c r="G240" s="4">
        <v>575</v>
      </c>
      <c r="H240" s="4">
        <v>506.43</v>
      </c>
      <c r="I240" s="5">
        <v>43365.464670330002</v>
      </c>
      <c r="J240" s="4" t="s">
        <v>1236</v>
      </c>
      <c r="K240" s="4" t="s">
        <v>1236</v>
      </c>
      <c r="L240" s="4" t="s">
        <v>1236</v>
      </c>
      <c r="M240" s="4" t="s">
        <v>1236</v>
      </c>
      <c r="N240" s="4">
        <v>7.556</v>
      </c>
      <c r="O240" s="4">
        <v>8.5788187958039863</v>
      </c>
      <c r="P240" s="4" t="s">
        <v>124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 xml:space="preserve"> </v>
      </c>
      <c r="V240" s="37" t="str">
        <f t="shared" si="79"/>
        <v xml:space="preserve"> </v>
      </c>
      <c r="W240" s="37" t="str">
        <f t="shared" si="80"/>
        <v xml:space="preserve"> </v>
      </c>
      <c r="X240" s="37" t="str">
        <f t="shared" si="81"/>
        <v xml:space="preserve"> 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451</v>
      </c>
      <c r="AP240" t="s">
        <v>1391</v>
      </c>
      <c r="AQ240" t="e">
        <v>#VALUE!</v>
      </c>
      <c r="AR240" t="e">
        <v>#VALUE!</v>
      </c>
      <c r="AS240">
        <v>13.539877179471983</v>
      </c>
      <c r="AT240" t="e">
        <v>#VALUE!</v>
      </c>
      <c r="AU240" t="e">
        <v>#VALUE!</v>
      </c>
      <c r="AV240" t="s">
        <v>1688</v>
      </c>
    </row>
    <row r="241" spans="1:48" x14ac:dyDescent="0.25">
      <c r="A241">
        <v>2.4400000000000052E-9</v>
      </c>
      <c r="B241" t="s">
        <v>1153</v>
      </c>
      <c r="C241" s="3">
        <v>9</v>
      </c>
      <c r="D241" s="3">
        <v>0</v>
      </c>
      <c r="E241" s="3">
        <v>9</v>
      </c>
      <c r="F241" s="3">
        <v>18</v>
      </c>
      <c r="G241" s="4">
        <v>220</v>
      </c>
      <c r="H241" s="4">
        <v>218.24</v>
      </c>
      <c r="I241" s="5">
        <v>16568.825102720002</v>
      </c>
      <c r="J241" s="4">
        <v>37.172543008005448</v>
      </c>
      <c r="K241" s="4">
        <v>37.172543008005448</v>
      </c>
      <c r="L241" s="4">
        <v>23.308006413111752</v>
      </c>
      <c r="M241" s="4">
        <v>23.308006413111752</v>
      </c>
      <c r="N241" s="4">
        <v>5.8710000000000004</v>
      </c>
      <c r="O241" s="4">
        <v>13.121387283236993</v>
      </c>
      <c r="P241" s="4">
        <v>0.96636730205278587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1153</v>
      </c>
      <c r="AP241" t="s">
        <v>1636</v>
      </c>
      <c r="AQ241">
        <v>-56.987250512037456</v>
      </c>
      <c r="AR241">
        <v>-52.241988079749049</v>
      </c>
      <c r="AS241">
        <v>0.80645161290322509</v>
      </c>
      <c r="AT241">
        <v>56.987250512037456</v>
      </c>
      <c r="AU241">
        <v>52.241988079749049</v>
      </c>
      <c r="AV241" t="s">
        <v>1689</v>
      </c>
    </row>
    <row r="242" spans="1:48" x14ac:dyDescent="0.25">
      <c r="A242">
        <v>2.4500000000000054E-9</v>
      </c>
      <c r="B242" t="s">
        <v>331</v>
      </c>
      <c r="C242" s="3">
        <v>13</v>
      </c>
      <c r="D242" s="3">
        <v>1</v>
      </c>
      <c r="E242" s="3">
        <v>6</v>
      </c>
      <c r="F242" s="3">
        <v>20</v>
      </c>
      <c r="G242" s="4">
        <v>151</v>
      </c>
      <c r="H242" s="4">
        <v>140.49</v>
      </c>
      <c r="I242" s="5">
        <v>34960.515310980001</v>
      </c>
      <c r="J242" s="4">
        <v>23.905053598774888</v>
      </c>
      <c r="K242" s="4">
        <v>23.905053598774888</v>
      </c>
      <c r="L242" s="4">
        <v>15.564604140227058</v>
      </c>
      <c r="M242" s="4">
        <v>15.564604140227058</v>
      </c>
      <c r="N242" s="4">
        <v>5.8769999999999998</v>
      </c>
      <c r="O242" s="4">
        <v>3.1052631578947296</v>
      </c>
      <c r="P242" s="4">
        <v>2.2108335112819413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331</v>
      </c>
      <c r="AP242" t="s">
        <v>1423</v>
      </c>
      <c r="AQ242">
        <v>-0.95592967654536398</v>
      </c>
      <c r="AR242">
        <v>-1.6640477947297505</v>
      </c>
      <c r="AS242">
        <v>7.480959498896711</v>
      </c>
      <c r="AT242">
        <v>0.95592967654536398</v>
      </c>
      <c r="AU242">
        <v>1.6640477947297505</v>
      </c>
      <c r="AV242" t="s">
        <v>1690</v>
      </c>
    </row>
    <row r="243" spans="1:48" x14ac:dyDescent="0.25">
      <c r="A243">
        <v>2.4600000000000056E-9</v>
      </c>
      <c r="B243" t="s">
        <v>615</v>
      </c>
      <c r="C243" s="3">
        <v>6</v>
      </c>
      <c r="D243" s="3">
        <v>5</v>
      </c>
      <c r="E243" s="3">
        <v>9</v>
      </c>
      <c r="F243" s="3">
        <v>20</v>
      </c>
      <c r="G243" s="4">
        <v>390</v>
      </c>
      <c r="H243" s="4">
        <v>398.99</v>
      </c>
      <c r="I243" s="5">
        <v>58212.641000000003</v>
      </c>
      <c r="J243" s="4" t="s">
        <v>1236</v>
      </c>
      <c r="K243" s="4" t="s">
        <v>1236</v>
      </c>
      <c r="L243" s="4" t="s">
        <v>1236</v>
      </c>
      <c r="M243" s="4" t="s">
        <v>1236</v>
      </c>
      <c r="N243" s="4">
        <v>5.4580000000000002</v>
      </c>
      <c r="O243" s="4">
        <v>21.288888888888895</v>
      </c>
      <c r="P243" s="4">
        <v>0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 xml:space="preserve"> </v>
      </c>
      <c r="V243" s="37" t="str">
        <f t="shared" si="79"/>
        <v xml:space="preserve"> </v>
      </c>
      <c r="W243" s="37" t="str">
        <f t="shared" si="80"/>
        <v xml:space="preserve"> </v>
      </c>
      <c r="X243" s="37" t="str">
        <f t="shared" si="81"/>
        <v xml:space="preserve"> </v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615</v>
      </c>
      <c r="AP243" t="s">
        <v>1391</v>
      </c>
      <c r="AQ243" t="e">
        <v>#VALUE!</v>
      </c>
      <c r="AR243" t="e">
        <v>#VALUE!</v>
      </c>
      <c r="AS243">
        <v>-2.2531893029900552</v>
      </c>
      <c r="AT243" t="e">
        <v>#VALUE!</v>
      </c>
      <c r="AU243" t="e">
        <v>#VALUE!</v>
      </c>
      <c r="AV243" t="s">
        <v>1691</v>
      </c>
    </row>
    <row r="244" spans="1:48" x14ac:dyDescent="0.25">
      <c r="A244">
        <v>2.4700000000000057E-9</v>
      </c>
      <c r="B244" t="s">
        <v>476</v>
      </c>
      <c r="C244" s="3">
        <v>12</v>
      </c>
      <c r="D244" s="3">
        <v>1</v>
      </c>
      <c r="E244" s="3">
        <v>8</v>
      </c>
      <c r="F244" s="3">
        <v>21</v>
      </c>
      <c r="G244" s="4">
        <v>100</v>
      </c>
      <c r="H244" s="4">
        <v>79.87</v>
      </c>
      <c r="I244" s="5">
        <v>17558.900105390003</v>
      </c>
      <c r="J244" s="4">
        <v>25.029771231588843</v>
      </c>
      <c r="K244" s="4">
        <v>25.029771231588843</v>
      </c>
      <c r="L244" s="4">
        <v>20.130503505417465</v>
      </c>
      <c r="M244" s="4">
        <v>20.130503505417465</v>
      </c>
      <c r="N244" s="4">
        <v>3.1910000000000003</v>
      </c>
      <c r="O244" s="4" t="s">
        <v>119</v>
      </c>
      <c r="P244" s="4">
        <v>0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0.25203455862374979</v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>
        <f t="shared" si="91"/>
        <v>14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476</v>
      </c>
      <c r="AP244" t="s">
        <v>1431</v>
      </c>
      <c r="AQ244">
        <v>-5.7058422326985658</v>
      </c>
      <c r="AR244">
        <v>-31.487344751504921</v>
      </c>
      <c r="AS244">
        <v>25.203455615374981</v>
      </c>
      <c r="AT244">
        <v>5.7058422326985658</v>
      </c>
      <c r="AU244">
        <v>31.487344751504921</v>
      </c>
      <c r="AV244" t="s">
        <v>1692</v>
      </c>
    </row>
    <row r="245" spans="1:48" x14ac:dyDescent="0.25">
      <c r="A245">
        <v>2.4800000000000059E-9</v>
      </c>
      <c r="B245" t="s">
        <v>1070</v>
      </c>
      <c r="C245" s="3">
        <v>7</v>
      </c>
      <c r="D245" s="3">
        <v>0</v>
      </c>
      <c r="E245" s="3">
        <v>4</v>
      </c>
      <c r="F245" s="3">
        <v>11</v>
      </c>
      <c r="G245" s="4">
        <v>107</v>
      </c>
      <c r="H245" s="4">
        <v>102.32</v>
      </c>
      <c r="I245" s="5">
        <v>40777.053750159997</v>
      </c>
      <c r="J245" s="4">
        <v>32.420785804816219</v>
      </c>
      <c r="K245" s="4">
        <v>32.420785804816219</v>
      </c>
      <c r="L245" s="4">
        <v>22.776555404570725</v>
      </c>
      <c r="M245" s="4">
        <v>22.776555404570725</v>
      </c>
      <c r="N245" s="4">
        <v>3.1560000000000001</v>
      </c>
      <c r="O245" s="4">
        <v>11.126760563380293</v>
      </c>
      <c r="P245" s="4">
        <v>0.51505082095387023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1070</v>
      </c>
      <c r="AP245" t="s">
        <v>1598</v>
      </c>
      <c r="AQ245">
        <v>-36.9196081592182</v>
      </c>
      <c r="AR245">
        <v>-48.770684842859666</v>
      </c>
      <c r="AS245">
        <v>4.5738858483190148</v>
      </c>
      <c r="AT245">
        <v>36.9196081592182</v>
      </c>
      <c r="AU245">
        <v>48.770684842859666</v>
      </c>
      <c r="AV245" t="s">
        <v>1693</v>
      </c>
    </row>
    <row r="246" spans="1:48" x14ac:dyDescent="0.25">
      <c r="A246">
        <v>2.4900000000000061E-9</v>
      </c>
      <c r="B246" t="s">
        <v>242</v>
      </c>
      <c r="C246" s="3">
        <v>19</v>
      </c>
      <c r="D246" s="3">
        <v>10</v>
      </c>
      <c r="E246" s="3">
        <v>16</v>
      </c>
      <c r="F246" s="3">
        <v>45</v>
      </c>
      <c r="G246" s="4">
        <v>72</v>
      </c>
      <c r="H246" s="4">
        <v>65.405000000000001</v>
      </c>
      <c r="I246" s="5">
        <v>266351.77024688001</v>
      </c>
      <c r="J246" s="4">
        <v>14.318082311733798</v>
      </c>
      <c r="K246" s="4">
        <v>14.318082311733798</v>
      </c>
      <c r="L246" s="4">
        <v>8.2264825840889895</v>
      </c>
      <c r="M246" s="4">
        <v>8.2264825840889895</v>
      </c>
      <c r="N246" s="4">
        <v>4.5680000000000005</v>
      </c>
      <c r="O246" s="4">
        <v>-13.811320754716968</v>
      </c>
      <c r="P246" s="4">
        <v>2.1038146930662798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-0.39531810502174913</v>
      </c>
      <c r="W246" s="37" t="str">
        <f t="shared" si="80"/>
        <v/>
      </c>
      <c r="X246" s="37">
        <f t="shared" si="81"/>
        <v>-0.46266701608568228</v>
      </c>
      <c r="Y246" t="str">
        <f t="shared" si="89"/>
        <v xml:space="preserve"> </v>
      </c>
      <c r="Z246" s="1">
        <f t="shared" si="82"/>
        <v>82</v>
      </c>
      <c r="AA246" t="str">
        <f t="shared" si="90"/>
        <v xml:space="preserve"> </v>
      </c>
      <c r="AB246" s="1">
        <f t="shared" si="83"/>
        <v>41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242</v>
      </c>
      <c r="AP246" t="s">
        <v>1404</v>
      </c>
      <c r="AQ246">
        <v>39.531810502174913</v>
      </c>
      <c r="AR246">
        <v>46.266701608568226</v>
      </c>
      <c r="AS246">
        <v>10.083326962770434</v>
      </c>
      <c r="AT246">
        <v>-39.531810502174913</v>
      </c>
      <c r="AU246">
        <v>-46.266701608568226</v>
      </c>
      <c r="AV246" t="s">
        <v>1694</v>
      </c>
    </row>
    <row r="247" spans="1:48" x14ac:dyDescent="0.25">
      <c r="A247">
        <v>2.5000000000000063E-9</v>
      </c>
      <c r="B247" t="s">
        <v>465</v>
      </c>
      <c r="C247" s="3">
        <v>17</v>
      </c>
      <c r="D247" s="3">
        <v>2</v>
      </c>
      <c r="E247" s="3">
        <v>4</v>
      </c>
      <c r="F247" s="3">
        <v>23</v>
      </c>
      <c r="G247" s="4">
        <v>450</v>
      </c>
      <c r="H247" s="4">
        <v>415.93</v>
      </c>
      <c r="I247" s="5">
        <v>113898.22087247</v>
      </c>
      <c r="J247" s="4" t="s">
        <v>1236</v>
      </c>
      <c r="K247" s="4" t="s">
        <v>1236</v>
      </c>
      <c r="L247" s="4">
        <v>34.932595835348948</v>
      </c>
      <c r="M247" s="4">
        <v>34.932595835348948</v>
      </c>
      <c r="N247" s="4">
        <v>8.3550000000000004</v>
      </c>
      <c r="O247" s="4">
        <v>6.2977099236641232</v>
      </c>
      <c r="P247" s="4">
        <v>0.55922871637054306</v>
      </c>
      <c r="Q247" s="36">
        <f t="shared" si="74"/>
        <v>73.913043480760876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 xml:space="preserve"> </v>
      </c>
      <c r="V247" s="37" t="str">
        <f t="shared" si="79"/>
        <v xml:space="preserve"> 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84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465</v>
      </c>
      <c r="AP247" t="s">
        <v>1335</v>
      </c>
      <c r="AQ247" t="e">
        <v>#VALUE!</v>
      </c>
      <c r="AR247">
        <v>-128.17085873840188</v>
      </c>
      <c r="AS247">
        <v>8.1912821869064558</v>
      </c>
      <c r="AT247" t="e">
        <v>#VALUE!</v>
      </c>
      <c r="AU247">
        <v>128.17085873840188</v>
      </c>
      <c r="AV247" t="s">
        <v>1695</v>
      </c>
    </row>
    <row r="248" spans="1:48" x14ac:dyDescent="0.25">
      <c r="A248">
        <v>2.5100000000000064E-9</v>
      </c>
      <c r="B248" t="s">
        <v>253</v>
      </c>
      <c r="C248" s="3">
        <v>7</v>
      </c>
      <c r="D248" s="3">
        <v>3</v>
      </c>
      <c r="E248" s="3">
        <v>7</v>
      </c>
      <c r="F248" s="3">
        <v>17</v>
      </c>
      <c r="G248" s="4">
        <v>55</v>
      </c>
      <c r="H248" s="4">
        <v>55.94</v>
      </c>
      <c r="I248" s="5">
        <v>21975.173285819998</v>
      </c>
      <c r="J248" s="4">
        <v>14.136972453879199</v>
      </c>
      <c r="K248" s="4">
        <v>14.136972453879199</v>
      </c>
      <c r="L248" s="4">
        <v>8.2236228294484679</v>
      </c>
      <c r="M248" s="4">
        <v>8.2236228294484679</v>
      </c>
      <c r="N248" s="4">
        <v>3.9570000000000003</v>
      </c>
      <c r="O248" s="4">
        <v>41.321428571428569</v>
      </c>
      <c r="P248" s="4">
        <v>3.6610654272434755</v>
      </c>
      <c r="Q248" s="36" t="str">
        <f t="shared" si="74"/>
        <v xml:space="preserve"> 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>
        <f t="shared" si="79"/>
        <v>-0.40296674466932358</v>
      </c>
      <c r="W248" s="37" t="str">
        <f t="shared" si="80"/>
        <v/>
      </c>
      <c r="X248" s="37">
        <f t="shared" si="81"/>
        <v>-0.46285380800781262</v>
      </c>
      <c r="Y248" t="str">
        <f t="shared" si="89"/>
        <v xml:space="preserve"> </v>
      </c>
      <c r="Z248" s="1">
        <f t="shared" si="82"/>
        <v>78</v>
      </c>
      <c r="AA248" t="str">
        <f t="shared" si="90"/>
        <v xml:space="preserve"> </v>
      </c>
      <c r="AB248" s="1">
        <f t="shared" si="83"/>
        <v>40</v>
      </c>
      <c r="AC248" t="str">
        <f t="shared" si="91"/>
        <v xml:space="preserve"> 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3.6610654297534757</v>
      </c>
      <c r="AH248" t="str">
        <f t="shared" si="86"/>
        <v xml:space="preserve"> </v>
      </c>
      <c r="AI248">
        <f t="shared" si="94"/>
        <v>36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253</v>
      </c>
      <c r="AP248" t="s">
        <v>1323</v>
      </c>
      <c r="AQ248">
        <v>40.296674466932359</v>
      </c>
      <c r="AR248">
        <v>46.285380800781262</v>
      </c>
      <c r="AS248">
        <v>-1.6803718269574497</v>
      </c>
      <c r="AT248">
        <v>-40.296674466932359</v>
      </c>
      <c r="AU248">
        <v>-46.285380800781262</v>
      </c>
      <c r="AV248" t="s">
        <v>1696</v>
      </c>
    </row>
    <row r="249" spans="1:48" x14ac:dyDescent="0.25">
      <c r="A249">
        <v>2.5200000000000066E-9</v>
      </c>
      <c r="B249" t="s">
        <v>330</v>
      </c>
      <c r="C249" s="3">
        <v>8</v>
      </c>
      <c r="D249" s="3">
        <v>1</v>
      </c>
      <c r="E249" s="3">
        <v>4</v>
      </c>
      <c r="F249" s="3">
        <v>13</v>
      </c>
      <c r="G249" s="4">
        <v>28</v>
      </c>
      <c r="H249" s="4">
        <v>29.99</v>
      </c>
      <c r="I249" s="5">
        <v>11716.431090709999</v>
      </c>
      <c r="J249" s="4">
        <v>15.644235785080854</v>
      </c>
      <c r="K249" s="4">
        <v>15.644235785080854</v>
      </c>
      <c r="L249" s="4">
        <v>8.9085794841173573</v>
      </c>
      <c r="M249" s="4">
        <v>8.9085794841173573</v>
      </c>
      <c r="N249" s="4">
        <v>1.917</v>
      </c>
      <c r="O249" s="4">
        <v>10.809248554913298</v>
      </c>
      <c r="P249" s="4">
        <v>3.5711903967989329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>
        <f t="shared" si="79"/>
        <v>-0.33931193199965937</v>
      </c>
      <c r="W249" s="37" t="str">
        <f t="shared" si="80"/>
        <v/>
      </c>
      <c r="X249" s="37">
        <f t="shared" si="81"/>
        <v>-0.41811417605173751</v>
      </c>
      <c r="Y249" t="str">
        <f t="shared" si="89"/>
        <v xml:space="preserve"> </v>
      </c>
      <c r="Z249" s="1">
        <f t="shared" si="82"/>
        <v>101</v>
      </c>
      <c r="AA249" t="str">
        <f t="shared" si="90"/>
        <v xml:space="preserve"> </v>
      </c>
      <c r="AB249" s="1">
        <f t="shared" si="83"/>
        <v>52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3.5711903993189331</v>
      </c>
      <c r="AH249" t="str">
        <f t="shared" si="86"/>
        <v xml:space="preserve"> </v>
      </c>
      <c r="AI249">
        <f t="shared" si="94"/>
        <v>42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330</v>
      </c>
      <c r="AP249" t="s">
        <v>1697</v>
      </c>
      <c r="AQ249">
        <v>33.931193199965939</v>
      </c>
      <c r="AR249">
        <v>41.811417605173752</v>
      </c>
      <c r="AS249">
        <v>-6.6355451817272426</v>
      </c>
      <c r="AT249">
        <v>-33.931193199965939</v>
      </c>
      <c r="AU249">
        <v>-41.811417605173752</v>
      </c>
      <c r="AV249" t="s">
        <v>1698</v>
      </c>
    </row>
    <row r="250" spans="1:48" x14ac:dyDescent="0.25">
      <c r="A250">
        <v>2.5300000000000068E-9</v>
      </c>
      <c r="B250" t="s">
        <v>828</v>
      </c>
      <c r="C250" s="3">
        <v>7</v>
      </c>
      <c r="D250" s="3">
        <v>0</v>
      </c>
      <c r="E250" s="3">
        <v>6</v>
      </c>
      <c r="F250" s="3">
        <v>13</v>
      </c>
      <c r="G250" s="4">
        <v>297.20001220703125</v>
      </c>
      <c r="H250" s="4">
        <v>225.49</v>
      </c>
      <c r="I250" s="5">
        <v>12094.942208140001</v>
      </c>
      <c r="J250" s="4" t="s">
        <v>1236</v>
      </c>
      <c r="K250" s="4" t="s">
        <v>1236</v>
      </c>
      <c r="L250" s="4">
        <v>22.559090088236157</v>
      </c>
      <c r="M250" s="4">
        <v>22.559090088236157</v>
      </c>
      <c r="N250" s="4">
        <v>5.2640000000000002</v>
      </c>
      <c r="O250" s="4">
        <v>34.012219959266808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0.3180185940730007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>
        <f t="shared" si="91"/>
        <v>6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828</v>
      </c>
      <c r="AP250" t="s">
        <v>1404</v>
      </c>
      <c r="AQ250" t="e">
        <v>#VALUE!</v>
      </c>
      <c r="AR250">
        <v>-47.350256535505928</v>
      </c>
      <c r="AS250">
        <v>31.801859154300072</v>
      </c>
      <c r="AT250" t="e">
        <v>#VALUE!</v>
      </c>
      <c r="AU250">
        <v>47.350256535505928</v>
      </c>
      <c r="AV250" t="s">
        <v>1699</v>
      </c>
    </row>
    <row r="251" spans="1:48" x14ac:dyDescent="0.25">
      <c r="A251">
        <v>2.5400000000000069E-9</v>
      </c>
      <c r="B251" t="s">
        <v>829</v>
      </c>
      <c r="C251" s="3">
        <v>20</v>
      </c>
      <c r="D251" s="3">
        <v>1</v>
      </c>
      <c r="E251" s="3">
        <v>2</v>
      </c>
      <c r="F251" s="3">
        <v>23</v>
      </c>
      <c r="G251" s="4">
        <v>220</v>
      </c>
      <c r="H251" s="4">
        <v>208.21</v>
      </c>
      <c r="I251" s="5">
        <v>39924.019730100001</v>
      </c>
      <c r="J251" s="4">
        <v>26.032758189547387</v>
      </c>
      <c r="K251" s="4">
        <v>26.032758189547387</v>
      </c>
      <c r="L251" s="4">
        <v>18.367214062471774</v>
      </c>
      <c r="M251" s="4">
        <v>18.367214062471774</v>
      </c>
      <c r="N251" s="4">
        <v>7.9980000000000002</v>
      </c>
      <c r="O251" s="4">
        <v>24.579439252336456</v>
      </c>
      <c r="P251" s="4">
        <v>0.26703808654723599</v>
      </c>
      <c r="Q251" s="36">
        <f t="shared" si="74"/>
        <v>86.956521741670443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19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829</v>
      </c>
      <c r="AP251" t="s">
        <v>1555</v>
      </c>
      <c r="AQ251">
        <v>-9.9416612563105531</v>
      </c>
      <c r="AR251">
        <v>-19.96998519719002</v>
      </c>
      <c r="AS251">
        <v>5.6625522309206922</v>
      </c>
      <c r="AT251">
        <v>9.9416612563105531</v>
      </c>
      <c r="AU251">
        <v>19.96998519719002</v>
      </c>
      <c r="AV251" t="s">
        <v>1700</v>
      </c>
    </row>
    <row r="252" spans="1:48" x14ac:dyDescent="0.25">
      <c r="A252">
        <v>2.5500000000000071E-9</v>
      </c>
      <c r="B252" t="s">
        <v>329</v>
      </c>
      <c r="C252" s="3">
        <v>9</v>
      </c>
      <c r="D252" s="3">
        <v>0</v>
      </c>
      <c r="E252" s="3">
        <v>7</v>
      </c>
      <c r="F252" s="3">
        <v>16</v>
      </c>
      <c r="G252" s="4">
        <v>54</v>
      </c>
      <c r="H252" s="4">
        <v>50.15</v>
      </c>
      <c r="I252" s="5">
        <v>21085.8137365</v>
      </c>
      <c r="J252" s="4">
        <v>26.576576576576574</v>
      </c>
      <c r="K252" s="4">
        <v>26.576576576576574</v>
      </c>
      <c r="L252" s="4">
        <v>18.626175514764768</v>
      </c>
      <c r="M252" s="4">
        <v>18.626175514764768</v>
      </c>
      <c r="N252" s="4">
        <v>1.887</v>
      </c>
      <c r="O252" s="4">
        <v>21.741935483870964</v>
      </c>
      <c r="P252" s="4">
        <v>0.2791625124626122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329</v>
      </c>
      <c r="AP252" t="s">
        <v>1636</v>
      </c>
      <c r="AQ252">
        <v>-12.238317509804354</v>
      </c>
      <c r="AR252">
        <v>-21.661455743162005</v>
      </c>
      <c r="AS252">
        <v>7.6769690927218415</v>
      </c>
      <c r="AT252">
        <v>12.238317509804354</v>
      </c>
      <c r="AU252">
        <v>21.661455743162005</v>
      </c>
      <c r="AV252" t="s">
        <v>1701</v>
      </c>
    </row>
    <row r="253" spans="1:48" x14ac:dyDescent="0.25">
      <c r="A253">
        <v>2.5600000000000073E-9</v>
      </c>
      <c r="B253" t="s">
        <v>495</v>
      </c>
      <c r="C253" s="3">
        <v>5</v>
      </c>
      <c r="D253" s="3">
        <v>2</v>
      </c>
      <c r="E253" s="3">
        <v>1</v>
      </c>
      <c r="F253" s="3">
        <v>8</v>
      </c>
      <c r="G253" s="4">
        <v>38</v>
      </c>
      <c r="H253" s="4">
        <v>37.909999999999997</v>
      </c>
      <c r="I253" s="5">
        <v>10945.11661589</v>
      </c>
      <c r="J253" s="4">
        <v>23.738259236067623</v>
      </c>
      <c r="K253" s="4">
        <v>23.738259236067623</v>
      </c>
      <c r="L253" s="4">
        <v>12.316497000315756</v>
      </c>
      <c r="M253" s="4">
        <v>12.316497000315756</v>
      </c>
      <c r="N253" s="4">
        <v>1.597</v>
      </c>
      <c r="O253" s="4">
        <v>34.201680672268914</v>
      </c>
      <c r="P253" s="4">
        <v>6.5497230282247436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-0.19551764476453937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135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6.5497230307847438</v>
      </c>
      <c r="AH253" t="str">
        <f t="shared" si="86"/>
        <v xml:space="preserve"> </v>
      </c>
      <c r="AI253">
        <f t="shared" si="94"/>
        <v>4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495</v>
      </c>
      <c r="AP253" t="s">
        <v>1348</v>
      </c>
      <c r="AQ253">
        <v>-0.25152297516144451</v>
      </c>
      <c r="AR253">
        <v>19.551764476453936</v>
      </c>
      <c r="AS253">
        <v>0.23740437879189447</v>
      </c>
      <c r="AT253">
        <v>0.25152297516144451</v>
      </c>
      <c r="AU253">
        <v>-19.551764476453936</v>
      </c>
      <c r="AV253" t="s">
        <v>1702</v>
      </c>
    </row>
    <row r="254" spans="1:48" x14ac:dyDescent="0.25">
      <c r="A254">
        <v>2.5700000000000075E-9</v>
      </c>
      <c r="B254" t="s">
        <v>529</v>
      </c>
      <c r="C254" s="3">
        <v>12</v>
      </c>
      <c r="D254" s="3">
        <v>3</v>
      </c>
      <c r="E254" s="3">
        <v>8</v>
      </c>
      <c r="F254" s="3">
        <v>23</v>
      </c>
      <c r="G254" s="4">
        <v>832.5</v>
      </c>
      <c r="H254" s="4">
        <v>779.26</v>
      </c>
      <c r="I254" s="5">
        <v>92247.341583799993</v>
      </c>
      <c r="J254" s="4" t="s">
        <v>1236</v>
      </c>
      <c r="K254" s="4" t="s">
        <v>1236</v>
      </c>
      <c r="L254" s="4" t="s">
        <v>1236</v>
      </c>
      <c r="M254" s="4" t="s">
        <v>1236</v>
      </c>
      <c r="N254" s="4">
        <v>12.372</v>
      </c>
      <c r="O254" s="4">
        <v>21.771653543307085</v>
      </c>
      <c r="P254" s="4">
        <v>0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 xml:space="preserve"> </v>
      </c>
      <c r="V254" s="37" t="str">
        <f t="shared" si="79"/>
        <v xml:space="preserve"> </v>
      </c>
      <c r="W254" s="37" t="str">
        <f t="shared" si="80"/>
        <v xml:space="preserve"> </v>
      </c>
      <c r="X254" s="37" t="str">
        <f t="shared" si="81"/>
        <v xml:space="preserve"> 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529</v>
      </c>
      <c r="AP254" t="s">
        <v>1425</v>
      </c>
      <c r="AQ254" t="e">
        <v>#VALUE!</v>
      </c>
      <c r="AR254" t="e">
        <v>#VALUE!</v>
      </c>
      <c r="AS254">
        <v>6.8321227831532383</v>
      </c>
      <c r="AT254" t="e">
        <v>#VALUE!</v>
      </c>
      <c r="AU254" t="e">
        <v>#VALUE!</v>
      </c>
      <c r="AV254" t="s">
        <v>1703</v>
      </c>
    </row>
    <row r="255" spans="1:48" x14ac:dyDescent="0.25">
      <c r="A255">
        <v>2.5800000000000076E-9</v>
      </c>
      <c r="B255" t="s">
        <v>306</v>
      </c>
      <c r="C255" s="3">
        <v>5</v>
      </c>
      <c r="D255" s="3">
        <v>0</v>
      </c>
      <c r="E255" s="3">
        <v>3</v>
      </c>
      <c r="F255" s="3">
        <v>8</v>
      </c>
      <c r="G255" s="4">
        <v>204</v>
      </c>
      <c r="H255" s="4">
        <v>188.45</v>
      </c>
      <c r="I255" s="5">
        <v>16719.575720599998</v>
      </c>
      <c r="J255" s="4" t="s">
        <v>1236</v>
      </c>
      <c r="K255" s="4" t="s">
        <v>1236</v>
      </c>
      <c r="L255" s="4">
        <v>23.505710518096052</v>
      </c>
      <c r="M255" s="4">
        <v>23.505710518096052</v>
      </c>
      <c r="N255" s="4">
        <v>4.1950000000000003</v>
      </c>
      <c r="O255" s="4">
        <v>-14.212678936605306</v>
      </c>
      <c r="P255" s="4" t="s">
        <v>124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306</v>
      </c>
      <c r="AP255" t="s">
        <v>1598</v>
      </c>
      <c r="AQ255" t="e">
        <v>#VALUE!</v>
      </c>
      <c r="AR255">
        <v>-53.533341165073644</v>
      </c>
      <c r="AS255">
        <v>8.2515256036083997</v>
      </c>
      <c r="AT255" t="e">
        <v>#VALUE!</v>
      </c>
      <c r="AU255">
        <v>53.533341165073644</v>
      </c>
      <c r="AV255" t="s">
        <v>1704</v>
      </c>
    </row>
    <row r="256" spans="1:48" x14ac:dyDescent="0.25">
      <c r="A256">
        <v>2.5900000000000078E-9</v>
      </c>
      <c r="B256" t="s">
        <v>328</v>
      </c>
      <c r="C256" s="3">
        <v>5</v>
      </c>
      <c r="D256" s="3">
        <v>3</v>
      </c>
      <c r="E256" s="3">
        <v>14</v>
      </c>
      <c r="F256" s="3">
        <v>22</v>
      </c>
      <c r="G256" s="4">
        <v>223</v>
      </c>
      <c r="H256" s="4">
        <v>223.6</v>
      </c>
      <c r="I256" s="5">
        <v>70764.987701200007</v>
      </c>
      <c r="J256" s="4">
        <v>28.132863613487668</v>
      </c>
      <c r="K256" s="4">
        <v>28.132863613487668</v>
      </c>
      <c r="L256" s="4">
        <v>19.527138413108901</v>
      </c>
      <c r="M256" s="4">
        <v>19.527138413108901</v>
      </c>
      <c r="N256" s="4">
        <v>7.9480000000000004</v>
      </c>
      <c r="O256" s="4">
        <v>19.951705402958044</v>
      </c>
      <c r="P256" s="4">
        <v>2.0675313059033988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328</v>
      </c>
      <c r="AP256" t="s">
        <v>1581</v>
      </c>
      <c r="AQ256">
        <v>-18.810835910807565</v>
      </c>
      <c r="AR256">
        <v>-27.546316953464522</v>
      </c>
      <c r="AS256">
        <v>-0.26833631484793896</v>
      </c>
      <c r="AT256">
        <v>18.810835910807565</v>
      </c>
      <c r="AU256">
        <v>27.546316953464522</v>
      </c>
      <c r="AV256" t="s">
        <v>1705</v>
      </c>
    </row>
    <row r="257" spans="1:48" x14ac:dyDescent="0.25">
      <c r="A257">
        <v>2.600000000000008E-9</v>
      </c>
      <c r="B257" t="s">
        <v>464</v>
      </c>
      <c r="C257" s="3">
        <v>4</v>
      </c>
      <c r="D257" s="3">
        <v>5</v>
      </c>
      <c r="E257" s="3">
        <v>9</v>
      </c>
      <c r="F257" s="3">
        <v>18</v>
      </c>
      <c r="G257" s="4">
        <v>26</v>
      </c>
      <c r="H257" s="4">
        <v>26.71</v>
      </c>
      <c r="I257" s="5">
        <v>12259.996011990001</v>
      </c>
      <c r="J257" s="4">
        <v>10.296838858905167</v>
      </c>
      <c r="K257" s="4">
        <v>10.296838858905167</v>
      </c>
      <c r="L257" s="4">
        <v>9.6373131771313094</v>
      </c>
      <c r="M257" s="4">
        <v>9.6373131771313094</v>
      </c>
      <c r="N257" s="4">
        <v>2.5939999999999999</v>
      </c>
      <c r="O257" s="4">
        <v>34.404145077720202</v>
      </c>
      <c r="P257" s="4">
        <v>2.3848745788094345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-0.56514343904937969</v>
      </c>
      <c r="W257" s="37" t="str">
        <f t="shared" si="80"/>
        <v/>
      </c>
      <c r="X257" s="37">
        <f t="shared" si="81"/>
        <v>-0.37051513894887711</v>
      </c>
      <c r="Y257" t="str">
        <f t="shared" si="89"/>
        <v xml:space="preserve"> </v>
      </c>
      <c r="Z257" s="1">
        <f t="shared" si="82"/>
        <v>26</v>
      </c>
      <c r="AA257" t="str">
        <f t="shared" si="90"/>
        <v xml:space="preserve"> </v>
      </c>
      <c r="AB257" s="1">
        <f t="shared" si="83"/>
        <v>67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464</v>
      </c>
      <c r="AP257" t="s">
        <v>1481</v>
      </c>
      <c r="AQ257">
        <v>56.514343904937967</v>
      </c>
      <c r="AR257">
        <v>37.051513894887712</v>
      </c>
      <c r="AS257">
        <v>-2.6581804567577749</v>
      </c>
      <c r="AT257">
        <v>-56.514343904937967</v>
      </c>
      <c r="AU257">
        <v>-37.051513894887712</v>
      </c>
      <c r="AV257" t="s">
        <v>1706</v>
      </c>
    </row>
    <row r="258" spans="1:48" x14ac:dyDescent="0.25">
      <c r="A258">
        <v>2.6100000000000082E-9</v>
      </c>
      <c r="B258" t="s">
        <v>1154</v>
      </c>
      <c r="C258" s="3">
        <v>15</v>
      </c>
      <c r="D258" s="3">
        <v>0</v>
      </c>
      <c r="E258" s="3">
        <v>2</v>
      </c>
      <c r="F258" s="3">
        <v>17</v>
      </c>
      <c r="G258" s="4">
        <v>129</v>
      </c>
      <c r="H258" s="4">
        <v>134.43</v>
      </c>
      <c r="I258" s="5">
        <v>17487.48262323</v>
      </c>
      <c r="J258" s="4">
        <v>22.932446264073697</v>
      </c>
      <c r="K258" s="4">
        <v>22.932446264073697</v>
      </c>
      <c r="L258" s="4">
        <v>15.106085583754721</v>
      </c>
      <c r="M258" s="4">
        <v>15.106085583754721</v>
      </c>
      <c r="N258" s="4">
        <v>5.8620000000000001</v>
      </c>
      <c r="O258" s="4">
        <v>6.9708029197080235</v>
      </c>
      <c r="P258" s="4">
        <v>0.64940861414862749</v>
      </c>
      <c r="Q258" s="36">
        <f t="shared" si="74"/>
        <v>88.235294120257052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17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1154</v>
      </c>
      <c r="AP258" t="s">
        <v>1707</v>
      </c>
      <c r="AQ258">
        <v>3.1515899857413543</v>
      </c>
      <c r="AR258">
        <v>1.3308791574756729</v>
      </c>
      <c r="AS258">
        <v>-4.0392769471100269</v>
      </c>
      <c r="AT258">
        <v>-3.1515899857413543</v>
      </c>
      <c r="AU258">
        <v>-1.3308791574756729</v>
      </c>
      <c r="AV258" t="s">
        <v>1708</v>
      </c>
    </row>
    <row r="259" spans="1:48" x14ac:dyDescent="0.25">
      <c r="A259">
        <v>2.6200000000000083E-9</v>
      </c>
      <c r="B259" t="s">
        <v>594</v>
      </c>
      <c r="C259" s="3">
        <v>12</v>
      </c>
      <c r="D259" s="3">
        <v>1</v>
      </c>
      <c r="E259" s="3">
        <v>12</v>
      </c>
      <c r="F259" s="3">
        <v>25</v>
      </c>
      <c r="G259" s="4">
        <v>160</v>
      </c>
      <c r="H259" s="4">
        <v>171.5</v>
      </c>
      <c r="I259" s="5">
        <v>18128.408529</v>
      </c>
      <c r="J259" s="4">
        <v>27.886178861788615</v>
      </c>
      <c r="K259" s="4">
        <v>27.886178861788615</v>
      </c>
      <c r="L259" s="4">
        <v>13.063871813634558</v>
      </c>
      <c r="M259" s="4">
        <v>13.063871813634558</v>
      </c>
      <c r="N259" s="4">
        <v>6.15</v>
      </c>
      <c r="O259" s="4">
        <v>29.746835443037977</v>
      </c>
      <c r="P259" s="4">
        <v>0.66355685131195341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>
        <f t="shared" si="81"/>
        <v>-0.14670101694845183</v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>
        <f t="shared" si="83"/>
        <v>152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594</v>
      </c>
      <c r="AP259" t="s">
        <v>1709</v>
      </c>
      <c r="AQ259">
        <v>-17.769035759977434</v>
      </c>
      <c r="AR259">
        <v>14.670101694845183</v>
      </c>
      <c r="AS259">
        <v>-6.7055393586005874</v>
      </c>
      <c r="AT259">
        <v>17.769035759977434</v>
      </c>
      <c r="AU259">
        <v>-14.670101694845183</v>
      </c>
      <c r="AV259" t="s">
        <v>1710</v>
      </c>
    </row>
    <row r="260" spans="1:48" x14ac:dyDescent="0.25">
      <c r="A260">
        <v>2.6300000000000085E-9</v>
      </c>
      <c r="B260" t="s">
        <v>396</v>
      </c>
      <c r="C260" s="3">
        <v>11</v>
      </c>
      <c r="D260" s="3">
        <v>1</v>
      </c>
      <c r="E260" s="3">
        <v>8</v>
      </c>
      <c r="F260" s="3">
        <v>20</v>
      </c>
      <c r="G260" s="4">
        <v>65</v>
      </c>
      <c r="H260" s="4">
        <v>62.03</v>
      </c>
      <c r="I260" s="5">
        <v>44678.471539699996</v>
      </c>
      <c r="J260" s="4">
        <v>24.211553473848557</v>
      </c>
      <c r="K260" s="4">
        <v>24.211553473848557</v>
      </c>
      <c r="L260" s="4">
        <v>15.140297532899291</v>
      </c>
      <c r="M260" s="4">
        <v>15.140297532899291</v>
      </c>
      <c r="N260" s="4">
        <v>2.5619999999999998</v>
      </c>
      <c r="O260" s="4">
        <v>14.374999999999982</v>
      </c>
      <c r="P260" s="4">
        <v>1.7394808963404802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396</v>
      </c>
      <c r="AP260" t="s">
        <v>1429</v>
      </c>
      <c r="AQ260">
        <v>-2.2503413249423065</v>
      </c>
      <c r="AR260">
        <v>1.1074153801994391</v>
      </c>
      <c r="AS260">
        <v>4.7880058036434026</v>
      </c>
      <c r="AT260">
        <v>2.2503413249423065</v>
      </c>
      <c r="AU260">
        <v>-1.1074153801994391</v>
      </c>
      <c r="AV260" t="s">
        <v>1711</v>
      </c>
    </row>
    <row r="261" spans="1:48" x14ac:dyDescent="0.25">
      <c r="A261">
        <v>2.6400000000000087E-9</v>
      </c>
      <c r="B261" t="s">
        <v>830</v>
      </c>
      <c r="C261" s="3">
        <v>4</v>
      </c>
      <c r="D261" s="3">
        <v>1</v>
      </c>
      <c r="E261" s="3">
        <v>11</v>
      </c>
      <c r="F261" s="3">
        <v>16</v>
      </c>
      <c r="G261" s="4">
        <v>169</v>
      </c>
      <c r="H261" s="4">
        <v>155.76</v>
      </c>
      <c r="I261" s="5">
        <v>11849.795419439999</v>
      </c>
      <c r="J261" s="4" t="s">
        <v>1236</v>
      </c>
      <c r="K261" s="4" t="s">
        <v>1236</v>
      </c>
      <c r="L261" s="4">
        <v>21.037449238053977</v>
      </c>
      <c r="M261" s="4">
        <v>21.037449238053977</v>
      </c>
      <c r="N261" s="4">
        <v>3.8930000000000002</v>
      </c>
      <c r="O261" s="4">
        <v>-7.7002053388081873E-2</v>
      </c>
      <c r="P261" s="4">
        <v>1.1248073959938367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830</v>
      </c>
      <c r="AP261" t="s">
        <v>1408</v>
      </c>
      <c r="AQ261" t="e">
        <v>#VALUE!</v>
      </c>
      <c r="AR261">
        <v>-37.411284318440764</v>
      </c>
      <c r="AS261">
        <v>8.5002568053415661</v>
      </c>
      <c r="AT261" t="e">
        <v>#VALUE!</v>
      </c>
      <c r="AU261">
        <v>37.411284318440764</v>
      </c>
      <c r="AV261" t="s">
        <v>1712</v>
      </c>
    </row>
    <row r="262" spans="1:48" x14ac:dyDescent="0.25">
      <c r="A262">
        <v>2.6500000000000088E-9</v>
      </c>
      <c r="B262" t="s">
        <v>229</v>
      </c>
      <c r="C262" s="3">
        <v>14</v>
      </c>
      <c r="D262" s="3">
        <v>0</v>
      </c>
      <c r="E262" s="3">
        <v>7</v>
      </c>
      <c r="F262" s="3">
        <v>21</v>
      </c>
      <c r="G262" s="4">
        <v>184</v>
      </c>
      <c r="H262" s="4">
        <v>161.63999999999999</v>
      </c>
      <c r="I262" s="5">
        <v>425550.68997479993</v>
      </c>
      <c r="J262" s="4">
        <v>17.000420698359274</v>
      </c>
      <c r="K262" s="4">
        <v>17.000420698359274</v>
      </c>
      <c r="L262" s="4">
        <v>13.105613785621415</v>
      </c>
      <c r="M262" s="4">
        <v>13.105613785621415</v>
      </c>
      <c r="N262" s="4">
        <v>9.5080000000000009</v>
      </c>
      <c r="O262" s="4">
        <v>18.405977584059798</v>
      </c>
      <c r="P262" s="4">
        <v>2.5859935659490225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>
        <f t="shared" si="79"/>
        <v>-0.28203746985817113</v>
      </c>
      <c r="W262" s="37" t="str">
        <f t="shared" si="80"/>
        <v/>
      </c>
      <c r="X262" s="37">
        <f t="shared" si="81"/>
        <v>-0.14397453717621644</v>
      </c>
      <c r="Y262" t="str">
        <f t="shared" si="89"/>
        <v xml:space="preserve"> </v>
      </c>
      <c r="Z262" s="1">
        <f t="shared" si="82"/>
        <v>124</v>
      </c>
      <c r="AA262" t="str">
        <f t="shared" si="90"/>
        <v xml:space="preserve"> </v>
      </c>
      <c r="AB262" s="1">
        <f t="shared" si="83"/>
        <v>153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229</v>
      </c>
      <c r="AP262" t="s">
        <v>1396</v>
      </c>
      <c r="AQ262">
        <v>28.203746985817112</v>
      </c>
      <c r="AR262">
        <v>14.397453717621644</v>
      </c>
      <c r="AS262">
        <v>13.833209601583786</v>
      </c>
      <c r="AT262">
        <v>-28.203746985817112</v>
      </c>
      <c r="AU262">
        <v>-14.397453717621644</v>
      </c>
      <c r="AV262" t="s">
        <v>1713</v>
      </c>
    </row>
    <row r="263" spans="1:48" x14ac:dyDescent="0.25">
      <c r="A263">
        <v>2.660000000000009E-9</v>
      </c>
      <c r="B263" t="s">
        <v>545</v>
      </c>
      <c r="C263" s="3">
        <v>4</v>
      </c>
      <c r="D263" s="3">
        <v>4</v>
      </c>
      <c r="E263" s="3">
        <v>11</v>
      </c>
      <c r="F263" s="3">
        <v>19</v>
      </c>
      <c r="G263" s="4">
        <v>25</v>
      </c>
      <c r="H263" s="4">
        <v>25.51</v>
      </c>
      <c r="I263" s="5">
        <v>8343.9270745800004</v>
      </c>
      <c r="J263" s="4">
        <v>15.517031630170315</v>
      </c>
      <c r="K263" s="4">
        <v>15.517031630170315</v>
      </c>
      <c r="L263" s="4">
        <v>9.450703215241564</v>
      </c>
      <c r="M263" s="4">
        <v>9.450703215241564</v>
      </c>
      <c r="N263" s="4">
        <v>1.6440000000000001</v>
      </c>
      <c r="O263" s="4">
        <v>6.0645161290322633</v>
      </c>
      <c r="P263" s="4">
        <v>3.2026656213249707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>
        <f t="shared" si="79"/>
        <v>-0.34468402358048345</v>
      </c>
      <c r="W263" s="37" t="str">
        <f t="shared" si="80"/>
        <v/>
      </c>
      <c r="X263" s="37">
        <f t="shared" si="81"/>
        <v>-0.38270402850469909</v>
      </c>
      <c r="Y263" t="str">
        <f t="shared" si="89"/>
        <v xml:space="preserve"> </v>
      </c>
      <c r="Z263" s="1">
        <f t="shared" si="82"/>
        <v>98</v>
      </c>
      <c r="AA263" t="str">
        <f t="shared" si="90"/>
        <v xml:space="preserve"> </v>
      </c>
      <c r="AB263" s="1">
        <f t="shared" si="83"/>
        <v>65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3.2026656239849709</v>
      </c>
      <c r="AH263" t="str">
        <f t="shared" si="86"/>
        <v xml:space="preserve"> </v>
      </c>
      <c r="AI263">
        <f t="shared" si="94"/>
        <v>64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545</v>
      </c>
      <c r="AP263" t="s">
        <v>1256</v>
      </c>
      <c r="AQ263">
        <v>34.468402358048344</v>
      </c>
      <c r="AR263">
        <v>38.270402850469907</v>
      </c>
      <c r="AS263">
        <v>-1.9992159937279541</v>
      </c>
      <c r="AT263">
        <v>-34.468402358048344</v>
      </c>
      <c r="AU263">
        <v>-38.270402850469907</v>
      </c>
      <c r="AV263" t="s">
        <v>1714</v>
      </c>
    </row>
    <row r="264" spans="1:48" x14ac:dyDescent="0.25">
      <c r="A264">
        <v>2.6700000000000092E-9</v>
      </c>
      <c r="B264" t="s">
        <v>216</v>
      </c>
      <c r="C264" s="3">
        <v>20</v>
      </c>
      <c r="D264" s="3">
        <v>3</v>
      </c>
      <c r="E264" s="3">
        <v>7</v>
      </c>
      <c r="F264" s="3">
        <v>30</v>
      </c>
      <c r="G264" s="4">
        <v>164</v>
      </c>
      <c r="H264" s="4">
        <v>155.94999999999999</v>
      </c>
      <c r="I264" s="5">
        <v>472857.26895554998</v>
      </c>
      <c r="J264" s="4">
        <v>13.881965461990385</v>
      </c>
      <c r="K264" s="4">
        <v>13.881965461990385</v>
      </c>
      <c r="L264" s="4" t="s">
        <v>1236</v>
      </c>
      <c r="M264" s="4" t="s">
        <v>1236</v>
      </c>
      <c r="N264" s="4">
        <v>11.234</v>
      </c>
      <c r="O264" s="4">
        <v>26.509009009008999</v>
      </c>
      <c r="P264" s="4">
        <v>2.3597306829111897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-0.41373621139893335</v>
      </c>
      <c r="W264" s="37" t="str">
        <f t="shared" ref="W264:W327" si="104">IF(ISERROR((IF(((L264/$L$6-1))&gt;($W$5/100),((L264/$L$6-1)),"")))=TRUE," ",((IF(((L264/$L$6-1))&gt;($W$5/100),((L264/$L$6-1)),""))))</f>
        <v xml:space="preserve"> </v>
      </c>
      <c r="X264" s="37" t="str">
        <f t="shared" ref="X264:X327" si="105">IF(ISERROR((IF(((L264/$L$6-1))&lt;($X$5/100),((L264/$L$6-1)),"")))=TRUE," ",((IF(((L264/$L$6-1))&lt;($X$5/100),((L264/$L$6-1)),""))))</f>
        <v xml:space="preserve"> </v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73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 t="str">
        <f t="shared" ref="AG264:AG327" si="109">IF(ISERROR((IF((AND(P264&gt;$AG$6,P264&lt;$AG$5))=TRUE,P264+A264," ")))=TRUE," ",((IF((AND(P264&gt;$AG$6,P264&lt;$AG$5))=TRUE,P264+A264," "))))</f>
        <v xml:space="preserve"> </v>
      </c>
      <c r="AH264" t="str">
        <f t="shared" ref="AH264:AH327" si="110">IF(ISERROR(((IF(P264&lt;$AH$5,P264+A264," "))))=TRUE," ",((IF(P264&lt;$AH$5,P264+A264," "))))</f>
        <v xml:space="preserve"> </v>
      </c>
      <c r="AI264" t="str">
        <f t="shared" si="94"/>
        <v xml:space="preserve"> 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216</v>
      </c>
      <c r="AP264" t="s">
        <v>1474</v>
      </c>
      <c r="AQ264">
        <v>41.373621139893338</v>
      </c>
      <c r="AR264" t="e">
        <v>#VALUE!</v>
      </c>
      <c r="AS264">
        <v>5.1619108688682358</v>
      </c>
      <c r="AT264">
        <v>-41.373621139893338</v>
      </c>
      <c r="AU264" t="e">
        <v>#VALUE!</v>
      </c>
      <c r="AV264" t="s">
        <v>1715</v>
      </c>
    </row>
    <row r="265" spans="1:48" x14ac:dyDescent="0.25">
      <c r="A265">
        <v>2.6800000000000094E-9</v>
      </c>
      <c r="B265" t="s">
        <v>333</v>
      </c>
      <c r="C265" s="3">
        <v>7</v>
      </c>
      <c r="D265" s="3">
        <v>2</v>
      </c>
      <c r="E265" s="3">
        <v>11</v>
      </c>
      <c r="F265" s="3">
        <v>20</v>
      </c>
      <c r="G265" s="4">
        <v>63</v>
      </c>
      <c r="H265" s="4">
        <v>63.41</v>
      </c>
      <c r="I265" s="5">
        <v>21581.935913999998</v>
      </c>
      <c r="J265" s="4">
        <v>15.793275217932752</v>
      </c>
      <c r="K265" s="4">
        <v>15.793275217932752</v>
      </c>
      <c r="L265" s="4">
        <v>12.864174655851897</v>
      </c>
      <c r="M265" s="4">
        <v>12.864174655851897</v>
      </c>
      <c r="N265" s="4">
        <v>4.0149999999999997</v>
      </c>
      <c r="O265" s="4">
        <v>0.62656641604008689</v>
      </c>
      <c r="P265" s="4">
        <v>3.6618829837565059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-0.33301769198055331</v>
      </c>
      <c r="W265" s="37" t="str">
        <f t="shared" si="104"/>
        <v/>
      </c>
      <c r="X265" s="37">
        <f t="shared" si="105"/>
        <v>-0.15974472895704517</v>
      </c>
      <c r="Y265" t="str">
        <f t="shared" si="89"/>
        <v xml:space="preserve"> </v>
      </c>
      <c r="Z265" s="1">
        <f t="shared" si="106"/>
        <v>103</v>
      </c>
      <c r="AA265" t="str">
        <f t="shared" si="90"/>
        <v xml:space="preserve"> </v>
      </c>
      <c r="AB265" s="1">
        <f t="shared" si="107"/>
        <v>149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3.6618829864365061</v>
      </c>
      <c r="AH265" t="str">
        <f t="shared" si="110"/>
        <v xml:space="preserve"> </v>
      </c>
      <c r="AI265">
        <f t="shared" si="94"/>
        <v>35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333</v>
      </c>
      <c r="AP265" t="s">
        <v>1326</v>
      </c>
      <c r="AQ265">
        <v>33.301769198055332</v>
      </c>
      <c r="AR265">
        <v>15.974472895704517</v>
      </c>
      <c r="AS265">
        <v>-0.64658571203279891</v>
      </c>
      <c r="AT265">
        <v>-33.301769198055332</v>
      </c>
      <c r="AU265">
        <v>-15.974472895704517</v>
      </c>
      <c r="AV265" t="s">
        <v>1716</v>
      </c>
    </row>
    <row r="266" spans="1:48" x14ac:dyDescent="0.25">
      <c r="A266">
        <v>2.6900000000000095E-9</v>
      </c>
      <c r="B266" t="s">
        <v>453</v>
      </c>
      <c r="C266" s="3">
        <v>6</v>
      </c>
      <c r="D266" s="3">
        <v>5</v>
      </c>
      <c r="E266" s="3">
        <v>12</v>
      </c>
      <c r="F266" s="3">
        <v>23</v>
      </c>
      <c r="G266" s="4">
        <v>22</v>
      </c>
      <c r="H266" s="4">
        <v>20.84</v>
      </c>
      <c r="I266" s="5">
        <v>20007.619390079999</v>
      </c>
      <c r="J266" s="4">
        <v>11.026455026455025</v>
      </c>
      <c r="K266" s="4">
        <v>11.026455026455025</v>
      </c>
      <c r="L266" s="4" t="s">
        <v>1236</v>
      </c>
      <c r="M266" s="4" t="s">
        <v>1236</v>
      </c>
      <c r="N266" s="4">
        <v>1.8900000000000001</v>
      </c>
      <c r="O266" s="4">
        <v>47.771696637998431</v>
      </c>
      <c r="P266" s="4">
        <v>3.613243761996161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>
        <f t="shared" si="103"/>
        <v>-0.53433025630637643</v>
      </c>
      <c r="W266" s="37" t="str">
        <f t="shared" si="104"/>
        <v xml:space="preserve"> </v>
      </c>
      <c r="X266" s="37" t="str">
        <f t="shared" si="105"/>
        <v xml:space="preserve"> </v>
      </c>
      <c r="Y266" t="str">
        <f t="shared" si="89"/>
        <v xml:space="preserve"> </v>
      </c>
      <c r="Z266" s="1">
        <f t="shared" si="106"/>
        <v>33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3.6132437646861608</v>
      </c>
      <c r="AH266" t="str">
        <f t="shared" si="110"/>
        <v xml:space="preserve"> </v>
      </c>
      <c r="AI266">
        <f t="shared" si="94"/>
        <v>38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453</v>
      </c>
      <c r="AP266" t="s">
        <v>1241</v>
      </c>
      <c r="AQ266">
        <v>53.433025630637644</v>
      </c>
      <c r="AR266" t="e">
        <v>#VALUE!</v>
      </c>
      <c r="AS266">
        <v>5.5662188099808052</v>
      </c>
      <c r="AT266">
        <v>-53.433025630637644</v>
      </c>
      <c r="AU266" t="e">
        <v>#VALUE!</v>
      </c>
      <c r="AV266" t="s">
        <v>1717</v>
      </c>
    </row>
    <row r="267" spans="1:48" x14ac:dyDescent="0.25">
      <c r="A267">
        <v>2.7000000000000097E-9</v>
      </c>
      <c r="B267" t="s">
        <v>831</v>
      </c>
      <c r="C267" s="3">
        <v>14</v>
      </c>
      <c r="D267" s="3">
        <v>1</v>
      </c>
      <c r="E267" s="3">
        <v>2</v>
      </c>
      <c r="F267" s="3">
        <v>17</v>
      </c>
      <c r="G267" s="4">
        <v>165</v>
      </c>
      <c r="H267" s="4">
        <v>145.03</v>
      </c>
      <c r="I267" s="5">
        <v>26987.838660750003</v>
      </c>
      <c r="J267" s="4">
        <v>25.257749912922328</v>
      </c>
      <c r="K267" s="4">
        <v>25.257749912922328</v>
      </c>
      <c r="L267" s="4">
        <v>18.903184830685049</v>
      </c>
      <c r="M267" s="4">
        <v>18.903184830685049</v>
      </c>
      <c r="N267" s="4">
        <v>5.742</v>
      </c>
      <c r="O267" s="4">
        <v>18.391752577319576</v>
      </c>
      <c r="P267" s="4">
        <v>0</v>
      </c>
      <c r="Q267" s="36">
        <f t="shared" si="98"/>
        <v>82.3529411791706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39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831</v>
      </c>
      <c r="AP267" t="s">
        <v>1437</v>
      </c>
      <c r="AQ267">
        <v>-6.6686428231826911</v>
      </c>
      <c r="AR267">
        <v>-23.470810358260753</v>
      </c>
      <c r="AS267">
        <v>13.769564917603262</v>
      </c>
      <c r="AT267">
        <v>6.6686428231826911</v>
      </c>
      <c r="AU267">
        <v>23.470810358260753</v>
      </c>
      <c r="AV267" t="s">
        <v>1718</v>
      </c>
    </row>
    <row r="268" spans="1:48" x14ac:dyDescent="0.25">
      <c r="A268">
        <v>2.7100000000000099E-9</v>
      </c>
      <c r="B268" t="s">
        <v>504</v>
      </c>
      <c r="C268" s="3">
        <v>7</v>
      </c>
      <c r="D268" s="3">
        <v>2</v>
      </c>
      <c r="E268" s="3">
        <v>11</v>
      </c>
      <c r="F268" s="3">
        <v>20</v>
      </c>
      <c r="G268" s="4">
        <v>38</v>
      </c>
      <c r="H268" s="4">
        <v>40.700000000000003</v>
      </c>
      <c r="I268" s="5">
        <v>49780.840125500006</v>
      </c>
      <c r="J268" s="4">
        <v>15.842740365901131</v>
      </c>
      <c r="K268" s="4">
        <v>15.842740365901131</v>
      </c>
      <c r="L268" s="4">
        <v>12.152138405696457</v>
      </c>
      <c r="M268" s="4">
        <v>12.152138405696457</v>
      </c>
      <c r="N268" s="4">
        <v>2.569</v>
      </c>
      <c r="O268" s="4">
        <v>-10.798611111111111</v>
      </c>
      <c r="P268" s="4">
        <v>3.9361179361179364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>
        <f t="shared" si="103"/>
        <v>-0.33092867763088818</v>
      </c>
      <c r="W268" s="37" t="str">
        <f t="shared" si="104"/>
        <v/>
      </c>
      <c r="X268" s="37">
        <f t="shared" si="105"/>
        <v>-0.20625313142922441</v>
      </c>
      <c r="Y268" t="str">
        <f t="shared" si="89"/>
        <v xml:space="preserve"> </v>
      </c>
      <c r="Z268" s="1">
        <f t="shared" si="106"/>
        <v>105</v>
      </c>
      <c r="AA268" t="str">
        <f t="shared" si="90"/>
        <v xml:space="preserve"> </v>
      </c>
      <c r="AB268" s="1">
        <f t="shared" si="107"/>
        <v>127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3.9361179388279361</v>
      </c>
      <c r="AH268" t="str">
        <f t="shared" si="110"/>
        <v xml:space="preserve"> </v>
      </c>
      <c r="AI268">
        <f t="shared" si="94"/>
        <v>28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504</v>
      </c>
      <c r="AP268" t="s">
        <v>1326</v>
      </c>
      <c r="AQ268">
        <v>33.092867763088819</v>
      </c>
      <c r="AR268">
        <v>20.62531314292244</v>
      </c>
      <c r="AS268">
        <v>-6.6339066339066388</v>
      </c>
      <c r="AT268">
        <v>-33.092867763088819</v>
      </c>
      <c r="AU268">
        <v>-20.62531314292244</v>
      </c>
      <c r="AV268" t="s">
        <v>1719</v>
      </c>
    </row>
    <row r="269" spans="1:48" x14ac:dyDescent="0.25">
      <c r="A269">
        <v>2.72000000000001E-9</v>
      </c>
      <c r="B269" t="s">
        <v>336</v>
      </c>
      <c r="C269" s="3">
        <v>10</v>
      </c>
      <c r="D269" s="3">
        <v>0</v>
      </c>
      <c r="E269" s="3">
        <v>10</v>
      </c>
      <c r="F269" s="3">
        <v>20</v>
      </c>
      <c r="G269" s="4">
        <v>20</v>
      </c>
      <c r="H269" s="4">
        <v>19.45</v>
      </c>
      <c r="I269" s="5">
        <v>8430.4317678999996</v>
      </c>
      <c r="J269" s="4" t="s">
        <v>1236</v>
      </c>
      <c r="K269" s="4" t="s">
        <v>1236</v>
      </c>
      <c r="L269" s="4">
        <v>19.650898672257163</v>
      </c>
      <c r="M269" s="4">
        <v>19.650898672257163</v>
      </c>
      <c r="N269" s="4">
        <v>0.47000000000000003</v>
      </c>
      <c r="O269" s="4">
        <v>-79.064587973273944</v>
      </c>
      <c r="P269" s="4">
        <v>3.54241645244216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 xml:space="preserve"> </v>
      </c>
      <c r="V269" s="37" t="str">
        <f t="shared" si="103"/>
        <v xml:space="preserve"> </v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3.5424164551621597</v>
      </c>
      <c r="AH269" t="str">
        <f t="shared" si="110"/>
        <v xml:space="preserve"> </v>
      </c>
      <c r="AI269">
        <f t="shared" si="94"/>
        <v>44</v>
      </c>
      <c r="AJ269" t="str">
        <f t="shared" si="95"/>
        <v xml:space="preserve"> </v>
      </c>
      <c r="AK269" t="str">
        <f t="shared" si="111"/>
        <v xml:space="preserve"> </v>
      </c>
      <c r="AL269">
        <f t="shared" si="112"/>
        <v>-79.064587970553944</v>
      </c>
      <c r="AM269" t="str">
        <f t="shared" si="96"/>
        <v xml:space="preserve"> </v>
      </c>
      <c r="AN269">
        <f t="shared" si="97"/>
        <v>4</v>
      </c>
      <c r="AO269" t="s">
        <v>336</v>
      </c>
      <c r="AP269" t="s">
        <v>1374</v>
      </c>
      <c r="AQ269" t="e">
        <v>#VALUE!</v>
      </c>
      <c r="AR269">
        <v>-28.35468758645856</v>
      </c>
      <c r="AS269">
        <v>2.8277634961439535</v>
      </c>
      <c r="AT269" t="e">
        <v>#VALUE!</v>
      </c>
      <c r="AU269">
        <v>28.35468758645856</v>
      </c>
      <c r="AV269" t="s">
        <v>1720</v>
      </c>
    </row>
    <row r="270" spans="1:48" x14ac:dyDescent="0.25">
      <c r="A270">
        <v>2.7300000000000102E-9</v>
      </c>
      <c r="B270" t="s">
        <v>420</v>
      </c>
      <c r="C270" s="3">
        <v>9</v>
      </c>
      <c r="D270" s="3">
        <v>1</v>
      </c>
      <c r="E270" s="3">
        <v>10</v>
      </c>
      <c r="F270" s="3">
        <v>20</v>
      </c>
      <c r="G270" s="4">
        <v>335</v>
      </c>
      <c r="H270" s="4">
        <v>345.1</v>
      </c>
      <c r="I270" s="5">
        <v>53171.162060100003</v>
      </c>
      <c r="J270" s="4">
        <v>25.686639374767399</v>
      </c>
      <c r="K270" s="4">
        <v>25.686639374767399</v>
      </c>
      <c r="L270" s="4">
        <v>19.161746538976267</v>
      </c>
      <c r="M270" s="4">
        <v>19.161746538976267</v>
      </c>
      <c r="N270" s="4">
        <v>13.435</v>
      </c>
      <c r="O270" s="4">
        <v>29.806763285024161</v>
      </c>
      <c r="P270" s="4">
        <v>1.0776586496667631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420</v>
      </c>
      <c r="AP270" t="s">
        <v>1433</v>
      </c>
      <c r="AQ270">
        <v>-8.4799307238825339</v>
      </c>
      <c r="AR270">
        <v>-25.159669877769343</v>
      </c>
      <c r="AS270">
        <v>-2.9266879165459336</v>
      </c>
      <c r="AT270">
        <v>8.4799307238825339</v>
      </c>
      <c r="AU270">
        <v>25.159669877769343</v>
      </c>
      <c r="AV270" t="s">
        <v>1721</v>
      </c>
    </row>
    <row r="271" spans="1:48" x14ac:dyDescent="0.25">
      <c r="A271">
        <v>2.7400000000000104E-9</v>
      </c>
      <c r="B271" t="s">
        <v>335</v>
      </c>
      <c r="C271" s="3">
        <v>4</v>
      </c>
      <c r="D271" s="3">
        <v>3</v>
      </c>
      <c r="E271" s="3">
        <v>9</v>
      </c>
      <c r="F271" s="3">
        <v>16</v>
      </c>
      <c r="G271" s="4">
        <v>143.5</v>
      </c>
      <c r="H271" s="4">
        <v>137.22999999999999</v>
      </c>
      <c r="I271" s="5">
        <v>46384.661499449998</v>
      </c>
      <c r="J271" s="4">
        <v>17.638817480719794</v>
      </c>
      <c r="K271" s="4">
        <v>17.638817480719794</v>
      </c>
      <c r="L271" s="4">
        <v>12.242038665455812</v>
      </c>
      <c r="M271" s="4">
        <v>12.242038665455812</v>
      </c>
      <c r="N271" s="4">
        <v>7.78</v>
      </c>
      <c r="O271" s="4">
        <v>0.51679586563307534</v>
      </c>
      <c r="P271" s="4">
        <v>3.2966552503096991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>
        <f t="shared" si="103"/>
        <v>-0.25507666828564313</v>
      </c>
      <c r="W271" s="37" t="str">
        <f t="shared" si="104"/>
        <v/>
      </c>
      <c r="X271" s="37">
        <f t="shared" si="105"/>
        <v>-0.20038107440638497</v>
      </c>
      <c r="Y271" t="str">
        <f t="shared" si="89"/>
        <v xml:space="preserve"> </v>
      </c>
      <c r="Z271" s="1">
        <f t="shared" si="106"/>
        <v>131</v>
      </c>
      <c r="AA271" t="str">
        <f t="shared" si="90"/>
        <v xml:space="preserve"> </v>
      </c>
      <c r="AB271" s="1">
        <f t="shared" si="107"/>
        <v>131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3.2966552530496989</v>
      </c>
      <c r="AH271" t="str">
        <f t="shared" si="110"/>
        <v xml:space="preserve"> </v>
      </c>
      <c r="AI271">
        <f t="shared" si="94"/>
        <v>60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335</v>
      </c>
      <c r="AP271" t="s">
        <v>1528</v>
      </c>
      <c r="AQ271">
        <v>25.507666828564311</v>
      </c>
      <c r="AR271">
        <v>20.038107440638498</v>
      </c>
      <c r="AS271">
        <v>4.5689717991692858</v>
      </c>
      <c r="AT271">
        <v>-25.507666828564311</v>
      </c>
      <c r="AU271">
        <v>-20.038107440638498</v>
      </c>
      <c r="AV271" t="s">
        <v>1722</v>
      </c>
    </row>
    <row r="272" spans="1:48" x14ac:dyDescent="0.25">
      <c r="A272">
        <v>2.7500000000000106E-9</v>
      </c>
      <c r="B272" t="s">
        <v>246</v>
      </c>
      <c r="C272" s="3">
        <v>9</v>
      </c>
      <c r="D272" s="3">
        <v>1</v>
      </c>
      <c r="E272" s="3">
        <v>15</v>
      </c>
      <c r="F272" s="3">
        <v>25</v>
      </c>
      <c r="G272" s="4">
        <v>17</v>
      </c>
      <c r="H272" s="4">
        <v>16.5</v>
      </c>
      <c r="I272" s="5">
        <v>37365.116051999998</v>
      </c>
      <c r="J272" s="4">
        <v>17.973856209150327</v>
      </c>
      <c r="K272" s="4">
        <v>17.973856209150327</v>
      </c>
      <c r="L272" s="4">
        <v>10.495842632586331</v>
      </c>
      <c r="M272" s="4">
        <v>10.495842632586331</v>
      </c>
      <c r="N272" s="4">
        <v>0.91800000000000004</v>
      </c>
      <c r="O272" s="4">
        <v>4.3181818181818219</v>
      </c>
      <c r="P272" s="4">
        <v>6.5333333333333341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-0.24092729766549714</v>
      </c>
      <c r="W272" s="37" t="str">
        <f t="shared" si="104"/>
        <v/>
      </c>
      <c r="X272" s="37">
        <f t="shared" si="105"/>
        <v>-0.31443817174417865</v>
      </c>
      <c r="Y272" t="str">
        <f t="shared" si="89"/>
        <v xml:space="preserve"> </v>
      </c>
      <c r="Z272" s="1">
        <f t="shared" si="106"/>
        <v>135</v>
      </c>
      <c r="AA272" t="str">
        <f t="shared" si="90"/>
        <v xml:space="preserve"> </v>
      </c>
      <c r="AB272" s="1">
        <f t="shared" si="107"/>
        <v>84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6.5333333360833343</v>
      </c>
      <c r="AH272" t="str">
        <f t="shared" si="110"/>
        <v xml:space="preserve"> </v>
      </c>
      <c r="AI272">
        <f t="shared" si="94"/>
        <v>5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246</v>
      </c>
      <c r="AP272" t="s">
        <v>1290</v>
      </c>
      <c r="AQ272">
        <v>24.092729766549713</v>
      </c>
      <c r="AR272">
        <v>31.443817174417866</v>
      </c>
      <c r="AS272">
        <v>3.0303030303030276</v>
      </c>
      <c r="AT272">
        <v>-24.092729766549713</v>
      </c>
      <c r="AU272">
        <v>-31.443817174417866</v>
      </c>
      <c r="AV272" t="s">
        <v>1723</v>
      </c>
    </row>
    <row r="273" spans="1:48" x14ac:dyDescent="0.25">
      <c r="A273">
        <v>2.7600000000000107E-9</v>
      </c>
      <c r="B273" t="s">
        <v>559</v>
      </c>
      <c r="C273" s="3">
        <v>13</v>
      </c>
      <c r="D273" s="3">
        <v>2</v>
      </c>
      <c r="E273" s="3">
        <v>3</v>
      </c>
      <c r="F273" s="3">
        <v>18</v>
      </c>
      <c r="G273" s="4">
        <v>145</v>
      </c>
      <c r="H273" s="4">
        <v>132.1</v>
      </c>
      <c r="I273" s="5">
        <v>21555.065189299999</v>
      </c>
      <c r="J273" s="4">
        <v>29.329484902309055</v>
      </c>
      <c r="K273" s="4">
        <v>29.329484902309055</v>
      </c>
      <c r="L273" s="4">
        <v>17.572731365678976</v>
      </c>
      <c r="M273" s="4">
        <v>17.572731365678976</v>
      </c>
      <c r="N273" s="4">
        <v>5.7990000000000004</v>
      </c>
      <c r="O273" s="4">
        <v>28.211364138845919</v>
      </c>
      <c r="P273" s="4" t="s">
        <v>124</v>
      </c>
      <c r="Q273" s="36">
        <f t="shared" si="98"/>
        <v>72.222222224982232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 t="str">
        <f t="shared" si="105"/>
        <v/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>
        <f t="shared" si="92"/>
        <v>96</v>
      </c>
      <c r="AF273" t="str">
        <f t="shared" si="93"/>
        <v xml:space="preserve"> </v>
      </c>
      <c r="AG273" t="str">
        <f t="shared" si="109"/>
        <v xml:space="preserve"> </v>
      </c>
      <c r="AH273" t="str">
        <f t="shared" si="110"/>
        <v xml:space="preserve"> </v>
      </c>
      <c r="AI273" t="str">
        <f t="shared" si="94"/>
        <v xml:space="preserve"> 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559</v>
      </c>
      <c r="AP273" t="s">
        <v>1286</v>
      </c>
      <c r="AQ273">
        <v>-23.864412309812156</v>
      </c>
      <c r="AR273">
        <v>-14.780625665065728</v>
      </c>
      <c r="AS273">
        <v>9.7653292959879003</v>
      </c>
      <c r="AT273">
        <v>23.864412309812156</v>
      </c>
      <c r="AU273">
        <v>14.780625665065728</v>
      </c>
      <c r="AV273" t="s">
        <v>1724</v>
      </c>
    </row>
    <row r="274" spans="1:48" x14ac:dyDescent="0.25">
      <c r="A274">
        <v>2.7700000000000109E-9</v>
      </c>
      <c r="B274" t="s">
        <v>218</v>
      </c>
      <c r="C274" s="3">
        <v>20</v>
      </c>
      <c r="D274" s="3">
        <v>0</v>
      </c>
      <c r="E274" s="3">
        <v>7</v>
      </c>
      <c r="F274" s="3">
        <v>27</v>
      </c>
      <c r="G274" s="4">
        <v>57</v>
      </c>
      <c r="H274" s="4">
        <v>53.35</v>
      </c>
      <c r="I274" s="5">
        <v>229901.77791460001</v>
      </c>
      <c r="J274" s="4">
        <v>24.860205032618829</v>
      </c>
      <c r="K274" s="4">
        <v>24.860205032618829</v>
      </c>
      <c r="L274" s="4">
        <v>21.183454041681724</v>
      </c>
      <c r="M274" s="4">
        <v>21.183454041681724</v>
      </c>
      <c r="N274" s="4">
        <v>2.1459999999999999</v>
      </c>
      <c r="O274" s="4">
        <v>10.051282051282049</v>
      </c>
      <c r="P274" s="4">
        <v>3.1452671040299904</v>
      </c>
      <c r="Q274" s="36">
        <f t="shared" si="98"/>
        <v>74.07407407684407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>
        <f t="shared" si="92"/>
        <v>82</v>
      </c>
      <c r="AF274" t="str">
        <f t="shared" si="93"/>
        <v xml:space="preserve"> </v>
      </c>
      <c r="AG274">
        <f t="shared" si="109"/>
        <v>3.1452671067999902</v>
      </c>
      <c r="AH274" t="str">
        <f t="shared" si="110"/>
        <v xml:space="preserve"> </v>
      </c>
      <c r="AI274">
        <f t="shared" si="94"/>
        <v>67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218</v>
      </c>
      <c r="AP274" t="s">
        <v>1237</v>
      </c>
      <c r="AQ274">
        <v>-4.9897294999660557</v>
      </c>
      <c r="AR274">
        <v>-38.364950675807876</v>
      </c>
      <c r="AS274">
        <v>6.8416119962511734</v>
      </c>
      <c r="AT274">
        <v>4.9897294999660557</v>
      </c>
      <c r="AU274">
        <v>38.364950675807876</v>
      </c>
      <c r="AV274" t="s">
        <v>1725</v>
      </c>
    </row>
    <row r="275" spans="1:48" x14ac:dyDescent="0.25">
      <c r="A275">
        <v>2.7800000000000111E-9</v>
      </c>
      <c r="B275" t="s">
        <v>338</v>
      </c>
      <c r="C275" s="3">
        <v>6</v>
      </c>
      <c r="D275" s="3">
        <v>4</v>
      </c>
      <c r="E275" s="3">
        <v>16</v>
      </c>
      <c r="F275" s="3">
        <v>26</v>
      </c>
      <c r="G275" s="4">
        <v>36</v>
      </c>
      <c r="H275" s="4">
        <v>37.97</v>
      </c>
      <c r="I275" s="5">
        <v>28553.200826969998</v>
      </c>
      <c r="J275" s="4">
        <v>11.300595238095239</v>
      </c>
      <c r="K275" s="4">
        <v>11.300595238095239</v>
      </c>
      <c r="L275" s="4">
        <v>6.0635266975055959</v>
      </c>
      <c r="M275" s="4">
        <v>6.0635266975055959</v>
      </c>
      <c r="N275" s="4">
        <v>2.8319999999999999</v>
      </c>
      <c r="O275" s="4">
        <v>-18.386167146974071</v>
      </c>
      <c r="P275" s="4">
        <v>1.7987885172504612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-0.52275275458126791</v>
      </c>
      <c r="W275" s="37" t="str">
        <f t="shared" si="104"/>
        <v/>
      </c>
      <c r="X275" s="37">
        <f t="shared" si="105"/>
        <v>-0.60394581036171724</v>
      </c>
      <c r="Y275" t="str">
        <f t="shared" si="89"/>
        <v xml:space="preserve"> </v>
      </c>
      <c r="Z275" s="1">
        <f t="shared" si="106"/>
        <v>36</v>
      </c>
      <c r="AA275" t="str">
        <f t="shared" si="90"/>
        <v xml:space="preserve"> </v>
      </c>
      <c r="AB275" s="1">
        <f t="shared" si="107"/>
        <v>13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 t="str">
        <f t="shared" si="109"/>
        <v xml:space="preserve"> </v>
      </c>
      <c r="AH275" t="str">
        <f t="shared" si="110"/>
        <v xml:space="preserve"> </v>
      </c>
      <c r="AI275" t="str">
        <f t="shared" si="94"/>
        <v xml:space="preserve"> 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338</v>
      </c>
      <c r="AP275" t="s">
        <v>1239</v>
      </c>
      <c r="AQ275">
        <v>52.275275458126792</v>
      </c>
      <c r="AR275">
        <v>60.394581036171722</v>
      </c>
      <c r="AS275">
        <v>-5.1883065578087972</v>
      </c>
      <c r="AT275">
        <v>-52.275275458126792</v>
      </c>
      <c r="AU275">
        <v>-60.394581036171722</v>
      </c>
      <c r="AV275" t="s">
        <v>1726</v>
      </c>
    </row>
    <row r="276" spans="1:48" x14ac:dyDescent="0.25">
      <c r="A276">
        <v>2.7900000000000113E-9</v>
      </c>
      <c r="B276" t="s">
        <v>278</v>
      </c>
      <c r="C276" s="3">
        <v>8</v>
      </c>
      <c r="D276" s="3">
        <v>0</v>
      </c>
      <c r="E276" s="3">
        <v>9</v>
      </c>
      <c r="F276" s="3">
        <v>17</v>
      </c>
      <c r="G276" s="4">
        <v>258.5</v>
      </c>
      <c r="H276" s="4">
        <v>263.74</v>
      </c>
      <c r="I276" s="5">
        <v>23983.62310384</v>
      </c>
      <c r="J276" s="4">
        <v>29.409009812667261</v>
      </c>
      <c r="K276" s="4">
        <v>29.409009812667261</v>
      </c>
      <c r="L276" s="4">
        <v>17.076066105585312</v>
      </c>
      <c r="M276" s="4">
        <v>17.076066105585312</v>
      </c>
      <c r="N276" s="4">
        <v>8.968</v>
      </c>
      <c r="O276" s="4">
        <v>28.850574712643677</v>
      </c>
      <c r="P276" s="4">
        <v>0.71320239629938575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278</v>
      </c>
      <c r="AP276" t="s">
        <v>1551</v>
      </c>
      <c r="AQ276">
        <v>-24.200262268252249</v>
      </c>
      <c r="AR276">
        <v>-11.536534117009968</v>
      </c>
      <c r="AS276">
        <v>-1.9868051869265213</v>
      </c>
      <c r="AT276">
        <v>24.200262268252249</v>
      </c>
      <c r="AU276">
        <v>11.536534117009968</v>
      </c>
      <c r="AV276" t="s">
        <v>1727</v>
      </c>
    </row>
    <row r="277" spans="1:48" x14ac:dyDescent="0.25">
      <c r="A277">
        <v>2.8000000000000114E-9</v>
      </c>
      <c r="B277" t="s">
        <v>345</v>
      </c>
      <c r="C277" s="3">
        <v>0</v>
      </c>
      <c r="D277" s="3">
        <v>0</v>
      </c>
      <c r="E277" s="3">
        <v>0</v>
      </c>
      <c r="F277" s="3">
        <v>0</v>
      </c>
      <c r="G277" s="4" t="s">
        <v>119</v>
      </c>
      <c r="H277" s="4">
        <v>54.18</v>
      </c>
      <c r="I277" s="5">
        <v>14472.967028939998</v>
      </c>
      <c r="J277" s="4" t="s">
        <v>1236</v>
      </c>
      <c r="K277" s="4" t="s">
        <v>1236</v>
      </c>
      <c r="L277" s="4" t="s">
        <v>1236</v>
      </c>
      <c r="M277" s="4" t="s">
        <v>1236</v>
      </c>
      <c r="N277" s="4" t="s">
        <v>119</v>
      </c>
      <c r="O277" s="4" t="s">
        <v>119</v>
      </c>
      <c r="P277" s="4" t="s">
        <v>124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 xml:space="preserve"> </v>
      </c>
      <c r="T277" s="37" t="str">
        <f t="shared" si="101"/>
        <v xml:space="preserve"> </v>
      </c>
      <c r="U277" s="37" t="str">
        <f t="shared" si="102"/>
        <v xml:space="preserve"> </v>
      </c>
      <c r="V277" s="37" t="str">
        <f t="shared" si="103"/>
        <v xml:space="preserve"> </v>
      </c>
      <c r="W277" s="37" t="str">
        <f t="shared" si="104"/>
        <v xml:space="preserve"> </v>
      </c>
      <c r="X277" s="37" t="str">
        <f t="shared" si="105"/>
        <v xml:space="preserve"> </v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345</v>
      </c>
      <c r="AP277" t="s">
        <v>1245</v>
      </c>
      <c r="AQ277" t="e">
        <v>#VALUE!</v>
      </c>
      <c r="AR277" t="e">
        <v>#VALUE!</v>
      </c>
      <c r="AS277" t="s">
        <v>124</v>
      </c>
      <c r="AT277" t="e">
        <v>#VALUE!</v>
      </c>
      <c r="AU277" t="e">
        <v>#VALUE!</v>
      </c>
      <c r="AV277" t="s">
        <v>1728</v>
      </c>
    </row>
    <row r="278" spans="1:48" x14ac:dyDescent="0.25">
      <c r="A278">
        <v>2.8100000000000116E-9</v>
      </c>
      <c r="B278" t="s">
        <v>342</v>
      </c>
      <c r="C278" s="3">
        <v>10</v>
      </c>
      <c r="D278" s="3">
        <v>1</v>
      </c>
      <c r="E278" s="3">
        <v>12</v>
      </c>
      <c r="F278" s="3">
        <v>23</v>
      </c>
      <c r="G278" s="4">
        <v>66.5</v>
      </c>
      <c r="H278" s="4">
        <v>66.61</v>
      </c>
      <c r="I278" s="5">
        <v>18577.385988329999</v>
      </c>
      <c r="J278" s="4">
        <v>20.105644431029276</v>
      </c>
      <c r="K278" s="4">
        <v>20.105644431029276</v>
      </c>
      <c r="L278" s="4">
        <v>9.2009323883129266</v>
      </c>
      <c r="M278" s="4">
        <v>9.2009323883129266</v>
      </c>
      <c r="N278" s="4">
        <v>4.742</v>
      </c>
      <c r="O278" s="4">
        <v>37.052023121387286</v>
      </c>
      <c r="P278" s="4">
        <v>0.48941600360306264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-0.1508975217756291</v>
      </c>
      <c r="W278" s="37" t="str">
        <f t="shared" si="104"/>
        <v/>
      </c>
      <c r="X278" s="37">
        <f t="shared" si="105"/>
        <v>-0.39901842561870871</v>
      </c>
      <c r="Y278" t="str">
        <f t="shared" si="89"/>
        <v xml:space="preserve"> </v>
      </c>
      <c r="Z278" s="1">
        <f t="shared" si="106"/>
        <v>160</v>
      </c>
      <c r="AA278" t="str">
        <f t="shared" si="90"/>
        <v xml:space="preserve"> </v>
      </c>
      <c r="AB278" s="1">
        <f t="shared" si="107"/>
        <v>58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 t="str">
        <f t="shared" si="109"/>
        <v xml:space="preserve"> </v>
      </c>
      <c r="AH278" t="str">
        <f t="shared" si="110"/>
        <v xml:space="preserve"> </v>
      </c>
      <c r="AI278" t="str">
        <f t="shared" si="94"/>
        <v xml:space="preserve"> 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342</v>
      </c>
      <c r="AP278" t="s">
        <v>1337</v>
      </c>
      <c r="AQ278">
        <v>15.089752177562909</v>
      </c>
      <c r="AR278">
        <v>39.901842561870872</v>
      </c>
      <c r="AS278">
        <v>-0.16514036931392084</v>
      </c>
      <c r="AT278">
        <v>-15.089752177562909</v>
      </c>
      <c r="AU278">
        <v>-39.901842561870872</v>
      </c>
      <c r="AV278" t="s">
        <v>1729</v>
      </c>
    </row>
    <row r="279" spans="1:48" x14ac:dyDescent="0.25">
      <c r="A279">
        <v>2.8200000000000118E-9</v>
      </c>
      <c r="B279" t="s">
        <v>1155</v>
      </c>
      <c r="C279" s="3">
        <v>12</v>
      </c>
      <c r="D279" s="3">
        <v>0</v>
      </c>
      <c r="E279" s="3">
        <v>1</v>
      </c>
      <c r="F279" s="3">
        <v>13</v>
      </c>
      <c r="G279" s="4">
        <v>115</v>
      </c>
      <c r="H279" s="4">
        <v>100.56</v>
      </c>
      <c r="I279" s="5">
        <v>14213.780508960002</v>
      </c>
      <c r="J279" s="4">
        <v>15.764226367769242</v>
      </c>
      <c r="K279" s="4">
        <v>15.764226367769242</v>
      </c>
      <c r="L279" s="4">
        <v>12.733060299623656</v>
      </c>
      <c r="M279" s="4">
        <v>12.733060299623656</v>
      </c>
      <c r="N279" s="4">
        <v>6.3790000000000004</v>
      </c>
      <c r="O279" s="4">
        <v>9.4168096054888579</v>
      </c>
      <c r="P279" s="4">
        <v>1.4449085123309469</v>
      </c>
      <c r="Q279" s="36">
        <f t="shared" si="98"/>
        <v>92.307692310512309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-0.33424448432476384</v>
      </c>
      <c r="W279" s="37" t="str">
        <f t="shared" si="104"/>
        <v/>
      </c>
      <c r="X279" s="37">
        <f t="shared" si="105"/>
        <v>-0.16830878626172951</v>
      </c>
      <c r="Y279" t="str">
        <f t="shared" si="89"/>
        <v xml:space="preserve"> </v>
      </c>
      <c r="Z279" s="1">
        <f t="shared" si="106"/>
        <v>102</v>
      </c>
      <c r="AA279" t="str">
        <f t="shared" si="90"/>
        <v xml:space="preserve"> </v>
      </c>
      <c r="AB279" s="1">
        <f t="shared" si="107"/>
        <v>145</v>
      </c>
      <c r="AC279" t="str">
        <f t="shared" si="91"/>
        <v xml:space="preserve"> </v>
      </c>
      <c r="AD279" s="1" t="str">
        <f t="shared" si="108"/>
        <v xml:space="preserve"> </v>
      </c>
      <c r="AE279">
        <f t="shared" si="92"/>
        <v>7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1155</v>
      </c>
      <c r="AP279" t="s">
        <v>1263</v>
      </c>
      <c r="AQ279">
        <v>33.424448432476382</v>
      </c>
      <c r="AR279">
        <v>16.83087862617295</v>
      </c>
      <c r="AS279">
        <v>14.359586316626881</v>
      </c>
      <c r="AT279">
        <v>-33.424448432476382</v>
      </c>
      <c r="AU279">
        <v>-16.83087862617295</v>
      </c>
      <c r="AV279" t="s">
        <v>1730</v>
      </c>
    </row>
    <row r="280" spans="1:48" x14ac:dyDescent="0.25">
      <c r="A280">
        <v>2.8300000000000119E-9</v>
      </c>
      <c r="B280" t="s">
        <v>339</v>
      </c>
      <c r="C280" s="3">
        <v>2</v>
      </c>
      <c r="D280" s="3">
        <v>0</v>
      </c>
      <c r="E280" s="3">
        <v>2</v>
      </c>
      <c r="F280" s="3">
        <v>4</v>
      </c>
      <c r="G280" s="4">
        <v>47</v>
      </c>
      <c r="H280" s="4">
        <v>47.55</v>
      </c>
      <c r="I280" s="5">
        <v>6331.5374155499994</v>
      </c>
      <c r="J280" s="4">
        <v>19.266612641815232</v>
      </c>
      <c r="K280" s="4">
        <v>19.266612641815232</v>
      </c>
      <c r="L280" s="4">
        <v>11.167344424778761</v>
      </c>
      <c r="M280" s="4">
        <v>11.167344424778761</v>
      </c>
      <c r="N280" s="4">
        <v>2.468</v>
      </c>
      <c r="O280" s="4">
        <v>15.868544600938971</v>
      </c>
      <c r="P280" s="4">
        <v>3.4384858044164042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>
        <f t="shared" si="103"/>
        <v>-0.18633154996480661</v>
      </c>
      <c r="W280" s="37" t="str">
        <f t="shared" si="104"/>
        <v/>
      </c>
      <c r="X280" s="37">
        <f t="shared" si="105"/>
        <v>-0.27057737728988296</v>
      </c>
      <c r="Y280" t="str">
        <f t="shared" si="89"/>
        <v xml:space="preserve"> </v>
      </c>
      <c r="Z280" s="1">
        <f t="shared" si="106"/>
        <v>152</v>
      </c>
      <c r="AA280" t="str">
        <f t="shared" si="90"/>
        <v xml:space="preserve"> </v>
      </c>
      <c r="AB280" s="1">
        <f t="shared" si="107"/>
        <v>105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3.438485807246404</v>
      </c>
      <c r="AH280" t="str">
        <f t="shared" si="110"/>
        <v xml:space="preserve"> </v>
      </c>
      <c r="AI280">
        <f t="shared" si="94"/>
        <v>50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339</v>
      </c>
      <c r="AP280" t="s">
        <v>1387</v>
      </c>
      <c r="AQ280">
        <v>18.633154996480663</v>
      </c>
      <c r="AR280">
        <v>27.057737728988297</v>
      </c>
      <c r="AS280">
        <v>-1.1566771819137678</v>
      </c>
      <c r="AT280">
        <v>-18.633154996480663</v>
      </c>
      <c r="AU280">
        <v>-27.057737728988297</v>
      </c>
      <c r="AV280" t="s">
        <v>1731</v>
      </c>
    </row>
    <row r="281" spans="1:48" x14ac:dyDescent="0.25">
      <c r="A281">
        <v>2.8400000000000121E-9</v>
      </c>
      <c r="B281" t="s">
        <v>340</v>
      </c>
      <c r="C281" s="3">
        <v>9</v>
      </c>
      <c r="D281" s="3">
        <v>0</v>
      </c>
      <c r="E281" s="3">
        <v>9</v>
      </c>
      <c r="F281" s="3">
        <v>18</v>
      </c>
      <c r="G281" s="4">
        <v>108</v>
      </c>
      <c r="H281" s="4">
        <v>104.86</v>
      </c>
      <c r="I281" s="5">
        <v>32117.049552619999</v>
      </c>
      <c r="J281" s="4">
        <v>9.3767325404632036</v>
      </c>
      <c r="K281" s="4">
        <v>9.3767325404632036</v>
      </c>
      <c r="L281" s="4">
        <v>7.060461978498866</v>
      </c>
      <c r="M281" s="4">
        <v>7.060461978498866</v>
      </c>
      <c r="N281" s="4">
        <v>11.183</v>
      </c>
      <c r="O281" s="4">
        <v>42.458598726114637</v>
      </c>
      <c r="P281" s="4">
        <v>0.76292199122639714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>
        <f t="shared" si="103"/>
        <v>-0.6040014103966318</v>
      </c>
      <c r="W281" s="37" t="str">
        <f t="shared" si="104"/>
        <v/>
      </c>
      <c r="X281" s="37">
        <f t="shared" si="105"/>
        <v>-0.53882852556473071</v>
      </c>
      <c r="Y281" t="str">
        <f t="shared" si="89"/>
        <v xml:space="preserve"> </v>
      </c>
      <c r="Z281" s="1">
        <f t="shared" si="106"/>
        <v>13</v>
      </c>
      <c r="AA281" t="str">
        <f t="shared" si="90"/>
        <v xml:space="preserve"> </v>
      </c>
      <c r="AB281" s="1">
        <f t="shared" si="107"/>
        <v>29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340</v>
      </c>
      <c r="AP281" t="s">
        <v>1571</v>
      </c>
      <c r="AQ281">
        <v>60.400141039663183</v>
      </c>
      <c r="AR281">
        <v>53.882852556473068</v>
      </c>
      <c r="AS281">
        <v>2.9944688155636001</v>
      </c>
      <c r="AT281">
        <v>-60.400141039663183</v>
      </c>
      <c r="AU281">
        <v>-53.882852556473068</v>
      </c>
      <c r="AV281" t="s">
        <v>1732</v>
      </c>
    </row>
    <row r="282" spans="1:48" x14ac:dyDescent="0.25">
      <c r="A282">
        <v>2.8500000000000123E-9</v>
      </c>
      <c r="B282" t="s">
        <v>354</v>
      </c>
      <c r="C282" s="3">
        <v>16</v>
      </c>
      <c r="D282" s="3">
        <v>1</v>
      </c>
      <c r="E282" s="3">
        <v>2</v>
      </c>
      <c r="F282" s="3">
        <v>19</v>
      </c>
      <c r="G282" s="4">
        <v>270</v>
      </c>
      <c r="H282" s="4">
        <v>255.66</v>
      </c>
      <c r="I282" s="5">
        <v>24962.862523259999</v>
      </c>
      <c r="J282" s="4">
        <v>11.912772005032384</v>
      </c>
      <c r="K282" s="4">
        <v>11.912772005032384</v>
      </c>
      <c r="L282" s="4">
        <v>8.9535095397949238</v>
      </c>
      <c r="M282" s="4">
        <v>8.9535095397949238</v>
      </c>
      <c r="N282" s="4">
        <v>21.461000000000002</v>
      </c>
      <c r="O282" s="4">
        <v>-10.355054302422721</v>
      </c>
      <c r="P282" s="4">
        <v>0</v>
      </c>
      <c r="Q282" s="36">
        <f t="shared" si="98"/>
        <v>84.210526318639481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>
        <f t="shared" si="103"/>
        <v>-0.49689927787720878</v>
      </c>
      <c r="W282" s="37" t="str">
        <f t="shared" si="104"/>
        <v/>
      </c>
      <c r="X282" s="37">
        <f t="shared" si="105"/>
        <v>-0.41517945873630102</v>
      </c>
      <c r="Y282" t="str">
        <f t="shared" si="89"/>
        <v xml:space="preserve"> </v>
      </c>
      <c r="Z282" s="1">
        <f t="shared" si="106"/>
        <v>43</v>
      </c>
      <c r="AA282" t="str">
        <f t="shared" si="90"/>
        <v xml:space="preserve"> </v>
      </c>
      <c r="AB282" s="1">
        <f t="shared" si="107"/>
        <v>53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33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354</v>
      </c>
      <c r="AP282" t="s">
        <v>1555</v>
      </c>
      <c r="AQ282">
        <v>49.689927787720876</v>
      </c>
      <c r="AR282">
        <v>41.517945873630104</v>
      </c>
      <c r="AS282">
        <v>5.6090119690213491</v>
      </c>
      <c r="AT282">
        <v>-49.689927787720876</v>
      </c>
      <c r="AU282">
        <v>-41.517945873630104</v>
      </c>
      <c r="AV282" t="s">
        <v>1733</v>
      </c>
    </row>
    <row r="283" spans="1:48" x14ac:dyDescent="0.25">
      <c r="A283">
        <v>2.8600000000000125E-9</v>
      </c>
      <c r="B283" t="s">
        <v>1071</v>
      </c>
      <c r="C283" s="3">
        <v>17</v>
      </c>
      <c r="D283" s="3">
        <v>0</v>
      </c>
      <c r="E283" s="3">
        <v>5</v>
      </c>
      <c r="F283" s="3">
        <v>22</v>
      </c>
      <c r="G283" s="4">
        <v>226</v>
      </c>
      <c r="H283" s="4">
        <v>209.59</v>
      </c>
      <c r="I283" s="5">
        <v>43084.532249380005</v>
      </c>
      <c r="J283" s="4">
        <v>16.378057357193093</v>
      </c>
      <c r="K283" s="4">
        <v>16.378057357193093</v>
      </c>
      <c r="L283" s="4">
        <v>12.352392002783892</v>
      </c>
      <c r="M283" s="4">
        <v>12.352392002783892</v>
      </c>
      <c r="N283" s="4">
        <v>12.797000000000001</v>
      </c>
      <c r="O283" s="4">
        <v>10.318965517241388</v>
      </c>
      <c r="P283" s="4">
        <v>1.9304356123860873</v>
      </c>
      <c r="Q283" s="36">
        <f t="shared" si="98"/>
        <v>77.272727275587272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>
        <f t="shared" si="103"/>
        <v>-0.30832114642238218</v>
      </c>
      <c r="W283" s="37" t="str">
        <f t="shared" si="104"/>
        <v/>
      </c>
      <c r="X283" s="37">
        <f t="shared" si="105"/>
        <v>-0.19317307421611074</v>
      </c>
      <c r="Y283" t="str">
        <f t="shared" si="89"/>
        <v xml:space="preserve"> </v>
      </c>
      <c r="Z283" s="1">
        <f t="shared" si="106"/>
        <v>113</v>
      </c>
      <c r="AA283" t="str">
        <f t="shared" si="90"/>
        <v xml:space="preserve"> </v>
      </c>
      <c r="AB283" s="1">
        <f t="shared" si="107"/>
        <v>136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66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1071</v>
      </c>
      <c r="AP283" t="s">
        <v>1265</v>
      </c>
      <c r="AQ283">
        <v>30.832114642238217</v>
      </c>
      <c r="AR283">
        <v>19.317307421611073</v>
      </c>
      <c r="AS283">
        <v>7.8295720215659115</v>
      </c>
      <c r="AT283">
        <v>-30.832114642238217</v>
      </c>
      <c r="AU283">
        <v>-19.317307421611073</v>
      </c>
      <c r="AV283" t="s">
        <v>1734</v>
      </c>
    </row>
    <row r="284" spans="1:48" x14ac:dyDescent="0.25">
      <c r="A284">
        <v>2.8700000000000126E-9</v>
      </c>
      <c r="B284" t="s">
        <v>832</v>
      </c>
      <c r="C284" s="3">
        <v>26</v>
      </c>
      <c r="D284" s="3">
        <v>1</v>
      </c>
      <c r="E284" s="3">
        <v>9</v>
      </c>
      <c r="F284" s="3">
        <v>36</v>
      </c>
      <c r="G284" s="4">
        <v>300</v>
      </c>
      <c r="H284" s="4">
        <v>285.43</v>
      </c>
      <c r="I284" s="5">
        <v>148790.84223004</v>
      </c>
      <c r="J284" s="4">
        <v>31.102756892230577</v>
      </c>
      <c r="K284" s="4">
        <v>31.102756892230577</v>
      </c>
      <c r="L284" s="4">
        <v>17.376594919326902</v>
      </c>
      <c r="M284" s="4">
        <v>17.376594919326902</v>
      </c>
      <c r="N284" s="4">
        <v>9.1769999999999996</v>
      </c>
      <c r="O284" s="4">
        <v>11.506682867557705</v>
      </c>
      <c r="P284" s="4">
        <v>1.4854780506604071</v>
      </c>
      <c r="Q284" s="36">
        <f t="shared" si="98"/>
        <v>72.222222225092224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>
        <f t="shared" si="92"/>
        <v>95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832</v>
      </c>
      <c r="AP284" t="s">
        <v>1350</v>
      </c>
      <c r="AQ284">
        <v>-31.353302538490823</v>
      </c>
      <c r="AR284">
        <v>-13.499512128442559</v>
      </c>
      <c r="AS284">
        <v>5.104579056160885</v>
      </c>
      <c r="AT284">
        <v>31.353302538490823</v>
      </c>
      <c r="AU284">
        <v>13.499512128442559</v>
      </c>
      <c r="AV284" t="s">
        <v>1735</v>
      </c>
    </row>
    <row r="285" spans="1:48" x14ac:dyDescent="0.25">
      <c r="A285">
        <v>2.8800000000000128E-9</v>
      </c>
      <c r="B285" t="s">
        <v>616</v>
      </c>
      <c r="C285" s="3">
        <v>9</v>
      </c>
      <c r="D285" s="3">
        <v>1</v>
      </c>
      <c r="E285" s="3">
        <v>2</v>
      </c>
      <c r="F285" s="3">
        <v>12</v>
      </c>
      <c r="G285" s="4">
        <v>47</v>
      </c>
      <c r="H285" s="4">
        <v>44.19</v>
      </c>
      <c r="I285" s="5">
        <v>13363.703737019998</v>
      </c>
      <c r="J285" s="4">
        <v>15.907127429805614</v>
      </c>
      <c r="K285" s="4">
        <v>15.907127429805614</v>
      </c>
      <c r="L285" s="4">
        <v>10.791932256101683</v>
      </c>
      <c r="M285" s="4">
        <v>10.791932256101683</v>
      </c>
      <c r="N285" s="4">
        <v>2.778</v>
      </c>
      <c r="O285" s="4">
        <v>8.9411764705882248</v>
      </c>
      <c r="P285" s="4" t="s">
        <v>124</v>
      </c>
      <c r="Q285" s="36">
        <f t="shared" si="98"/>
        <v>75.00000000288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-0.32820948025751207</v>
      </c>
      <c r="W285" s="37" t="str">
        <f t="shared" si="104"/>
        <v/>
      </c>
      <c r="X285" s="37">
        <f t="shared" si="105"/>
        <v>-0.29509834827973869</v>
      </c>
      <c r="Y285" t="str">
        <f t="shared" si="89"/>
        <v xml:space="preserve"> </v>
      </c>
      <c r="Z285" s="1">
        <f t="shared" si="106"/>
        <v>107</v>
      </c>
      <c r="AA285" t="str">
        <f t="shared" si="90"/>
        <v xml:space="preserve"> </v>
      </c>
      <c r="AB285" s="1">
        <f t="shared" si="107"/>
        <v>90</v>
      </c>
      <c r="AC285" t="str">
        <f t="shared" si="91"/>
        <v xml:space="preserve"> </v>
      </c>
      <c r="AD285" s="1" t="str">
        <f t="shared" si="108"/>
        <v xml:space="preserve"> </v>
      </c>
      <c r="AE285">
        <f t="shared" si="92"/>
        <v>78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616</v>
      </c>
      <c r="AP285" t="s">
        <v>1547</v>
      </c>
      <c r="AQ285">
        <v>32.820948025751207</v>
      </c>
      <c r="AR285">
        <v>29.509834827973869</v>
      </c>
      <c r="AS285">
        <v>6.3589047295768308</v>
      </c>
      <c r="AT285">
        <v>-32.820948025751207</v>
      </c>
      <c r="AU285">
        <v>-29.509834827973869</v>
      </c>
      <c r="AV285" t="s">
        <v>1736</v>
      </c>
    </row>
    <row r="286" spans="1:48" x14ac:dyDescent="0.25">
      <c r="A286">
        <v>2.890000000000013E-9</v>
      </c>
      <c r="B286" t="s">
        <v>341</v>
      </c>
      <c r="C286" s="3">
        <v>12</v>
      </c>
      <c r="D286" s="3">
        <v>0</v>
      </c>
      <c r="E286" s="3">
        <v>9</v>
      </c>
      <c r="F286" s="3">
        <v>21</v>
      </c>
      <c r="G286" s="4">
        <v>221</v>
      </c>
      <c r="H286" s="4">
        <v>181.82</v>
      </c>
      <c r="I286" s="5">
        <v>174363.95434937999</v>
      </c>
      <c r="J286" s="4">
        <v>22.060179568066001</v>
      </c>
      <c r="K286" s="4">
        <v>22.060179568066001</v>
      </c>
      <c r="L286" s="4">
        <v>18.160604834385396</v>
      </c>
      <c r="M286" s="4">
        <v>18.160604834385396</v>
      </c>
      <c r="N286" s="4">
        <v>8.2420000000000009</v>
      </c>
      <c r="O286" s="4">
        <v>3.9344262295081998</v>
      </c>
      <c r="P286" s="4">
        <v>1.8265317346826533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0.21548784801154872</v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 t="str">
        <f t="shared" si="105"/>
        <v/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 t="str">
        <f t="shared" si="107"/>
        <v xml:space="preserve"> </v>
      </c>
      <c r="AC286">
        <f t="shared" si="91"/>
        <v>23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 t="str">
        <f t="shared" si="109"/>
        <v xml:space="preserve"> </v>
      </c>
      <c r="AH286" t="str">
        <f t="shared" si="110"/>
        <v xml:space="preserve"> </v>
      </c>
      <c r="AI286" t="str">
        <f t="shared" si="94"/>
        <v xml:space="preserve"> 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341</v>
      </c>
      <c r="AP286" t="s">
        <v>1396</v>
      </c>
      <c r="AQ286">
        <v>6.8353506122332597</v>
      </c>
      <c r="AR286">
        <v>-18.620466105681711</v>
      </c>
      <c r="AS286">
        <v>21.548784512154874</v>
      </c>
      <c r="AT286">
        <v>-6.8353506122332597</v>
      </c>
      <c r="AU286">
        <v>18.620466105681711</v>
      </c>
      <c r="AV286" t="s">
        <v>1737</v>
      </c>
    </row>
    <row r="287" spans="1:48" x14ac:dyDescent="0.25">
      <c r="A287">
        <v>2.9000000000000131E-9</v>
      </c>
      <c r="B287" t="s">
        <v>484</v>
      </c>
      <c r="C287" s="3">
        <v>14</v>
      </c>
      <c r="D287" s="3">
        <v>0</v>
      </c>
      <c r="E287" s="3">
        <v>9</v>
      </c>
      <c r="F287" s="3">
        <v>23</v>
      </c>
      <c r="G287" s="4">
        <v>410</v>
      </c>
      <c r="H287" s="4">
        <v>387.85</v>
      </c>
      <c r="I287" s="5">
        <v>108098.52638215001</v>
      </c>
      <c r="J287" s="4">
        <v>14.7119068391306</v>
      </c>
      <c r="K287" s="4">
        <v>14.7119068391306</v>
      </c>
      <c r="L287" s="4">
        <v>11.013744787112593</v>
      </c>
      <c r="M287" s="4">
        <v>11.013744787112593</v>
      </c>
      <c r="N287" s="4">
        <v>26.363</v>
      </c>
      <c r="O287" s="4">
        <v>8.4897119341563734</v>
      </c>
      <c r="P287" s="4">
        <v>2.7647286322031714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>
        <f t="shared" si="103"/>
        <v>-0.3786860899005583</v>
      </c>
      <c r="W287" s="37" t="str">
        <f t="shared" si="104"/>
        <v/>
      </c>
      <c r="X287" s="37">
        <f t="shared" si="105"/>
        <v>-0.28061011616602805</v>
      </c>
      <c r="Y287" t="str">
        <f t="shared" si="89"/>
        <v xml:space="preserve"> </v>
      </c>
      <c r="Z287" s="1">
        <f t="shared" si="106"/>
        <v>86</v>
      </c>
      <c r="AA287" t="str">
        <f t="shared" si="90"/>
        <v xml:space="preserve"> </v>
      </c>
      <c r="AB287" s="1">
        <f t="shared" si="107"/>
        <v>95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484</v>
      </c>
      <c r="AP287" t="s">
        <v>1265</v>
      </c>
      <c r="AQ287">
        <v>37.868608990055833</v>
      </c>
      <c r="AR287">
        <v>28.061011616602805</v>
      </c>
      <c r="AS287">
        <v>5.7109707361093109</v>
      </c>
      <c r="AT287">
        <v>-37.868608990055833</v>
      </c>
      <c r="AU287">
        <v>-28.061011616602805</v>
      </c>
      <c r="AV287" t="s">
        <v>1738</v>
      </c>
    </row>
    <row r="288" spans="1:48" x14ac:dyDescent="0.25">
      <c r="A288">
        <v>2.9100000000000133E-9</v>
      </c>
      <c r="B288" t="s">
        <v>344</v>
      </c>
      <c r="C288" s="3">
        <v>5</v>
      </c>
      <c r="D288" s="3">
        <v>1</v>
      </c>
      <c r="E288" s="3">
        <v>8</v>
      </c>
      <c r="F288" s="3">
        <v>14</v>
      </c>
      <c r="G288" s="4">
        <v>66</v>
      </c>
      <c r="H288" s="4">
        <v>63.64</v>
      </c>
      <c r="I288" s="5">
        <v>12216.225002839999</v>
      </c>
      <c r="J288" s="4">
        <v>7.1860885275519424</v>
      </c>
      <c r="K288" s="4">
        <v>7.1860885275519424</v>
      </c>
      <c r="L288" s="4" t="s">
        <v>1236</v>
      </c>
      <c r="M288" s="4" t="s">
        <v>1236</v>
      </c>
      <c r="N288" s="4">
        <v>8.8559999999999999</v>
      </c>
      <c r="O288" s="4">
        <v>99.011235955056165</v>
      </c>
      <c r="P288" s="4">
        <v>2.6477058453802638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>
        <f t="shared" si="103"/>
        <v>-0.69651678669562012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>
        <f t="shared" si="106"/>
        <v>1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99.011235957966164</v>
      </c>
      <c r="AL288" t="str">
        <f t="shared" si="112"/>
        <v xml:space="preserve"> </v>
      </c>
      <c r="AM288">
        <f t="shared" si="96"/>
        <v>2</v>
      </c>
      <c r="AN288" t="str">
        <f t="shared" si="97"/>
        <v xml:space="preserve"> </v>
      </c>
      <c r="AO288" t="s">
        <v>344</v>
      </c>
      <c r="AP288" t="s">
        <v>1415</v>
      </c>
      <c r="AQ288">
        <v>69.651678669562017</v>
      </c>
      <c r="AR288" t="e">
        <v>#VALUE!</v>
      </c>
      <c r="AS288">
        <v>3.7083595223130095</v>
      </c>
      <c r="AT288">
        <v>-69.651678669562017</v>
      </c>
      <c r="AU288" t="e">
        <v>#VALUE!</v>
      </c>
      <c r="AV288" t="s">
        <v>1739</v>
      </c>
    </row>
    <row r="289" spans="1:48" x14ac:dyDescent="0.25">
      <c r="A289">
        <v>2.9200000000000135E-9</v>
      </c>
      <c r="B289" t="s">
        <v>1072</v>
      </c>
      <c r="C289" s="3">
        <v>7</v>
      </c>
      <c r="D289" s="3">
        <v>0</v>
      </c>
      <c r="E289" s="3">
        <v>5</v>
      </c>
      <c r="F289" s="3">
        <v>12</v>
      </c>
      <c r="G289" s="4">
        <v>54</v>
      </c>
      <c r="H289" s="4">
        <v>54.21</v>
      </c>
      <c r="I289" s="5">
        <v>13559.55516045</v>
      </c>
      <c r="J289" s="4">
        <v>21.142745709828393</v>
      </c>
      <c r="K289" s="4">
        <v>21.142745709828393</v>
      </c>
      <c r="L289" s="4">
        <v>13.221803137141123</v>
      </c>
      <c r="M289" s="4">
        <v>13.221803137141123</v>
      </c>
      <c r="N289" s="4">
        <v>2.5640000000000001</v>
      </c>
      <c r="O289" s="4">
        <v>5.5144032921810648</v>
      </c>
      <c r="P289" s="4">
        <v>2.9828444936358602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-0.10709861401025811</v>
      </c>
      <c r="W289" s="37" t="str">
        <f t="shared" si="104"/>
        <v/>
      </c>
      <c r="X289" s="37">
        <f t="shared" si="105"/>
        <v>-0.13638534333632346</v>
      </c>
      <c r="Y289" t="str">
        <f t="shared" si="89"/>
        <v xml:space="preserve"> </v>
      </c>
      <c r="Z289" s="1">
        <f t="shared" si="106"/>
        <v>171</v>
      </c>
      <c r="AA289" t="str">
        <f t="shared" si="90"/>
        <v xml:space="preserve"> </v>
      </c>
      <c r="AB289" s="1">
        <f t="shared" si="107"/>
        <v>156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1072</v>
      </c>
      <c r="AP289" t="s">
        <v>1411</v>
      </c>
      <c r="AQ289">
        <v>10.709861401025812</v>
      </c>
      <c r="AR289">
        <v>13.638534333632347</v>
      </c>
      <c r="AS289">
        <v>-0.38738240177089711</v>
      </c>
      <c r="AT289">
        <v>-10.709861401025812</v>
      </c>
      <c r="AU289">
        <v>-13.638534333632347</v>
      </c>
      <c r="AV289" t="s">
        <v>1740</v>
      </c>
    </row>
    <row r="290" spans="1:48" x14ac:dyDescent="0.25">
      <c r="A290">
        <v>2.9300000000000137E-9</v>
      </c>
      <c r="B290" t="s">
        <v>346</v>
      </c>
      <c r="C290" s="3">
        <v>25</v>
      </c>
      <c r="D290" s="3">
        <v>1</v>
      </c>
      <c r="E290" s="3">
        <v>7</v>
      </c>
      <c r="F290" s="3">
        <v>33</v>
      </c>
      <c r="G290" s="4">
        <v>200</v>
      </c>
      <c r="H290" s="4">
        <v>200.65</v>
      </c>
      <c r="I290" s="5">
        <v>143917.58735379999</v>
      </c>
      <c r="J290" s="4">
        <v>22.973437142202886</v>
      </c>
      <c r="K290" s="4">
        <v>22.973437142202886</v>
      </c>
      <c r="L290" s="4">
        <v>14.517048182968722</v>
      </c>
      <c r="M290" s="4">
        <v>14.517048182968722</v>
      </c>
      <c r="N290" s="4">
        <v>9.73</v>
      </c>
      <c r="O290" s="4">
        <v>9.8194130925508016</v>
      </c>
      <c r="P290" s="4">
        <v>1.139795664091702</v>
      </c>
      <c r="Q290" s="36">
        <f t="shared" si="98"/>
        <v>75.757575760505745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>
        <f t="shared" si="92"/>
        <v>75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346</v>
      </c>
      <c r="AP290" t="s">
        <v>1667</v>
      </c>
      <c r="AQ290">
        <v>2.9784771252036824</v>
      </c>
      <c r="AR290">
        <v>5.1783221073172232</v>
      </c>
      <c r="AS290">
        <v>-0.32394717169200726</v>
      </c>
      <c r="AT290">
        <v>-2.9784771252036824</v>
      </c>
      <c r="AU290">
        <v>-5.1783221073172232</v>
      </c>
      <c r="AV290" t="s">
        <v>1741</v>
      </c>
    </row>
    <row r="291" spans="1:48" x14ac:dyDescent="0.25">
      <c r="A291">
        <v>2.9400000000000138E-9</v>
      </c>
      <c r="B291" t="s">
        <v>595</v>
      </c>
      <c r="C291" s="3">
        <v>22</v>
      </c>
      <c r="D291" s="3">
        <v>1</v>
      </c>
      <c r="E291" s="3">
        <v>4</v>
      </c>
      <c r="F291" s="3">
        <v>27</v>
      </c>
      <c r="G291" s="4">
        <v>617.5</v>
      </c>
      <c r="H291" s="4">
        <v>650.27</v>
      </c>
      <c r="I291" s="5">
        <v>92928.989995049982</v>
      </c>
      <c r="J291" s="4">
        <v>25.942312295539775</v>
      </c>
      <c r="K291" s="4">
        <v>25.942312295539775</v>
      </c>
      <c r="L291" s="4">
        <v>20.384666256265938</v>
      </c>
      <c r="M291" s="4">
        <v>20.384666256265938</v>
      </c>
      <c r="N291" s="4">
        <v>25.065999999999999</v>
      </c>
      <c r="O291" s="4">
        <v>57.153605015673968</v>
      </c>
      <c r="P291" s="4">
        <v>0.7819828686545589</v>
      </c>
      <c r="Q291" s="36">
        <f t="shared" si="98"/>
        <v>81.481481484421479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42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>
        <f t="shared" si="111"/>
        <v>57.153605018613966</v>
      </c>
      <c r="AL291" t="str">
        <f t="shared" si="112"/>
        <v xml:space="preserve"> </v>
      </c>
      <c r="AM291">
        <f t="shared" si="96"/>
        <v>29</v>
      </c>
      <c r="AN291" t="str">
        <f t="shared" si="97"/>
        <v xml:space="preserve"> </v>
      </c>
      <c r="AO291" t="s">
        <v>595</v>
      </c>
      <c r="AP291" t="s">
        <v>1433</v>
      </c>
      <c r="AQ291">
        <v>-9.5596897506941669</v>
      </c>
      <c r="AR291">
        <v>-33.14747139636556</v>
      </c>
      <c r="AS291">
        <v>-5.0394451535516023</v>
      </c>
      <c r="AT291">
        <v>9.5596897506941669</v>
      </c>
      <c r="AU291">
        <v>33.14747139636556</v>
      </c>
      <c r="AV291" t="s">
        <v>1742</v>
      </c>
    </row>
    <row r="292" spans="1:48" x14ac:dyDescent="0.25">
      <c r="A292">
        <v>2.950000000000014E-9</v>
      </c>
      <c r="B292" t="s">
        <v>1156</v>
      </c>
      <c r="C292" s="3">
        <v>3</v>
      </c>
      <c r="D292" s="3">
        <v>8</v>
      </c>
      <c r="E292" s="3">
        <v>4</v>
      </c>
      <c r="F292" s="3">
        <v>15</v>
      </c>
      <c r="G292" s="4">
        <v>10</v>
      </c>
      <c r="H292" s="4">
        <v>12.87</v>
      </c>
      <c r="I292" s="5">
        <v>14228.835307830001</v>
      </c>
      <c r="J292" s="4">
        <v>8.281853281853282</v>
      </c>
      <c r="K292" s="4">
        <v>8.281853281853282</v>
      </c>
      <c r="L292" s="4">
        <v>5.3729519959247316</v>
      </c>
      <c r="M292" s="4">
        <v>5.3729519959247316</v>
      </c>
      <c r="N292" s="4">
        <v>1.554</v>
      </c>
      <c r="O292" s="4">
        <v>-6.9461077844311312</v>
      </c>
      <c r="P292" s="4">
        <v>7.7700077700077701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>
        <f t="shared" si="103"/>
        <v>-0.65024040039922948</v>
      </c>
      <c r="W292" s="37" t="str">
        <f t="shared" si="104"/>
        <v/>
      </c>
      <c r="X292" s="37">
        <f t="shared" si="105"/>
        <v>-0.64905239889736643</v>
      </c>
      <c r="Y292" t="str">
        <f t="shared" si="89"/>
        <v xml:space="preserve"> </v>
      </c>
      <c r="Z292" s="1">
        <f t="shared" si="106"/>
        <v>3</v>
      </c>
      <c r="AA292" t="str">
        <f t="shared" si="90"/>
        <v xml:space="preserve"> </v>
      </c>
      <c r="AB292" s="1">
        <f t="shared" si="107"/>
        <v>8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7.7700077729577703</v>
      </c>
      <c r="AH292" t="str">
        <f t="shared" si="110"/>
        <v xml:space="preserve"> </v>
      </c>
      <c r="AI292">
        <f t="shared" si="94"/>
        <v>1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1156</v>
      </c>
      <c r="AP292" t="s">
        <v>1377</v>
      </c>
      <c r="AQ292">
        <v>65.024040039922951</v>
      </c>
      <c r="AR292">
        <v>64.905239889736649</v>
      </c>
      <c r="AS292">
        <v>-22.299922299922294</v>
      </c>
      <c r="AT292">
        <v>-65.024040039922951</v>
      </c>
      <c r="AU292">
        <v>-64.905239889736649</v>
      </c>
      <c r="AV292" t="s">
        <v>1743</v>
      </c>
    </row>
    <row r="293" spans="1:48" x14ac:dyDescent="0.25">
      <c r="A293">
        <v>2.9600000000000142E-9</v>
      </c>
      <c r="B293" t="s">
        <v>387</v>
      </c>
      <c r="C293" s="3">
        <v>17</v>
      </c>
      <c r="D293" s="3">
        <v>1</v>
      </c>
      <c r="E293" s="3">
        <v>4</v>
      </c>
      <c r="F293" s="3">
        <v>22</v>
      </c>
      <c r="G293" s="4">
        <v>66.5</v>
      </c>
      <c r="H293" s="4">
        <v>62.66</v>
      </c>
      <c r="I293" s="5">
        <v>37050.477277839993</v>
      </c>
      <c r="J293" s="4" t="s">
        <v>1236</v>
      </c>
      <c r="K293" s="4" t="s">
        <v>1236</v>
      </c>
      <c r="L293" s="4" t="s">
        <v>1236</v>
      </c>
      <c r="M293" s="4" t="s">
        <v>1236</v>
      </c>
      <c r="N293" s="4">
        <v>-1.865</v>
      </c>
      <c r="O293" s="4">
        <v>70.016077170418001</v>
      </c>
      <c r="P293" s="4">
        <v>0</v>
      </c>
      <c r="Q293" s="36">
        <f t="shared" si="98"/>
        <v>77.272727275687259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 xml:space="preserve"> </v>
      </c>
      <c r="V293" s="37" t="str">
        <f t="shared" si="103"/>
        <v xml:space="preserve"> </v>
      </c>
      <c r="W293" s="37" t="str">
        <f t="shared" si="104"/>
        <v xml:space="preserve"> </v>
      </c>
      <c r="X293" s="37" t="str">
        <f t="shared" si="105"/>
        <v xml:space="preserve"> </v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65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>
        <f t="shared" si="111"/>
        <v>70.016077173377994</v>
      </c>
      <c r="AL293" t="str">
        <f t="shared" si="112"/>
        <v xml:space="preserve"> </v>
      </c>
      <c r="AM293">
        <f t="shared" si="96"/>
        <v>16</v>
      </c>
      <c r="AN293" t="str">
        <f t="shared" si="97"/>
        <v xml:space="preserve"> </v>
      </c>
      <c r="AO293" t="s">
        <v>387</v>
      </c>
      <c r="AP293" t="s">
        <v>1354</v>
      </c>
      <c r="AQ293" t="e">
        <v>#VALUE!</v>
      </c>
      <c r="AR293" t="e">
        <v>#VALUE!</v>
      </c>
      <c r="AS293">
        <v>6.1283115225023943</v>
      </c>
      <c r="AT293" t="e">
        <v>#VALUE!</v>
      </c>
      <c r="AU293" t="e">
        <v>#VALUE!</v>
      </c>
      <c r="AV293" t="s">
        <v>1744</v>
      </c>
    </row>
    <row r="294" spans="1:48" x14ac:dyDescent="0.25">
      <c r="A294">
        <v>2.9700000000000144E-9</v>
      </c>
      <c r="B294" t="s">
        <v>1157</v>
      </c>
      <c r="C294" s="3">
        <v>9</v>
      </c>
      <c r="D294" s="3">
        <v>0</v>
      </c>
      <c r="E294" s="3">
        <v>6</v>
      </c>
      <c r="F294" s="3">
        <v>15</v>
      </c>
      <c r="G294" s="4">
        <v>66</v>
      </c>
      <c r="H294" s="4">
        <v>61.61</v>
      </c>
      <c r="I294" s="5">
        <v>47061.700963279996</v>
      </c>
      <c r="J294" s="4" t="s">
        <v>1236</v>
      </c>
      <c r="K294" s="4" t="s">
        <v>1236</v>
      </c>
      <c r="L294" s="4">
        <v>24.077190503040505</v>
      </c>
      <c r="M294" s="4">
        <v>24.077190503040505</v>
      </c>
      <c r="N294" s="4">
        <v>0.67800000000000005</v>
      </c>
      <c r="O294" s="4" t="s">
        <v>119</v>
      </c>
      <c r="P294" s="4">
        <v>3.1455932478493747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 xml:space="preserve"> </v>
      </c>
      <c r="V294" s="37" t="str">
        <f t="shared" si="103"/>
        <v xml:space="preserve"> </v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3.1455932508193745</v>
      </c>
      <c r="AH294" t="str">
        <f t="shared" si="110"/>
        <v xml:space="preserve"> </v>
      </c>
      <c r="AI294">
        <f t="shared" si="94"/>
        <v>66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1157</v>
      </c>
      <c r="AP294" t="s">
        <v>1745</v>
      </c>
      <c r="AQ294" t="e">
        <v>#VALUE!</v>
      </c>
      <c r="AR294">
        <v>-57.266103526370472</v>
      </c>
      <c r="AS294">
        <v>7.125466645025158</v>
      </c>
      <c r="AT294" t="e">
        <v>#VALUE!</v>
      </c>
      <c r="AU294">
        <v>57.266103526370472</v>
      </c>
      <c r="AV294" t="s">
        <v>1746</v>
      </c>
    </row>
    <row r="295" spans="1:48" x14ac:dyDescent="0.25">
      <c r="A295">
        <v>2.9800000000000145E-9</v>
      </c>
      <c r="B295" t="s">
        <v>1073</v>
      </c>
      <c r="C295" s="3">
        <v>4</v>
      </c>
      <c r="D295" s="3">
        <v>1</v>
      </c>
      <c r="E295" s="3">
        <v>3</v>
      </c>
      <c r="F295" s="3">
        <v>8</v>
      </c>
      <c r="G295" s="4">
        <v>85</v>
      </c>
      <c r="H295" s="4">
        <v>78.69</v>
      </c>
      <c r="I295" s="5">
        <v>11510.965124910001</v>
      </c>
      <c r="J295" s="4">
        <v>35.192307692307686</v>
      </c>
      <c r="K295" s="4">
        <v>35.192307692307686</v>
      </c>
      <c r="L295" s="4">
        <v>18.458240185387133</v>
      </c>
      <c r="M295" s="4">
        <v>18.458240185387133</v>
      </c>
      <c r="N295" s="4">
        <v>2.2360000000000002</v>
      </c>
      <c r="O295" s="4">
        <v>-10.559999999999992</v>
      </c>
      <c r="P295" s="4">
        <v>1.1869360782818656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1073</v>
      </c>
      <c r="AP295" t="s">
        <v>1326</v>
      </c>
      <c r="AQ295">
        <v>-48.624311836809376</v>
      </c>
      <c r="AR295">
        <v>-20.56454475214322</v>
      </c>
      <c r="AS295">
        <v>8.0188079806837074</v>
      </c>
      <c r="AT295">
        <v>48.624311836809376</v>
      </c>
      <c r="AU295">
        <v>20.56454475214322</v>
      </c>
      <c r="AV295" t="s">
        <v>1747</v>
      </c>
    </row>
    <row r="296" spans="1:48" x14ac:dyDescent="0.25">
      <c r="A296">
        <v>2.9900000000000147E-9</v>
      </c>
      <c r="B296" t="s">
        <v>210</v>
      </c>
      <c r="C296" s="3">
        <v>13</v>
      </c>
      <c r="D296" s="3">
        <v>2</v>
      </c>
      <c r="E296" s="3">
        <v>11</v>
      </c>
      <c r="F296" s="3">
        <v>26</v>
      </c>
      <c r="G296" s="4">
        <v>116</v>
      </c>
      <c r="H296" s="4">
        <v>105.37</v>
      </c>
      <c r="I296" s="5">
        <v>35220.877152200002</v>
      </c>
      <c r="J296" s="4">
        <v>9.0734521656763985</v>
      </c>
      <c r="K296" s="4">
        <v>9.0734521656763985</v>
      </c>
      <c r="L296" s="4">
        <v>7.2210085665982495</v>
      </c>
      <c r="M296" s="4">
        <v>7.2210085665982495</v>
      </c>
      <c r="N296" s="4">
        <v>11.613</v>
      </c>
      <c r="O296" s="4">
        <v>107.00534759358287</v>
      </c>
      <c r="P296" s="4">
        <v>4.0172724684445278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>
        <f t="shared" si="103"/>
        <v>-0.61680956079995153</v>
      </c>
      <c r="W296" s="37" t="str">
        <f t="shared" si="104"/>
        <v/>
      </c>
      <c r="X296" s="37">
        <f t="shared" si="105"/>
        <v>-0.5283420295004766</v>
      </c>
      <c r="Y296" t="str">
        <f t="shared" si="89"/>
        <v xml:space="preserve"> </v>
      </c>
      <c r="Z296" s="1">
        <f t="shared" si="106"/>
        <v>12</v>
      </c>
      <c r="AA296" t="str">
        <f t="shared" si="90"/>
        <v xml:space="preserve"> </v>
      </c>
      <c r="AB296" s="1">
        <f t="shared" si="107"/>
        <v>31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4.017272471434528</v>
      </c>
      <c r="AH296" t="str">
        <f t="shared" si="110"/>
        <v xml:space="preserve"> </v>
      </c>
      <c r="AI296">
        <f t="shared" si="94"/>
        <v>26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210</v>
      </c>
      <c r="AP296" t="s">
        <v>1350</v>
      </c>
      <c r="AQ296">
        <v>61.680956079995156</v>
      </c>
      <c r="AR296">
        <v>52.834202950047661</v>
      </c>
      <c r="AS296">
        <v>10.088260415678075</v>
      </c>
      <c r="AT296">
        <v>-61.680956079995156</v>
      </c>
      <c r="AU296">
        <v>-52.834202950047661</v>
      </c>
      <c r="AV296" t="s">
        <v>1748</v>
      </c>
    </row>
    <row r="297" spans="1:48" x14ac:dyDescent="0.25">
      <c r="A297">
        <v>3.0000000000000149E-9</v>
      </c>
      <c r="B297" t="s">
        <v>1158</v>
      </c>
      <c r="C297" s="3">
        <v>6</v>
      </c>
      <c r="D297" s="3">
        <v>2</v>
      </c>
      <c r="E297" s="3">
        <v>7</v>
      </c>
      <c r="F297" s="3">
        <v>15</v>
      </c>
      <c r="G297" s="4">
        <v>87.5</v>
      </c>
      <c r="H297" s="4">
        <v>84.88</v>
      </c>
      <c r="I297" s="5">
        <v>18507.838272399997</v>
      </c>
      <c r="J297" s="4" t="s">
        <v>1236</v>
      </c>
      <c r="K297" s="4" t="s">
        <v>1236</v>
      </c>
      <c r="L297" s="4" t="s">
        <v>1236</v>
      </c>
      <c r="M297" s="4" t="s">
        <v>1236</v>
      </c>
      <c r="N297" s="4">
        <v>-2.9769999999999999</v>
      </c>
      <c r="O297" s="4">
        <v>63.543962772471218</v>
      </c>
      <c r="P297" s="4">
        <v>0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 xml:space="preserve"> </v>
      </c>
      <c r="V297" s="37" t="str">
        <f t="shared" si="103"/>
        <v xml:space="preserve"> </v>
      </c>
      <c r="W297" s="37" t="str">
        <f t="shared" si="104"/>
        <v xml:space="preserve"> </v>
      </c>
      <c r="X297" s="37" t="str">
        <f t="shared" si="105"/>
        <v xml:space="preserve"> 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 t="str">
        <f t="shared" si="109"/>
        <v xml:space="preserve"> </v>
      </c>
      <c r="AH297" t="str">
        <f t="shared" si="110"/>
        <v xml:space="preserve"> </v>
      </c>
      <c r="AI297" t="str">
        <f t="shared" si="94"/>
        <v xml:space="preserve"> </v>
      </c>
      <c r="AJ297" t="str">
        <f t="shared" si="95"/>
        <v xml:space="preserve"> </v>
      </c>
      <c r="AK297">
        <f t="shared" si="111"/>
        <v>63.543962775471215</v>
      </c>
      <c r="AL297" t="str">
        <f t="shared" si="112"/>
        <v xml:space="preserve"> </v>
      </c>
      <c r="AM297">
        <f t="shared" si="96"/>
        <v>19</v>
      </c>
      <c r="AN297" t="str">
        <f t="shared" si="97"/>
        <v xml:space="preserve"> </v>
      </c>
      <c r="AO297" t="s">
        <v>1158</v>
      </c>
      <c r="AP297" t="s">
        <v>1749</v>
      </c>
      <c r="AQ297" t="e">
        <v>#VALUE!</v>
      </c>
      <c r="AR297" t="e">
        <v>#VALUE!</v>
      </c>
      <c r="AS297">
        <v>3.0867106503298825</v>
      </c>
      <c r="AT297" t="e">
        <v>#VALUE!</v>
      </c>
      <c r="AU297" t="e">
        <v>#VALUE!</v>
      </c>
      <c r="AV297" t="s">
        <v>1750</v>
      </c>
    </row>
    <row r="298" spans="1:48" x14ac:dyDescent="0.25">
      <c r="A298">
        <v>3.010000000000015E-9</v>
      </c>
      <c r="B298" t="s">
        <v>558</v>
      </c>
      <c r="C298" s="3">
        <v>38</v>
      </c>
      <c r="D298" s="3">
        <v>1</v>
      </c>
      <c r="E298" s="3">
        <v>5</v>
      </c>
      <c r="F298" s="3">
        <v>44</v>
      </c>
      <c r="G298" s="4">
        <v>392.20001220703125</v>
      </c>
      <c r="H298" s="4">
        <v>379.84</v>
      </c>
      <c r="I298" s="5">
        <v>377318.75046592002</v>
      </c>
      <c r="J298" s="4" t="s">
        <v>1236</v>
      </c>
      <c r="K298" s="4" t="s">
        <v>1236</v>
      </c>
      <c r="L298" s="4">
        <v>35.153406822629961</v>
      </c>
      <c r="M298" s="4">
        <v>35.153406822629961</v>
      </c>
      <c r="N298" s="4">
        <v>8.0470000000000006</v>
      </c>
      <c r="O298" s="4">
        <v>25.14774494556767</v>
      </c>
      <c r="P298" s="4">
        <v>0.42386267902274644</v>
      </c>
      <c r="Q298" s="36">
        <f t="shared" si="98"/>
        <v>86.363636366646361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/>
      </c>
      <c r="X298" s="37" t="str">
        <f t="shared" si="105"/>
        <v/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21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558</v>
      </c>
      <c r="AP298" t="s">
        <v>1408</v>
      </c>
      <c r="AQ298" t="e">
        <v>#VALUE!</v>
      </c>
      <c r="AR298">
        <v>-129.61314012007347</v>
      </c>
      <c r="AS298">
        <v>3.254004898649776</v>
      </c>
      <c r="AT298" t="e">
        <v>#VALUE!</v>
      </c>
      <c r="AU298">
        <v>129.61314012007347</v>
      </c>
      <c r="AV298" t="s">
        <v>1751</v>
      </c>
    </row>
    <row r="299" spans="1:48" x14ac:dyDescent="0.25">
      <c r="A299">
        <v>3.0200000000000152E-9</v>
      </c>
      <c r="B299" t="s">
        <v>577</v>
      </c>
      <c r="C299" s="3">
        <v>5</v>
      </c>
      <c r="D299" s="3">
        <v>0</v>
      </c>
      <c r="E299" s="3">
        <v>11</v>
      </c>
      <c r="F299" s="3">
        <v>16</v>
      </c>
      <c r="G299" s="4">
        <v>146</v>
      </c>
      <c r="H299" s="4">
        <v>147.31</v>
      </c>
      <c r="I299" s="5">
        <v>16853.42450818</v>
      </c>
      <c r="J299" s="4" t="s">
        <v>1236</v>
      </c>
      <c r="K299" s="4" t="s">
        <v>1236</v>
      </c>
      <c r="L299" s="4">
        <v>22.90006056230995</v>
      </c>
      <c r="M299" s="4">
        <v>22.90006056230995</v>
      </c>
      <c r="N299" s="4">
        <v>2.5540000000000003</v>
      </c>
      <c r="O299" s="4">
        <v>16.780978509373593</v>
      </c>
      <c r="P299" s="4">
        <v>2.8002172289729144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 xml:space="preserve"> </v>
      </c>
      <c r="V299" s="37" t="str">
        <f t="shared" si="103"/>
        <v xml:space="preserve"> </v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577</v>
      </c>
      <c r="AP299" t="s">
        <v>1463</v>
      </c>
      <c r="AQ299" t="e">
        <v>#VALUE!</v>
      </c>
      <c r="AR299">
        <v>-49.57738921813155</v>
      </c>
      <c r="AS299">
        <v>-0.8892811078677676</v>
      </c>
      <c r="AT299" t="e">
        <v>#VALUE!</v>
      </c>
      <c r="AU299">
        <v>49.57738921813155</v>
      </c>
      <c r="AV299" t="s">
        <v>1752</v>
      </c>
    </row>
    <row r="300" spans="1:48" x14ac:dyDescent="0.25">
      <c r="A300">
        <v>3.0300000000000154E-9</v>
      </c>
      <c r="B300" t="s">
        <v>421</v>
      </c>
      <c r="C300" s="3">
        <v>9</v>
      </c>
      <c r="D300" s="3">
        <v>1</v>
      </c>
      <c r="E300" s="3">
        <v>14</v>
      </c>
      <c r="F300" s="3">
        <v>24</v>
      </c>
      <c r="G300" s="4">
        <v>135</v>
      </c>
      <c r="H300" s="4">
        <v>149.35</v>
      </c>
      <c r="I300" s="5">
        <v>48623.927889400002</v>
      </c>
      <c r="J300" s="4" t="s">
        <v>1236</v>
      </c>
      <c r="K300" s="4" t="s">
        <v>1236</v>
      </c>
      <c r="L300" s="4">
        <v>28.908092117271813</v>
      </c>
      <c r="M300" s="4">
        <v>28.908092117271813</v>
      </c>
      <c r="N300" s="4">
        <v>1.9830000000000001</v>
      </c>
      <c r="O300" s="4">
        <v>1001.6666666666667</v>
      </c>
      <c r="P300" s="4">
        <v>7.7000334784064275E-2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 xml:space="preserve"> </v>
      </c>
      <c r="V300" s="37" t="str">
        <f t="shared" si="103"/>
        <v xml:space="preserve"> </v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421</v>
      </c>
      <c r="AP300" t="s">
        <v>1343</v>
      </c>
      <c r="AQ300" t="e">
        <v>#VALUE!</v>
      </c>
      <c r="AR300">
        <v>-88.820327981813918</v>
      </c>
      <c r="AS300">
        <v>-9.608302644794108</v>
      </c>
      <c r="AT300" t="e">
        <v>#VALUE!</v>
      </c>
      <c r="AU300">
        <v>88.820327981813918</v>
      </c>
      <c r="AV300" t="s">
        <v>1753</v>
      </c>
    </row>
    <row r="301" spans="1:48" x14ac:dyDescent="0.25">
      <c r="A301">
        <v>3.0400000000000156E-9</v>
      </c>
      <c r="B301" t="s">
        <v>348</v>
      </c>
      <c r="C301" s="3">
        <v>7</v>
      </c>
      <c r="D301" s="3">
        <v>0</v>
      </c>
      <c r="E301" s="3">
        <v>11</v>
      </c>
      <c r="F301" s="3">
        <v>18</v>
      </c>
      <c r="G301" s="4">
        <v>64</v>
      </c>
      <c r="H301" s="4">
        <v>63.19</v>
      </c>
      <c r="I301" s="5">
        <v>16044.189842219999</v>
      </c>
      <c r="J301" s="4">
        <v>18.773024361259655</v>
      </c>
      <c r="K301" s="4">
        <v>18.773024361259655</v>
      </c>
      <c r="L301" s="4">
        <v>11.780387349384787</v>
      </c>
      <c r="M301" s="4">
        <v>11.780387349384787</v>
      </c>
      <c r="N301" s="4">
        <v>3.3660000000000001</v>
      </c>
      <c r="O301" s="4">
        <v>7.8846153846153841</v>
      </c>
      <c r="P301" s="4">
        <v>1.2929260959012503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>
        <f t="shared" si="103"/>
        <v>-0.2071767923881449</v>
      </c>
      <c r="W301" s="37" t="str">
        <f t="shared" si="104"/>
        <v/>
      </c>
      <c r="X301" s="37">
        <f t="shared" si="105"/>
        <v>-0.23053496784222527</v>
      </c>
      <c r="Y301" t="str">
        <f t="shared" si="113"/>
        <v xml:space="preserve"> </v>
      </c>
      <c r="Z301" s="1">
        <f t="shared" si="106"/>
        <v>143</v>
      </c>
      <c r="AA301" t="str">
        <f t="shared" si="114"/>
        <v xml:space="preserve"> </v>
      </c>
      <c r="AB301" s="1">
        <f t="shared" si="107"/>
        <v>120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348</v>
      </c>
      <c r="AP301" t="s">
        <v>1624</v>
      </c>
      <c r="AQ301">
        <v>20.71767923881449</v>
      </c>
      <c r="AR301">
        <v>23.053496784222528</v>
      </c>
      <c r="AS301">
        <v>1.2818483937331981</v>
      </c>
      <c r="AT301">
        <v>-20.71767923881449</v>
      </c>
      <c r="AU301">
        <v>-23.053496784222528</v>
      </c>
      <c r="AV301" t="s">
        <v>1754</v>
      </c>
    </row>
    <row r="302" spans="1:48" x14ac:dyDescent="0.25">
      <c r="A302">
        <v>3.0500000000000157E-9</v>
      </c>
      <c r="B302" t="s">
        <v>230</v>
      </c>
      <c r="C302" s="3">
        <v>28</v>
      </c>
      <c r="D302" s="3">
        <v>0</v>
      </c>
      <c r="E302" s="3">
        <v>10</v>
      </c>
      <c r="F302" s="3">
        <v>38</v>
      </c>
      <c r="G302" s="4">
        <v>242</v>
      </c>
      <c r="H302" s="4">
        <v>230.96</v>
      </c>
      <c r="I302" s="5">
        <v>172318.65943032</v>
      </c>
      <c r="J302" s="4">
        <v>27.439705358203636</v>
      </c>
      <c r="K302" s="4">
        <v>27.439705358203636</v>
      </c>
      <c r="L302" s="4">
        <v>18.536592639180583</v>
      </c>
      <c r="M302" s="4">
        <v>18.536592639180583</v>
      </c>
      <c r="N302" s="4">
        <v>8.4169999999999998</v>
      </c>
      <c r="O302" s="4">
        <v>39.123966942148762</v>
      </c>
      <c r="P302" s="4">
        <v>2.270956009698649</v>
      </c>
      <c r="Q302" s="36">
        <f t="shared" si="98"/>
        <v>73.684210529365799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 t="str">
        <f t="shared" si="105"/>
        <v/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87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230</v>
      </c>
      <c r="AP302" t="s">
        <v>1534</v>
      </c>
      <c r="AQ302">
        <v>-15.883486855260664</v>
      </c>
      <c r="AR302">
        <v>-21.076323113836605</v>
      </c>
      <c r="AS302">
        <v>4.7800484932455811</v>
      </c>
      <c r="AT302">
        <v>15.883486855260664</v>
      </c>
      <c r="AU302">
        <v>21.076323113836605</v>
      </c>
      <c r="AV302" t="s">
        <v>1755</v>
      </c>
    </row>
    <row r="303" spans="1:48" x14ac:dyDescent="0.25">
      <c r="A303">
        <v>3.0600000000000159E-9</v>
      </c>
      <c r="B303" t="s">
        <v>467</v>
      </c>
      <c r="C303" s="3">
        <v>19</v>
      </c>
      <c r="D303" s="3">
        <v>1</v>
      </c>
      <c r="E303" s="3">
        <v>5</v>
      </c>
      <c r="F303" s="3">
        <v>25</v>
      </c>
      <c r="G303" s="4">
        <v>165</v>
      </c>
      <c r="H303" s="4">
        <v>158.77000000000001</v>
      </c>
      <c r="I303" s="5">
        <v>42750.729804010007</v>
      </c>
      <c r="J303" s="4">
        <v>24.381142506142506</v>
      </c>
      <c r="K303" s="4">
        <v>24.381142506142506</v>
      </c>
      <c r="L303" s="4">
        <v>22.578458552935469</v>
      </c>
      <c r="M303" s="4">
        <v>22.578458552935469</v>
      </c>
      <c r="N303" s="4">
        <v>6.5120000000000005</v>
      </c>
      <c r="O303" s="4">
        <v>15.871886120996448</v>
      </c>
      <c r="P303" s="4">
        <v>0.86414310008187945</v>
      </c>
      <c r="Q303" s="36">
        <f t="shared" si="98"/>
        <v>76.000000003059995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73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467</v>
      </c>
      <c r="AP303" t="s">
        <v>1404</v>
      </c>
      <c r="AQ303">
        <v>-2.9665504874709647</v>
      </c>
      <c r="AR303">
        <v>-47.476766435993056</v>
      </c>
      <c r="AS303">
        <v>3.9239150973105597</v>
      </c>
      <c r="AT303">
        <v>2.9665504874709647</v>
      </c>
      <c r="AU303">
        <v>47.476766435993056</v>
      </c>
      <c r="AV303" t="s">
        <v>1756</v>
      </c>
    </row>
    <row r="304" spans="1:48" x14ac:dyDescent="0.25">
      <c r="A304">
        <v>3.0700000000000161E-9</v>
      </c>
      <c r="B304" t="s">
        <v>483</v>
      </c>
      <c r="C304" s="3">
        <v>15</v>
      </c>
      <c r="D304" s="3">
        <v>0</v>
      </c>
      <c r="E304" s="3">
        <v>4</v>
      </c>
      <c r="F304" s="3">
        <v>19</v>
      </c>
      <c r="G304" s="4">
        <v>215</v>
      </c>
      <c r="H304" s="4">
        <v>191.71</v>
      </c>
      <c r="I304" s="5">
        <v>30513.988772139997</v>
      </c>
      <c r="J304" s="4">
        <v>11.149171270718233</v>
      </c>
      <c r="K304" s="4">
        <v>11.149171270718233</v>
      </c>
      <c r="L304" s="4">
        <v>8.3397480545625715</v>
      </c>
      <c r="M304" s="4">
        <v>8.3397480545625715</v>
      </c>
      <c r="N304" s="4">
        <v>17.195</v>
      </c>
      <c r="O304" s="4">
        <v>15.01672240802675</v>
      </c>
      <c r="P304" s="4">
        <v>0.88571279536800362</v>
      </c>
      <c r="Q304" s="36">
        <f t="shared" si="98"/>
        <v>78.947368424122629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-0.5291476983694885</v>
      </c>
      <c r="W304" s="37" t="str">
        <f t="shared" si="104"/>
        <v/>
      </c>
      <c r="X304" s="37">
        <f t="shared" si="105"/>
        <v>-0.45526880274213954</v>
      </c>
      <c r="Y304" t="str">
        <f t="shared" si="113"/>
        <v xml:space="preserve"> </v>
      </c>
      <c r="Z304" s="1">
        <f t="shared" si="106"/>
        <v>34</v>
      </c>
      <c r="AA304" t="str">
        <f t="shared" si="114"/>
        <v xml:space="preserve"> </v>
      </c>
      <c r="AB304" s="1">
        <f t="shared" si="107"/>
        <v>44</v>
      </c>
      <c r="AC304" t="str">
        <f t="shared" si="115"/>
        <v xml:space="preserve"> </v>
      </c>
      <c r="AD304" s="1" t="str">
        <f t="shared" si="108"/>
        <v xml:space="preserve"> </v>
      </c>
      <c r="AE304">
        <f t="shared" si="116"/>
        <v>58</v>
      </c>
      <c r="AF304" t="str">
        <f t="shared" si="117"/>
        <v xml:space="preserve"> </v>
      </c>
      <c r="AG304" t="str">
        <f t="shared" si="109"/>
        <v xml:space="preserve"> </v>
      </c>
      <c r="AH304" t="str">
        <f t="shared" si="110"/>
        <v xml:space="preserve"> </v>
      </c>
      <c r="AI304" t="str">
        <f t="shared" si="118"/>
        <v xml:space="preserve"> 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483</v>
      </c>
      <c r="AP304" t="s">
        <v>1359</v>
      </c>
      <c r="AQ304">
        <v>52.91476983694885</v>
      </c>
      <c r="AR304">
        <v>45.526880274213951</v>
      </c>
      <c r="AS304">
        <v>12.148557717385632</v>
      </c>
      <c r="AT304">
        <v>-52.91476983694885</v>
      </c>
      <c r="AU304">
        <v>-45.526880274213951</v>
      </c>
      <c r="AV304" t="s">
        <v>1757</v>
      </c>
    </row>
    <row r="305" spans="1:48" x14ac:dyDescent="0.25">
      <c r="A305">
        <v>3.0800000000000162E-9</v>
      </c>
      <c r="B305" t="s">
        <v>535</v>
      </c>
      <c r="C305" s="3">
        <v>12</v>
      </c>
      <c r="D305" s="3">
        <v>1</v>
      </c>
      <c r="E305" s="3">
        <v>4</v>
      </c>
      <c r="F305" s="3">
        <v>17</v>
      </c>
      <c r="G305" s="4">
        <v>332.5</v>
      </c>
      <c r="H305" s="4">
        <v>314.48</v>
      </c>
      <c r="I305" s="5">
        <v>58854.867217120009</v>
      </c>
      <c r="J305" s="4">
        <v>29.382416145006076</v>
      </c>
      <c r="K305" s="4">
        <v>29.382416145006076</v>
      </c>
      <c r="L305" s="4">
        <v>21.723330116237538</v>
      </c>
      <c r="M305" s="4">
        <v>21.723330116237538</v>
      </c>
      <c r="N305" s="4">
        <v>10.702999999999999</v>
      </c>
      <c r="O305" s="4">
        <v>5.4482758620689564</v>
      </c>
      <c r="P305" s="4">
        <v>0.7901933350292546</v>
      </c>
      <c r="Q305" s="36">
        <f t="shared" si="98"/>
        <v>70.588235297197656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104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535</v>
      </c>
      <c r="AP305" t="s">
        <v>1598</v>
      </c>
      <c r="AQ305">
        <v>-24.087951771597194</v>
      </c>
      <c r="AR305">
        <v>-41.891284307706634</v>
      </c>
      <c r="AS305">
        <v>5.7300941236326564</v>
      </c>
      <c r="AT305">
        <v>24.087951771597194</v>
      </c>
      <c r="AU305">
        <v>41.891284307706634</v>
      </c>
      <c r="AV305" t="s">
        <v>1758</v>
      </c>
    </row>
    <row r="306" spans="1:48" x14ac:dyDescent="0.25">
      <c r="A306">
        <v>3.0900000000000164E-9</v>
      </c>
      <c r="B306" t="s">
        <v>324</v>
      </c>
      <c r="C306" s="3">
        <v>20</v>
      </c>
      <c r="D306" s="3">
        <v>0</v>
      </c>
      <c r="E306" s="3">
        <v>2</v>
      </c>
      <c r="F306" s="3">
        <v>22</v>
      </c>
      <c r="G306" s="4">
        <v>66</v>
      </c>
      <c r="H306" s="4">
        <v>58.61</v>
      </c>
      <c r="I306" s="5">
        <v>82352.657511750003</v>
      </c>
      <c r="J306" s="4">
        <v>20.421602787456447</v>
      </c>
      <c r="K306" s="4">
        <v>20.421602787456447</v>
      </c>
      <c r="L306" s="4">
        <v>16.558342961575239</v>
      </c>
      <c r="M306" s="4">
        <v>16.558342961575239</v>
      </c>
      <c r="N306" s="4">
        <v>2.87</v>
      </c>
      <c r="O306" s="4">
        <v>10.810810810810821</v>
      </c>
      <c r="P306" s="4">
        <v>2.2709435249957344</v>
      </c>
      <c r="Q306" s="36">
        <f t="shared" si="98"/>
        <v>90.909090912180901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>
        <f t="shared" si="103"/>
        <v>-0.13755395428251416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>
        <f t="shared" si="106"/>
        <v>165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324</v>
      </c>
      <c r="AP306" t="s">
        <v>1326</v>
      </c>
      <c r="AQ306">
        <v>13.755395428251415</v>
      </c>
      <c r="AR306">
        <v>-8.1548978104980296</v>
      </c>
      <c r="AS306">
        <v>12.608769834499235</v>
      </c>
      <c r="AT306">
        <v>-13.755395428251415</v>
      </c>
      <c r="AU306">
        <v>8.1548978104980296</v>
      </c>
      <c r="AV306" t="s">
        <v>1759</v>
      </c>
    </row>
    <row r="307" spans="1:48" x14ac:dyDescent="0.25">
      <c r="A307">
        <v>3.1000000000000166E-9</v>
      </c>
      <c r="B307" t="s">
        <v>350</v>
      </c>
      <c r="C307" s="3">
        <v>22</v>
      </c>
      <c r="D307" s="3">
        <v>0</v>
      </c>
      <c r="E307" s="3">
        <v>6</v>
      </c>
      <c r="F307" s="3">
        <v>28</v>
      </c>
      <c r="G307" s="4">
        <v>134.5</v>
      </c>
      <c r="H307" s="4">
        <v>121.79</v>
      </c>
      <c r="I307" s="5">
        <v>164181.79203613001</v>
      </c>
      <c r="J307" s="4">
        <v>28.133518133518137</v>
      </c>
      <c r="K307" s="4">
        <v>28.133518133518137</v>
      </c>
      <c r="L307" s="4">
        <v>22.184189760335162</v>
      </c>
      <c r="M307" s="4">
        <v>22.184189760335162</v>
      </c>
      <c r="N307" s="4">
        <v>4.3289999999999997</v>
      </c>
      <c r="O307" s="4">
        <v>-5.6862745098039245</v>
      </c>
      <c r="P307" s="4">
        <v>1.8564742589703589</v>
      </c>
      <c r="Q307" s="36">
        <f t="shared" si="98"/>
        <v>78.571428574528568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/>
      </c>
      <c r="V307" s="37" t="str">
        <f t="shared" si="103"/>
        <v/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>
        <f t="shared" si="116"/>
        <v>60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350</v>
      </c>
      <c r="AP307" t="s">
        <v>1399</v>
      </c>
      <c r="AQ307">
        <v>-18.813600082738603</v>
      </c>
      <c r="AR307">
        <v>-44.901502650691057</v>
      </c>
      <c r="AS307">
        <v>10.4359963872239</v>
      </c>
      <c r="AT307">
        <v>18.813600082738603</v>
      </c>
      <c r="AU307">
        <v>44.901502650691057</v>
      </c>
      <c r="AV307" t="s">
        <v>1760</v>
      </c>
    </row>
    <row r="308" spans="1:48" x14ac:dyDescent="0.25">
      <c r="A308">
        <v>3.1100000000000168E-9</v>
      </c>
      <c r="B308" t="s">
        <v>551</v>
      </c>
      <c r="C308" s="3">
        <v>12</v>
      </c>
      <c r="D308" s="3">
        <v>1</v>
      </c>
      <c r="E308" s="3">
        <v>2</v>
      </c>
      <c r="F308" s="3">
        <v>15</v>
      </c>
      <c r="G308" s="4">
        <v>67</v>
      </c>
      <c r="H308" s="4">
        <v>62.66</v>
      </c>
      <c r="I308" s="5">
        <v>55416.455250519997</v>
      </c>
      <c r="J308" s="4">
        <v>10.007985944737262</v>
      </c>
      <c r="K308" s="4">
        <v>10.007985944737262</v>
      </c>
      <c r="L308" s="4" t="s">
        <v>1236</v>
      </c>
      <c r="M308" s="4" t="s">
        <v>1236</v>
      </c>
      <c r="N308" s="4">
        <v>6.2610000000000001</v>
      </c>
      <c r="O308" s="4">
        <v>1.6396103896103891</v>
      </c>
      <c r="P308" s="4">
        <v>3.0545802744972872</v>
      </c>
      <c r="Q308" s="36">
        <f t="shared" si="98"/>
        <v>80.000000003110003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>
        <f t="shared" si="103"/>
        <v>-0.57734228828814271</v>
      </c>
      <c r="W308" s="37" t="str">
        <f t="shared" si="104"/>
        <v xml:space="preserve"> </v>
      </c>
      <c r="X308" s="37" t="str">
        <f t="shared" si="105"/>
        <v xml:space="preserve"> </v>
      </c>
      <c r="Y308" t="str">
        <f t="shared" si="113"/>
        <v xml:space="preserve"> </v>
      </c>
      <c r="Z308" s="1">
        <f t="shared" si="106"/>
        <v>19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>
        <f t="shared" si="116"/>
        <v>48</v>
      </c>
      <c r="AF308" t="str">
        <f t="shared" si="117"/>
        <v xml:space="preserve"> </v>
      </c>
      <c r="AG308">
        <f t="shared" si="109"/>
        <v>3.054580277607287</v>
      </c>
      <c r="AH308" t="str">
        <f t="shared" si="110"/>
        <v xml:space="preserve"> </v>
      </c>
      <c r="AI308">
        <f t="shared" si="118"/>
        <v>71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551</v>
      </c>
      <c r="AP308" t="s">
        <v>1415</v>
      </c>
      <c r="AQ308">
        <v>57.734228828814274</v>
      </c>
      <c r="AR308" t="e">
        <v>#VALUE!</v>
      </c>
      <c r="AS308">
        <v>6.9262687519948907</v>
      </c>
      <c r="AT308">
        <v>-57.734228828814274</v>
      </c>
      <c r="AU308" t="e">
        <v>#VALUE!</v>
      </c>
      <c r="AV308" t="s">
        <v>1761</v>
      </c>
    </row>
    <row r="309" spans="1:48" x14ac:dyDescent="0.25">
      <c r="A309">
        <v>3.1200000000000169E-9</v>
      </c>
      <c r="B309" t="s">
        <v>592</v>
      </c>
      <c r="C309" s="3">
        <v>5</v>
      </c>
      <c r="D309" s="3">
        <v>2</v>
      </c>
      <c r="E309" s="3">
        <v>11</v>
      </c>
      <c r="F309" s="3">
        <v>18</v>
      </c>
      <c r="G309" s="4">
        <v>39</v>
      </c>
      <c r="H309" s="4">
        <v>41.16</v>
      </c>
      <c r="I309" s="5">
        <v>20374.377852359998</v>
      </c>
      <c r="J309" s="4" t="s">
        <v>1236</v>
      </c>
      <c r="K309" s="4" t="s">
        <v>1236</v>
      </c>
      <c r="L309" s="4">
        <v>22.29408994164092</v>
      </c>
      <c r="M309" s="4">
        <v>22.29408994164092</v>
      </c>
      <c r="N309" s="4">
        <v>-2.0390000000000001</v>
      </c>
      <c r="O309" s="4">
        <v>48.248730964467001</v>
      </c>
      <c r="P309" s="4">
        <v>0.24295432458697766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592</v>
      </c>
      <c r="AP309" t="s">
        <v>1745</v>
      </c>
      <c r="AQ309" t="e">
        <v>#VALUE!</v>
      </c>
      <c r="AR309">
        <v>-45.619342769479651</v>
      </c>
      <c r="AS309">
        <v>-5.247813411078706</v>
      </c>
      <c r="AT309" t="e">
        <v>#VALUE!</v>
      </c>
      <c r="AU309">
        <v>45.619342769479651</v>
      </c>
      <c r="AV309" t="s">
        <v>1762</v>
      </c>
    </row>
    <row r="310" spans="1:48" x14ac:dyDescent="0.25">
      <c r="A310">
        <v>3.1300000000000171E-9</v>
      </c>
      <c r="B310" t="s">
        <v>596</v>
      </c>
      <c r="C310" s="3">
        <v>7</v>
      </c>
      <c r="D310" s="3">
        <v>2</v>
      </c>
      <c r="E310" s="3">
        <v>5</v>
      </c>
      <c r="F310" s="3">
        <v>14</v>
      </c>
      <c r="G310" s="4">
        <v>190.5</v>
      </c>
      <c r="H310" s="4">
        <v>204.11</v>
      </c>
      <c r="I310" s="5">
        <v>14246.620004960003</v>
      </c>
      <c r="J310" s="4">
        <v>17.185316157278773</v>
      </c>
      <c r="K310" s="4">
        <v>17.185316157278773</v>
      </c>
      <c r="L310" s="4">
        <v>9.1263233678632627</v>
      </c>
      <c r="M310" s="4">
        <v>9.1263233678632627</v>
      </c>
      <c r="N310" s="4">
        <v>11.877000000000001</v>
      </c>
      <c r="O310" s="4">
        <v>34.507361268403173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>
        <f t="shared" si="103"/>
        <v>-0.27422895653647494</v>
      </c>
      <c r="W310" s="37" t="str">
        <f t="shared" si="104"/>
        <v/>
      </c>
      <c r="X310" s="37">
        <f t="shared" si="105"/>
        <v>-0.40389169766120725</v>
      </c>
      <c r="Y310" t="str">
        <f t="shared" si="113"/>
        <v xml:space="preserve"> </v>
      </c>
      <c r="Z310" s="1">
        <f t="shared" si="106"/>
        <v>128</v>
      </c>
      <c r="AA310" t="str">
        <f t="shared" si="114"/>
        <v xml:space="preserve"> </v>
      </c>
      <c r="AB310" s="1">
        <f t="shared" si="107"/>
        <v>56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596</v>
      </c>
      <c r="AP310" t="s">
        <v>1624</v>
      </c>
      <c r="AQ310">
        <v>27.422895653647494</v>
      </c>
      <c r="AR310">
        <v>40.389169766120723</v>
      </c>
      <c r="AS310">
        <v>-6.6679731517319212</v>
      </c>
      <c r="AT310">
        <v>-27.422895653647494</v>
      </c>
      <c r="AU310">
        <v>-40.389169766120723</v>
      </c>
      <c r="AV310" t="s">
        <v>1763</v>
      </c>
    </row>
    <row r="311" spans="1:48" x14ac:dyDescent="0.25">
      <c r="A311">
        <v>3.1400000000000173E-9</v>
      </c>
      <c r="B311" t="s">
        <v>422</v>
      </c>
      <c r="C311" s="3">
        <v>2</v>
      </c>
      <c r="D311" s="3">
        <v>4</v>
      </c>
      <c r="E311" s="3">
        <v>6</v>
      </c>
      <c r="F311" s="3">
        <v>12</v>
      </c>
      <c r="G311" s="4">
        <v>93</v>
      </c>
      <c r="H311" s="4">
        <v>88.23</v>
      </c>
      <c r="I311" s="5">
        <v>23559.06974046</v>
      </c>
      <c r="J311" s="4">
        <v>29.757166947723444</v>
      </c>
      <c r="K311" s="4">
        <v>29.757166947723444</v>
      </c>
      <c r="L311" s="4">
        <v>21.937164314974964</v>
      </c>
      <c r="M311" s="4">
        <v>21.937164314974964</v>
      </c>
      <c r="N311" s="4">
        <v>2.9649999999999999</v>
      </c>
      <c r="O311" s="4">
        <v>4.7703180212014056</v>
      </c>
      <c r="P311" s="4">
        <v>1.7080358154822624</v>
      </c>
      <c r="Q311" s="36" t="str">
        <f t="shared" si="98"/>
        <v xml:space="preserve"> 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422</v>
      </c>
      <c r="AP311" t="s">
        <v>1326</v>
      </c>
      <c r="AQ311">
        <v>-25.670601044021435</v>
      </c>
      <c r="AR311">
        <v>-43.28799507559593</v>
      </c>
      <c r="AS311">
        <v>5.4063243794627569</v>
      </c>
      <c r="AT311">
        <v>25.670601044021435</v>
      </c>
      <c r="AU311">
        <v>43.28799507559593</v>
      </c>
      <c r="AV311" t="s">
        <v>1764</v>
      </c>
    </row>
    <row r="312" spans="1:48" x14ac:dyDescent="0.25">
      <c r="A312">
        <v>3.1500000000000175E-9</v>
      </c>
      <c r="B312" t="s">
        <v>1074</v>
      </c>
      <c r="C312" s="3">
        <v>4</v>
      </c>
      <c r="D312" s="3">
        <v>0</v>
      </c>
      <c r="E312" s="3">
        <v>9</v>
      </c>
      <c r="F312" s="3">
        <v>13</v>
      </c>
      <c r="G312" s="4">
        <v>566.5</v>
      </c>
      <c r="H312" s="4">
        <v>535.45000000000005</v>
      </c>
      <c r="I312" s="5">
        <v>20344.892339650003</v>
      </c>
      <c r="J312" s="4" t="s">
        <v>1236</v>
      </c>
      <c r="K312" s="4" t="s">
        <v>1236</v>
      </c>
      <c r="L312" s="4" t="s">
        <v>1236</v>
      </c>
      <c r="M312" s="4" t="s">
        <v>1236</v>
      </c>
      <c r="N312" s="4">
        <v>8.3460000000000001</v>
      </c>
      <c r="O312" s="4">
        <v>6.3320168174289702</v>
      </c>
      <c r="P312" s="4">
        <v>0.49210944065739093</v>
      </c>
      <c r="Q312" s="36" t="str">
        <f t="shared" si="98"/>
        <v xml:space="preserve"> 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 xml:space="preserve"> </v>
      </c>
      <c r="V312" s="37" t="str">
        <f t="shared" si="103"/>
        <v xml:space="preserve"> </v>
      </c>
      <c r="W312" s="37" t="str">
        <f t="shared" si="104"/>
        <v xml:space="preserve"> </v>
      </c>
      <c r="X312" s="37" t="str">
        <f t="shared" si="105"/>
        <v xml:space="preserve"> </v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 t="str">
        <f t="shared" si="116"/>
        <v xml:space="preserve"> 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1074</v>
      </c>
      <c r="AP312" t="s">
        <v>1598</v>
      </c>
      <c r="AQ312" t="e">
        <v>#VALUE!</v>
      </c>
      <c r="AR312" t="e">
        <v>#VALUE!</v>
      </c>
      <c r="AS312">
        <v>5.7988607713138407</v>
      </c>
      <c r="AT312" t="e">
        <v>#VALUE!</v>
      </c>
      <c r="AU312" t="e">
        <v>#VALUE!</v>
      </c>
      <c r="AV312" t="s">
        <v>1765</v>
      </c>
    </row>
    <row r="313" spans="1:48" x14ac:dyDescent="0.25">
      <c r="A313">
        <v>3.1600000000000176E-9</v>
      </c>
      <c r="B313" t="s">
        <v>605</v>
      </c>
      <c r="C313" s="3">
        <v>7</v>
      </c>
      <c r="D313" s="3">
        <v>1</v>
      </c>
      <c r="E313" s="3">
        <v>13</v>
      </c>
      <c r="F313" s="3">
        <v>21</v>
      </c>
      <c r="G313" s="4">
        <v>345</v>
      </c>
      <c r="H313" s="4">
        <v>348.65</v>
      </c>
      <c r="I313" s="5">
        <v>21716.284103749997</v>
      </c>
      <c r="J313" s="4">
        <v>30.911428318113305</v>
      </c>
      <c r="K313" s="4">
        <v>30.911428318113305</v>
      </c>
      <c r="L313" s="4">
        <v>17.278815864091541</v>
      </c>
      <c r="M313" s="4">
        <v>17.278815864091541</v>
      </c>
      <c r="N313" s="4">
        <v>11.279</v>
      </c>
      <c r="O313" s="4">
        <v>-2.2616984402079807</v>
      </c>
      <c r="P313" s="4">
        <v>0.65423777427219287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605</v>
      </c>
      <c r="AP313" t="s">
        <v>1243</v>
      </c>
      <c r="AQ313">
        <v>-30.545282845337461</v>
      </c>
      <c r="AR313">
        <v>-12.860844131800132</v>
      </c>
      <c r="AS313">
        <v>-1.046895167072992</v>
      </c>
      <c r="AT313">
        <v>30.545282845337461</v>
      </c>
      <c r="AU313">
        <v>12.860844131800132</v>
      </c>
      <c r="AV313" t="s">
        <v>1766</v>
      </c>
    </row>
    <row r="314" spans="1:48" x14ac:dyDescent="0.25">
      <c r="A314">
        <v>3.1700000000000178E-9</v>
      </c>
      <c r="B314" t="s">
        <v>347</v>
      </c>
      <c r="C314" s="3">
        <v>5</v>
      </c>
      <c r="D314" s="3">
        <v>4</v>
      </c>
      <c r="E314" s="3">
        <v>11</v>
      </c>
      <c r="F314" s="3">
        <v>20</v>
      </c>
      <c r="G314" s="4">
        <v>121</v>
      </c>
      <c r="H314" s="4">
        <v>126.21</v>
      </c>
      <c r="I314" s="5">
        <v>64301.693560649997</v>
      </c>
      <c r="J314" s="4">
        <v>23.795248868778277</v>
      </c>
      <c r="K314" s="4">
        <v>23.795248868778277</v>
      </c>
      <c r="L314" s="4">
        <v>15.439959364168258</v>
      </c>
      <c r="M314" s="4">
        <v>15.439959364168258</v>
      </c>
      <c r="N314" s="4">
        <v>5.3040000000000003</v>
      </c>
      <c r="O314" s="4">
        <v>6.7203219315895488</v>
      </c>
      <c r="P314" s="4">
        <v>1.5426669835987641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347</v>
      </c>
      <c r="AP314" t="s">
        <v>1419</v>
      </c>
      <c r="AQ314">
        <v>-0.49220184787159837</v>
      </c>
      <c r="AR314">
        <v>-0.849899721547831</v>
      </c>
      <c r="AS314">
        <v>-4.1280405673084442</v>
      </c>
      <c r="AT314">
        <v>0.49220184787159837</v>
      </c>
      <c r="AU314">
        <v>0.849899721547831</v>
      </c>
      <c r="AV314" t="s">
        <v>1767</v>
      </c>
    </row>
    <row r="315" spans="1:48" x14ac:dyDescent="0.25">
      <c r="A315">
        <v>3.180000000000018E-9</v>
      </c>
      <c r="B315" t="s">
        <v>232</v>
      </c>
      <c r="C315" s="3">
        <v>4</v>
      </c>
      <c r="D315" s="3">
        <v>4</v>
      </c>
      <c r="E315" s="3">
        <v>11</v>
      </c>
      <c r="F315" s="3">
        <v>19</v>
      </c>
      <c r="G315" s="4">
        <v>196</v>
      </c>
      <c r="H315" s="4">
        <v>197.83</v>
      </c>
      <c r="I315" s="5">
        <v>114626.10487383</v>
      </c>
      <c r="J315" s="4">
        <v>20.521784232365146</v>
      </c>
      <c r="K315" s="4">
        <v>20.521784232365146</v>
      </c>
      <c r="L315" s="4">
        <v>13.683613449358313</v>
      </c>
      <c r="M315" s="4">
        <v>13.683613449358313</v>
      </c>
      <c r="N315" s="4">
        <v>9.64</v>
      </c>
      <c r="O315" s="4">
        <v>10.297482837528609</v>
      </c>
      <c r="P315" s="4">
        <v>3.0248192892887831</v>
      </c>
      <c r="Q315" s="36" t="str">
        <f t="shared" si="98"/>
        <v xml:space="preserve"> 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>
        <f t="shared" si="103"/>
        <v>-0.13332308700363227</v>
      </c>
      <c r="W315" s="37" t="str">
        <f t="shared" si="104"/>
        <v/>
      </c>
      <c r="X315" s="37">
        <f t="shared" si="105"/>
        <v>-0.10622106467535486</v>
      </c>
      <c r="Y315" t="str">
        <f t="shared" si="113"/>
        <v xml:space="preserve"> </v>
      </c>
      <c r="Z315" s="1">
        <f t="shared" si="106"/>
        <v>168</v>
      </c>
      <c r="AA315" t="str">
        <f t="shared" si="114"/>
        <v xml:space="preserve"> </v>
      </c>
      <c r="AB315" s="1">
        <f t="shared" si="107"/>
        <v>162</v>
      </c>
      <c r="AC315" t="str">
        <f t="shared" si="115"/>
        <v xml:space="preserve"> 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>
        <f t="shared" si="109"/>
        <v>3.0248192924687829</v>
      </c>
      <c r="AH315" t="str">
        <f t="shared" si="110"/>
        <v xml:space="preserve"> </v>
      </c>
      <c r="AI315">
        <f t="shared" si="118"/>
        <v>73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232</v>
      </c>
      <c r="AP315" t="s">
        <v>1581</v>
      </c>
      <c r="AQ315">
        <v>13.332308700363226</v>
      </c>
      <c r="AR315">
        <v>10.622106467535486</v>
      </c>
      <c r="AS315">
        <v>-0.92503664762675353</v>
      </c>
      <c r="AT315">
        <v>-13.332308700363226</v>
      </c>
      <c r="AU315">
        <v>-10.622106467535486</v>
      </c>
      <c r="AV315" t="s">
        <v>1768</v>
      </c>
    </row>
    <row r="316" spans="1:48" x14ac:dyDescent="0.25">
      <c r="A316">
        <v>3.1900000000000181E-9</v>
      </c>
      <c r="B316" t="s">
        <v>566</v>
      </c>
      <c r="C316">
        <v>14</v>
      </c>
      <c r="D316" s="2">
        <v>1</v>
      </c>
      <c r="E316">
        <v>6</v>
      </c>
      <c r="F316">
        <v>21</v>
      </c>
      <c r="G316">
        <v>104.5</v>
      </c>
      <c r="H316">
        <v>95.42</v>
      </c>
      <c r="I316">
        <v>50394.835975119997</v>
      </c>
      <c r="J316">
        <v>35.445765230312034</v>
      </c>
      <c r="K316">
        <v>35.445765230312034</v>
      </c>
      <c r="L316">
        <v>25.189829402549318</v>
      </c>
      <c r="M316">
        <v>25.189829402549318</v>
      </c>
      <c r="N316">
        <v>2.6920000000000002</v>
      </c>
      <c r="O316">
        <v>13.586497890295361</v>
      </c>
      <c r="P316">
        <v>0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566</v>
      </c>
      <c r="AP316" t="s">
        <v>1237</v>
      </c>
      <c r="AQ316">
        <v>-49.694714849169429</v>
      </c>
      <c r="AR316">
        <v>-64.533578705234191</v>
      </c>
      <c r="AS316">
        <v>9.5158247746803593</v>
      </c>
      <c r="AT316">
        <v>49.694714849169429</v>
      </c>
      <c r="AU316">
        <v>64.533578705234191</v>
      </c>
      <c r="AV316" t="s">
        <v>1769</v>
      </c>
    </row>
    <row r="317" spans="1:48" x14ac:dyDescent="0.25">
      <c r="A317">
        <v>3.2000000000000183E-9</v>
      </c>
      <c r="B317" t="s">
        <v>250</v>
      </c>
      <c r="C317">
        <v>10</v>
      </c>
      <c r="D317" s="2">
        <v>0</v>
      </c>
      <c r="E317">
        <v>8</v>
      </c>
      <c r="F317">
        <v>18</v>
      </c>
      <c r="G317">
        <v>53</v>
      </c>
      <c r="H317">
        <v>51.75</v>
      </c>
      <c r="I317">
        <v>95851.084936500003</v>
      </c>
      <c r="J317">
        <v>11.381130415658676</v>
      </c>
      <c r="K317">
        <v>11.381130415658676</v>
      </c>
      <c r="L317">
        <v>9.9906260480043514</v>
      </c>
      <c r="M317">
        <v>9.9906260480043514</v>
      </c>
      <c r="N317">
        <v>4.5469999999999997</v>
      </c>
      <c r="O317">
        <v>4.2889908256880593</v>
      </c>
      <c r="P317">
        <v>6.885024154589372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-0.51935158934690129</v>
      </c>
      <c r="W317" s="37" t="str">
        <f t="shared" si="104"/>
        <v/>
      </c>
      <c r="X317" s="37">
        <f t="shared" si="105"/>
        <v>-0.34743763805818872</v>
      </c>
      <c r="Y317" t="str">
        <f t="shared" si="113"/>
        <v xml:space="preserve"> </v>
      </c>
      <c r="Z317" s="1">
        <f t="shared" si="106"/>
        <v>37</v>
      </c>
      <c r="AA317" t="str">
        <f t="shared" si="114"/>
        <v xml:space="preserve"> </v>
      </c>
      <c r="AB317" s="1">
        <f t="shared" si="107"/>
        <v>71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6.8850241577893723</v>
      </c>
      <c r="AH317" t="str">
        <f t="shared" si="110"/>
        <v xml:space="preserve"> </v>
      </c>
      <c r="AI317">
        <f t="shared" si="118"/>
        <v>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250</v>
      </c>
      <c r="AP317" t="s">
        <v>1770</v>
      </c>
      <c r="AQ317">
        <v>51.935158934690129</v>
      </c>
      <c r="AR317">
        <v>34.743763805818872</v>
      </c>
      <c r="AS317">
        <v>2.4154589371980784</v>
      </c>
      <c r="AT317">
        <v>-51.935158934690129</v>
      </c>
      <c r="AU317">
        <v>-34.743763805818872</v>
      </c>
      <c r="AV317" t="s">
        <v>1771</v>
      </c>
    </row>
    <row r="318" spans="1:48" x14ac:dyDescent="0.25">
      <c r="A318">
        <v>3.2100000000000185E-9</v>
      </c>
      <c r="B318" t="s">
        <v>568</v>
      </c>
      <c r="C318">
        <v>9</v>
      </c>
      <c r="D318" s="2">
        <v>0</v>
      </c>
      <c r="E318">
        <v>11</v>
      </c>
      <c r="F318">
        <v>20</v>
      </c>
      <c r="G318">
        <v>32.5</v>
      </c>
      <c r="H318">
        <v>31.77</v>
      </c>
      <c r="I318">
        <v>12062.54031543</v>
      </c>
      <c r="J318">
        <v>13.248540450375312</v>
      </c>
      <c r="K318">
        <v>13.248540450375312</v>
      </c>
      <c r="L318">
        <v>6.5701665880479609</v>
      </c>
      <c r="M318">
        <v>6.5701665880479609</v>
      </c>
      <c r="N318">
        <v>2.3980000000000001</v>
      </c>
      <c r="O318">
        <v>182.11764705882354</v>
      </c>
      <c r="P318">
        <v>0.68303430909663199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/>
      </c>
      <c r="V318" s="37">
        <f t="shared" si="103"/>
        <v>-0.44048704492613933</v>
      </c>
      <c r="W318" s="37" t="str">
        <f t="shared" si="104"/>
        <v/>
      </c>
      <c r="X318" s="37">
        <f t="shared" si="105"/>
        <v>-0.57085337731120722</v>
      </c>
      <c r="Y318" t="str">
        <f t="shared" si="113"/>
        <v xml:space="preserve"> </v>
      </c>
      <c r="Z318" s="1">
        <f t="shared" si="106"/>
        <v>61</v>
      </c>
      <c r="AA318" t="str">
        <f t="shared" si="114"/>
        <v xml:space="preserve"> </v>
      </c>
      <c r="AB318" s="1">
        <f t="shared" si="107"/>
        <v>19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568</v>
      </c>
      <c r="AP318" t="s">
        <v>1269</v>
      </c>
      <c r="AQ318">
        <v>44.048704492613936</v>
      </c>
      <c r="AR318">
        <v>57.085337731120724</v>
      </c>
      <c r="AS318">
        <v>2.2977651872835958</v>
      </c>
      <c r="AT318">
        <v>-44.048704492613936</v>
      </c>
      <c r="AU318">
        <v>-57.085337731120724</v>
      </c>
      <c r="AV318" t="s">
        <v>1772</v>
      </c>
    </row>
    <row r="319" spans="1:48" x14ac:dyDescent="0.25">
      <c r="A319">
        <v>3.2200000000000187E-9</v>
      </c>
      <c r="B319" t="s">
        <v>579</v>
      </c>
      <c r="C319">
        <v>12</v>
      </c>
      <c r="D319" s="2">
        <v>0</v>
      </c>
      <c r="E319">
        <v>4</v>
      </c>
      <c r="F319">
        <v>16</v>
      </c>
      <c r="G319">
        <v>60</v>
      </c>
      <c r="H319">
        <v>52.21</v>
      </c>
      <c r="I319">
        <v>34003.059500820003</v>
      </c>
      <c r="J319" t="s">
        <v>1236</v>
      </c>
      <c r="K319" t="s">
        <v>1236</v>
      </c>
      <c r="L319">
        <v>12.287340857972739</v>
      </c>
      <c r="M319">
        <v>12.287340857972739</v>
      </c>
      <c r="N319">
        <v>-0.02</v>
      </c>
      <c r="O319">
        <v>99.418604651162795</v>
      </c>
      <c r="P319">
        <v>4.4780693353763645</v>
      </c>
      <c r="Q319" s="36">
        <f t="shared" si="98"/>
        <v>75.000000003219995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 xml:space="preserve"> </v>
      </c>
      <c r="V319" s="37" t="str">
        <f t="shared" si="103"/>
        <v xml:space="preserve"> </v>
      </c>
      <c r="W319" s="37" t="str">
        <f t="shared" si="104"/>
        <v/>
      </c>
      <c r="X319" s="37">
        <f t="shared" si="105"/>
        <v>-0.19742205005616487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134</v>
      </c>
      <c r="AC319" t="str">
        <f t="shared" si="115"/>
        <v xml:space="preserve"> </v>
      </c>
      <c r="AD319" s="1" t="str">
        <f t="shared" si="108"/>
        <v xml:space="preserve"> </v>
      </c>
      <c r="AE319">
        <f t="shared" si="116"/>
        <v>77</v>
      </c>
      <c r="AF319" t="str">
        <f t="shared" si="117"/>
        <v xml:space="preserve"> </v>
      </c>
      <c r="AG319">
        <f t="shared" si="109"/>
        <v>4.4780693385963648</v>
      </c>
      <c r="AH319" t="str">
        <f t="shared" si="110"/>
        <v xml:space="preserve"> </v>
      </c>
      <c r="AI319">
        <f t="shared" si="118"/>
        <v>14</v>
      </c>
      <c r="AJ319" t="str">
        <f t="shared" si="119"/>
        <v xml:space="preserve"> </v>
      </c>
      <c r="AK319">
        <f t="shared" si="111"/>
        <v>99.41860465438279</v>
      </c>
      <c r="AL319" t="str">
        <f t="shared" si="112"/>
        <v xml:space="preserve"> </v>
      </c>
      <c r="AM319">
        <f t="shared" si="120"/>
        <v>1</v>
      </c>
      <c r="AN319" t="str">
        <f t="shared" si="121"/>
        <v xml:space="preserve"> </v>
      </c>
      <c r="AO319" t="s">
        <v>579</v>
      </c>
      <c r="AP319" t="s">
        <v>1267</v>
      </c>
      <c r="AQ319" t="e">
        <v>#VALUE!</v>
      </c>
      <c r="AR319">
        <v>19.742205005616487</v>
      </c>
      <c r="AS319">
        <v>14.920513311626117</v>
      </c>
      <c r="AT319" t="e">
        <v>#VALUE!</v>
      </c>
      <c r="AU319">
        <v>-19.742205005616487</v>
      </c>
      <c r="AV319" t="s">
        <v>1773</v>
      </c>
    </row>
    <row r="320" spans="1:48" x14ac:dyDescent="0.25">
      <c r="A320">
        <v>3.2300000000000188E-9</v>
      </c>
      <c r="B320" t="s">
        <v>231</v>
      </c>
      <c r="C320">
        <v>19</v>
      </c>
      <c r="D320" s="2">
        <v>0</v>
      </c>
      <c r="E320">
        <v>5</v>
      </c>
      <c r="F320">
        <v>24</v>
      </c>
      <c r="G320">
        <v>96.5</v>
      </c>
      <c r="H320">
        <v>76.22</v>
      </c>
      <c r="I320">
        <v>192935.70482634002</v>
      </c>
      <c r="J320">
        <v>11.677646698330014</v>
      </c>
      <c r="K320">
        <v>11.677646698330014</v>
      </c>
      <c r="L320">
        <v>9.814533491384946</v>
      </c>
      <c r="M320">
        <v>9.814533491384946</v>
      </c>
      <c r="N320">
        <v>6.5270000000000001</v>
      </c>
      <c r="O320">
        <v>9.882154882154877</v>
      </c>
      <c r="P320">
        <v>3.4439779585410655</v>
      </c>
      <c r="Q320" s="36">
        <f t="shared" si="98"/>
        <v>79.166666669896671</v>
      </c>
      <c r="R320" t="str">
        <f t="shared" si="99"/>
        <v xml:space="preserve"> </v>
      </c>
      <c r="S320" s="37">
        <f t="shared" si="100"/>
        <v>0.26607190036985834</v>
      </c>
      <c r="T320" s="37" t="str">
        <f t="shared" si="101"/>
        <v/>
      </c>
      <c r="U320" s="37" t="str">
        <f t="shared" si="102"/>
        <v/>
      </c>
      <c r="V320" s="37">
        <f t="shared" si="103"/>
        <v>-0.5068291003854658</v>
      </c>
      <c r="W320" s="37" t="str">
        <f t="shared" si="104"/>
        <v/>
      </c>
      <c r="X320" s="37">
        <f t="shared" si="105"/>
        <v>-0.35893955736892957</v>
      </c>
      <c r="Y320" t="str">
        <f t="shared" si="113"/>
        <v xml:space="preserve"> </v>
      </c>
      <c r="Z320" s="1">
        <f t="shared" si="106"/>
        <v>41</v>
      </c>
      <c r="AA320" t="str">
        <f t="shared" si="114"/>
        <v xml:space="preserve"> </v>
      </c>
      <c r="AB320" s="1">
        <f t="shared" si="107"/>
        <v>69</v>
      </c>
      <c r="AC320">
        <f t="shared" si="115"/>
        <v>10</v>
      </c>
      <c r="AD320" s="1" t="str">
        <f t="shared" si="108"/>
        <v xml:space="preserve"> </v>
      </c>
      <c r="AE320">
        <f t="shared" si="116"/>
        <v>54</v>
      </c>
      <c r="AF320" t="str">
        <f t="shared" si="117"/>
        <v xml:space="preserve"> </v>
      </c>
      <c r="AG320">
        <f t="shared" si="109"/>
        <v>3.4439779617710653</v>
      </c>
      <c r="AH320" t="str">
        <f t="shared" si="110"/>
        <v xml:space="preserve"> </v>
      </c>
      <c r="AI320">
        <f t="shared" si="118"/>
        <v>49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231</v>
      </c>
      <c r="AP320" t="s">
        <v>1396</v>
      </c>
      <c r="AQ320">
        <v>50.682910038546581</v>
      </c>
      <c r="AR320">
        <v>35.893955736892956</v>
      </c>
      <c r="AS320">
        <v>26.607189713985836</v>
      </c>
      <c r="AT320">
        <v>-50.682910038546581</v>
      </c>
      <c r="AU320">
        <v>-35.893955736892956</v>
      </c>
      <c r="AV320" t="s">
        <v>1774</v>
      </c>
    </row>
    <row r="321" spans="1:48" x14ac:dyDescent="0.25">
      <c r="A321">
        <v>3.240000000000019E-9</v>
      </c>
      <c r="B321" t="s">
        <v>401</v>
      </c>
      <c r="C321">
        <v>11</v>
      </c>
      <c r="D321" s="2">
        <v>3</v>
      </c>
      <c r="E321">
        <v>14</v>
      </c>
      <c r="F321">
        <v>28</v>
      </c>
      <c r="G321">
        <v>13</v>
      </c>
      <c r="H321">
        <v>10.77</v>
      </c>
      <c r="I321">
        <v>8489.4622791599995</v>
      </c>
      <c r="J321">
        <v>37.137931034482762</v>
      </c>
      <c r="K321">
        <v>37.137931034482762</v>
      </c>
      <c r="L321">
        <v>5.0180637845196774</v>
      </c>
      <c r="M321">
        <v>5.0180637845196774</v>
      </c>
      <c r="N321">
        <v>0.28999999999999998</v>
      </c>
      <c r="O321" t="s">
        <v>119</v>
      </c>
      <c r="P321">
        <v>1.2256267409470754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0.20705664205151358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>
        <f t="shared" si="105"/>
        <v>-0.67223279703728545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>
        <f t="shared" si="107"/>
        <v>6</v>
      </c>
      <c r="AC321">
        <f t="shared" si="115"/>
        <v>26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401</v>
      </c>
      <c r="AP321" t="s">
        <v>1314</v>
      </c>
      <c r="AQ321">
        <v>-56.841077070071108</v>
      </c>
      <c r="AR321">
        <v>67.223279703728551</v>
      </c>
      <c r="AS321">
        <v>20.705663881151359</v>
      </c>
      <c r="AT321">
        <v>56.841077070071108</v>
      </c>
      <c r="AU321">
        <v>-67.223279703728551</v>
      </c>
      <c r="AV321" t="s">
        <v>1775</v>
      </c>
    </row>
    <row r="322" spans="1:48" x14ac:dyDescent="0.25">
      <c r="A322">
        <v>3.2500000000000192E-9</v>
      </c>
      <c r="B322" t="s">
        <v>466</v>
      </c>
      <c r="C322">
        <v>21</v>
      </c>
      <c r="D322" s="2">
        <v>0</v>
      </c>
      <c r="E322">
        <v>8</v>
      </c>
      <c r="F322">
        <v>29</v>
      </c>
      <c r="G322">
        <v>88</v>
      </c>
      <c r="H322">
        <v>80.180000000000007</v>
      </c>
      <c r="I322">
        <v>149979.77203902</v>
      </c>
      <c r="J322">
        <v>13.318936877076412</v>
      </c>
      <c r="K322">
        <v>13.318936877076412</v>
      </c>
      <c r="L322" t="s">
        <v>1236</v>
      </c>
      <c r="M322" t="s">
        <v>1236</v>
      </c>
      <c r="N322">
        <v>6.0200000000000005</v>
      </c>
      <c r="O322">
        <v>-8.5106382978723349</v>
      </c>
      <c r="P322">
        <v>1.868296333250187</v>
      </c>
      <c r="Q322" s="36">
        <f t="shared" si="98"/>
        <v>72.413793106698265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>
        <f t="shared" si="103"/>
        <v>-0.43751405987335501</v>
      </c>
      <c r="W322" s="37" t="str">
        <f t="shared" si="104"/>
        <v xml:space="preserve"> </v>
      </c>
      <c r="X322" s="37" t="str">
        <f t="shared" si="105"/>
        <v xml:space="preserve"> </v>
      </c>
      <c r="Y322" t="str">
        <f t="shared" si="113"/>
        <v xml:space="preserve"> </v>
      </c>
      <c r="Z322" s="1">
        <f t="shared" si="106"/>
        <v>63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>
        <f t="shared" si="116"/>
        <v>94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466</v>
      </c>
      <c r="AP322" t="s">
        <v>1320</v>
      </c>
      <c r="AQ322">
        <v>43.751405987335502</v>
      </c>
      <c r="AR322" t="e">
        <v>#VALUE!</v>
      </c>
      <c r="AS322">
        <v>9.753055624844098</v>
      </c>
      <c r="AT322">
        <v>-43.751405987335502</v>
      </c>
      <c r="AU322" t="e">
        <v>#VALUE!</v>
      </c>
      <c r="AV322" t="s">
        <v>1776</v>
      </c>
    </row>
    <row r="323" spans="1:48" x14ac:dyDescent="0.25">
      <c r="A323">
        <v>3.2600000000000193E-9</v>
      </c>
      <c r="B323" t="s">
        <v>833</v>
      </c>
      <c r="C323">
        <v>6</v>
      </c>
      <c r="D323" s="2">
        <v>1</v>
      </c>
      <c r="E323">
        <v>4</v>
      </c>
      <c r="F323">
        <v>11</v>
      </c>
      <c r="G323">
        <v>475</v>
      </c>
      <c r="H323">
        <v>453.14</v>
      </c>
      <c r="I323">
        <v>37497.997037540001</v>
      </c>
      <c r="J323" t="s">
        <v>1236</v>
      </c>
      <c r="K323" t="s">
        <v>1236</v>
      </c>
      <c r="L323">
        <v>34.602285289487497</v>
      </c>
      <c r="M323">
        <v>34.602285289487497</v>
      </c>
      <c r="N323">
        <v>9.2910000000000004</v>
      </c>
      <c r="O323">
        <v>18.659003831417628</v>
      </c>
      <c r="P323">
        <v>0.70883170764002312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833</v>
      </c>
      <c r="AP323" t="s">
        <v>1598</v>
      </c>
      <c r="AQ323" t="e">
        <v>#VALUE!</v>
      </c>
      <c r="AR323">
        <v>-126.01335400400444</v>
      </c>
      <c r="AS323">
        <v>4.824116167188941</v>
      </c>
      <c r="AT323" t="e">
        <v>#VALUE!</v>
      </c>
      <c r="AU323">
        <v>126.01335400400444</v>
      </c>
      <c r="AV323" t="s">
        <v>1777</v>
      </c>
    </row>
    <row r="324" spans="1:48" x14ac:dyDescent="0.25">
      <c r="A324">
        <v>3.2700000000000195E-9</v>
      </c>
      <c r="B324" t="s">
        <v>244</v>
      </c>
      <c r="C324">
        <v>36</v>
      </c>
      <c r="D324" s="2">
        <v>0</v>
      </c>
      <c r="E324">
        <v>3</v>
      </c>
      <c r="F324">
        <v>39</v>
      </c>
      <c r="G324">
        <v>280</v>
      </c>
      <c r="H324">
        <v>255.91</v>
      </c>
      <c r="I324">
        <v>1930128.4369329698</v>
      </c>
      <c r="J324">
        <v>34.643292270204412</v>
      </c>
      <c r="K324">
        <v>34.643292270204412</v>
      </c>
      <c r="L324">
        <v>24.041128230178654</v>
      </c>
      <c r="M324">
        <v>24.041128230178654</v>
      </c>
      <c r="N324">
        <v>7.3870000000000005</v>
      </c>
      <c r="O324">
        <v>28.246527777777793</v>
      </c>
      <c r="P324">
        <v>0.8710093392208198</v>
      </c>
      <c r="Q324" s="36">
        <f t="shared" si="98"/>
        <v>92.30769231096231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>
        <f t="shared" si="116"/>
        <v>6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244</v>
      </c>
      <c r="AP324" t="s">
        <v>1421</v>
      </c>
      <c r="AQ324">
        <v>-46.305707441459361</v>
      </c>
      <c r="AR324">
        <v>-57.030553903727757</v>
      </c>
      <c r="AS324">
        <v>9.4134656715251452</v>
      </c>
      <c r="AT324">
        <v>46.305707441459361</v>
      </c>
      <c r="AU324">
        <v>57.030553903727757</v>
      </c>
      <c r="AV324" t="s">
        <v>1778</v>
      </c>
    </row>
    <row r="325" spans="1:48" x14ac:dyDescent="0.25">
      <c r="A325">
        <v>3.2800000000000197E-9</v>
      </c>
      <c r="B325" t="s">
        <v>353</v>
      </c>
      <c r="C325">
        <v>9</v>
      </c>
      <c r="D325" s="2">
        <v>0</v>
      </c>
      <c r="E325">
        <v>4</v>
      </c>
      <c r="F325">
        <v>13</v>
      </c>
      <c r="G325">
        <v>207</v>
      </c>
      <c r="H325">
        <v>187.79</v>
      </c>
      <c r="I325">
        <v>31803.232538159999</v>
      </c>
      <c r="J325">
        <v>21.96888160973327</v>
      </c>
      <c r="K325">
        <v>21.96888160973327</v>
      </c>
      <c r="L325">
        <v>14.80143528384728</v>
      </c>
      <c r="M325">
        <v>14.80143528384728</v>
      </c>
      <c r="N325">
        <v>8.548</v>
      </c>
      <c r="O325">
        <v>11.157347204161242</v>
      </c>
      <c r="P325">
        <v>1.5117950902603972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353</v>
      </c>
      <c r="AP325" t="s">
        <v>1256</v>
      </c>
      <c r="AQ325">
        <v>7.2209205597327131</v>
      </c>
      <c r="AR325">
        <v>3.3207776715291848</v>
      </c>
      <c r="AS325">
        <v>10.229511688588321</v>
      </c>
      <c r="AT325">
        <v>-7.2209205597327131</v>
      </c>
      <c r="AU325">
        <v>-3.3207776715291848</v>
      </c>
      <c r="AV325" t="s">
        <v>1779</v>
      </c>
    </row>
    <row r="326" spans="1:48" x14ac:dyDescent="0.25">
      <c r="A326">
        <v>3.2900000000000199E-9</v>
      </c>
      <c r="B326" t="s">
        <v>437</v>
      </c>
      <c r="C326">
        <v>4</v>
      </c>
      <c r="D326" s="2">
        <v>3</v>
      </c>
      <c r="E326">
        <v>13</v>
      </c>
      <c r="F326">
        <v>20</v>
      </c>
      <c r="G326">
        <v>165</v>
      </c>
      <c r="H326">
        <v>156.22</v>
      </c>
      <c r="I326">
        <v>20095.24862758</v>
      </c>
      <c r="J326">
        <v>12.985868661679135</v>
      </c>
      <c r="K326">
        <v>12.985868661679135</v>
      </c>
      <c r="L326" t="s">
        <v>1236</v>
      </c>
      <c r="M326" t="s">
        <v>1236</v>
      </c>
      <c r="N326">
        <v>12.030000000000001</v>
      </c>
      <c r="O326">
        <v>20.059880239520975</v>
      </c>
      <c r="P326">
        <v>2.8338240942260917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-0.4515802116986174</v>
      </c>
      <c r="W326" s="37" t="str">
        <f t="shared" si="104"/>
        <v xml:space="preserve"> </v>
      </c>
      <c r="X326" s="37" t="str">
        <f t="shared" si="105"/>
        <v xml:space="preserve"> </v>
      </c>
      <c r="Y326" t="str">
        <f t="shared" si="113"/>
        <v xml:space="preserve"> </v>
      </c>
      <c r="Z326" s="1">
        <f t="shared" si="106"/>
        <v>58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437</v>
      </c>
      <c r="AP326" t="s">
        <v>1241</v>
      </c>
      <c r="AQ326">
        <v>45.15802116986174</v>
      </c>
      <c r="AR326" t="e">
        <v>#VALUE!</v>
      </c>
      <c r="AS326">
        <v>5.6202790935859781</v>
      </c>
      <c r="AT326">
        <v>-45.15802116986174</v>
      </c>
      <c r="AU326" t="e">
        <v>#VALUE!</v>
      </c>
      <c r="AV326" t="s">
        <v>1780</v>
      </c>
    </row>
    <row r="327" spans="1:48" x14ac:dyDescent="0.25">
      <c r="A327">
        <v>3.30000000000002E-9</v>
      </c>
      <c r="B327" t="s">
        <v>582</v>
      </c>
      <c r="C327">
        <v>0</v>
      </c>
      <c r="D327" s="2">
        <v>4</v>
      </c>
      <c r="E327">
        <v>9</v>
      </c>
      <c r="F327">
        <v>13</v>
      </c>
      <c r="G327">
        <v>1167.5</v>
      </c>
      <c r="H327">
        <v>1218.8399999999999</v>
      </c>
      <c r="I327">
        <v>28424.366531399995</v>
      </c>
      <c r="J327" t="s">
        <v>1236</v>
      </c>
      <c r="K327" t="s">
        <v>1236</v>
      </c>
      <c r="L327">
        <v>29.578559969050033</v>
      </c>
      <c r="M327">
        <v>29.578559969050033</v>
      </c>
      <c r="N327">
        <v>29.725000000000001</v>
      </c>
      <c r="O327">
        <v>15.571539657853819</v>
      </c>
      <c r="P327">
        <v>0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 t="str">
        <f t="shared" si="105"/>
        <v/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 t="str">
        <f t="shared" si="107"/>
        <v xml:space="preserve"> 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582</v>
      </c>
      <c r="AP327" t="s">
        <v>1391</v>
      </c>
      <c r="AQ327" t="e">
        <v>#VALUE!</v>
      </c>
      <c r="AR327">
        <v>-93.199653990616383</v>
      </c>
      <c r="AS327">
        <v>-4.2122017656131998</v>
      </c>
      <c r="AT327" t="e">
        <v>#VALUE!</v>
      </c>
      <c r="AU327">
        <v>93.199653990616383</v>
      </c>
      <c r="AV327" t="s">
        <v>1781</v>
      </c>
    </row>
    <row r="328" spans="1:48" x14ac:dyDescent="0.25">
      <c r="A328">
        <v>3.3100000000000202E-9</v>
      </c>
      <c r="B328" t="s">
        <v>352</v>
      </c>
      <c r="C328">
        <v>31</v>
      </c>
      <c r="D328" s="2">
        <v>0</v>
      </c>
      <c r="E328">
        <v>5</v>
      </c>
      <c r="F328">
        <v>36</v>
      </c>
      <c r="G328">
        <v>115</v>
      </c>
      <c r="H328">
        <v>95.59</v>
      </c>
      <c r="I328">
        <v>107196.11347599</v>
      </c>
      <c r="J328">
        <v>17.571691176470587</v>
      </c>
      <c r="K328">
        <v>17.571691176470587</v>
      </c>
      <c r="L328">
        <v>8.2044123997216403</v>
      </c>
      <c r="M328">
        <v>8.2044123997216403</v>
      </c>
      <c r="N328">
        <v>5.44</v>
      </c>
      <c r="O328">
        <v>92.226148409894009</v>
      </c>
      <c r="P328">
        <v>0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86.111111114421121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0.20305471614607068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-0.25791154938023175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-0.46410858456898318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130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39</v>
      </c>
      <c r="AC328">
        <f t="shared" si="115"/>
        <v>27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24</v>
      </c>
      <c r="AF328" t="str">
        <f t="shared" si="117"/>
        <v xml:space="preserve"> </v>
      </c>
      <c r="AG328" t="str">
        <f t="shared" ref="AG328:AG391" si="133">IF(ISERROR((IF((AND(P328&gt;$AG$6,P328&lt;$AG$5))=TRUE,P328+A328," ")))=TRUE," ",((IF((AND(P328&gt;$AG$6,P328&lt;$AG$5))=TRUE,P328+A328," "))))</f>
        <v xml:space="preserve"> </v>
      </c>
      <c r="AH328" t="str">
        <f t="shared" ref="AH328:AH391" si="134">IF(ISERROR(((IF(P328&lt;$AH$5,P328+A328," "))))=TRUE," ",((IF(P328&lt;$AH$5,P328+A328," "))))</f>
        <v xml:space="preserve"> </v>
      </c>
      <c r="AI328" t="str">
        <f t="shared" si="118"/>
        <v xml:space="preserve"> </v>
      </c>
      <c r="AJ328" t="str">
        <f t="shared" si="119"/>
        <v xml:space="preserve"> </v>
      </c>
      <c r="AK328">
        <f t="shared" ref="AK328:AK391" si="135">IF(ISERROR((IF((AND(O328&lt;$AK$5,O328&gt;$AK$6))=TRUE,O328+A328," ")))=TRUE," ",((IF((AND(O328&lt;$AK$5,O328&gt;$AK$6))=TRUE,O328+A328," "))))</f>
        <v>92.226148413204015</v>
      </c>
      <c r="AL328" t="str">
        <f t="shared" ref="AL328:AL391" si="136">IF(ISERROR((IF(O328&lt;$AL$5,O328+A328," ")))=TRUE," ",((IF(O328&lt;$AL$5,O328+A328," "))))</f>
        <v xml:space="preserve"> </v>
      </c>
      <c r="AM328">
        <f t="shared" si="120"/>
        <v>5</v>
      </c>
      <c r="AN328" t="str">
        <f t="shared" si="121"/>
        <v xml:space="preserve"> </v>
      </c>
      <c r="AO328" t="s">
        <v>352</v>
      </c>
      <c r="AP328" t="s">
        <v>1404</v>
      </c>
      <c r="AQ328">
        <v>25.791154938023176</v>
      </c>
      <c r="AR328">
        <v>46.410858456898318</v>
      </c>
      <c r="AS328">
        <v>20.305471283607069</v>
      </c>
      <c r="AT328">
        <v>-25.791154938023176</v>
      </c>
      <c r="AU328">
        <v>-46.410858456898318</v>
      </c>
      <c r="AV328" t="s">
        <v>1782</v>
      </c>
    </row>
    <row r="329" spans="1:48" x14ac:dyDescent="0.25">
      <c r="A329">
        <v>3.3200000000000204E-9</v>
      </c>
      <c r="B329" t="s">
        <v>1075</v>
      </c>
      <c r="C329">
        <v>3</v>
      </c>
      <c r="D329" s="2">
        <v>1</v>
      </c>
      <c r="E329">
        <v>14</v>
      </c>
      <c r="F329">
        <v>18</v>
      </c>
      <c r="G329">
        <v>97</v>
      </c>
      <c r="H329">
        <v>95.01</v>
      </c>
      <c r="I329">
        <v>25466.581775670002</v>
      </c>
      <c r="J329">
        <v>32.261460101867577</v>
      </c>
      <c r="K329">
        <v>32.261460101867577</v>
      </c>
      <c r="L329">
        <v>23.972273213417598</v>
      </c>
      <c r="M329">
        <v>23.972273213417598</v>
      </c>
      <c r="N329">
        <v>2.9449999999999998</v>
      </c>
      <c r="O329">
        <v>30.309734513274318</v>
      </c>
      <c r="P329">
        <v>0.69466371960846218</v>
      </c>
      <c r="Q329" s="36" t="str">
        <f t="shared" si="122"/>
        <v xml:space="preserve"> 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1075</v>
      </c>
      <c r="AP329" t="s">
        <v>1404</v>
      </c>
      <c r="AQ329">
        <v>-36.246743135256331</v>
      </c>
      <c r="AR329">
        <v>-56.580810392628031</v>
      </c>
      <c r="AS329">
        <v>2.0945163666982403</v>
      </c>
      <c r="AT329">
        <v>36.246743135256331</v>
      </c>
      <c r="AU329">
        <v>56.580810392628031</v>
      </c>
      <c r="AV329" t="s">
        <v>1783</v>
      </c>
    </row>
    <row r="330" spans="1:48" x14ac:dyDescent="0.25">
      <c r="A330">
        <v>3.3300000000000206E-9</v>
      </c>
      <c r="B330" t="s">
        <v>834</v>
      </c>
      <c r="C330">
        <v>6</v>
      </c>
      <c r="D330" s="2">
        <v>1</v>
      </c>
      <c r="E330">
        <v>9</v>
      </c>
      <c r="F330">
        <v>16</v>
      </c>
      <c r="G330">
        <v>31</v>
      </c>
      <c r="H330">
        <v>29.26</v>
      </c>
      <c r="I330">
        <v>10823.234352699999</v>
      </c>
      <c r="J330" t="s">
        <v>1236</v>
      </c>
      <c r="K330" t="s">
        <v>1236</v>
      </c>
      <c r="L330" t="s">
        <v>1236</v>
      </c>
      <c r="M330" t="s">
        <v>1236</v>
      </c>
      <c r="N330">
        <v>-6.0789999999999997</v>
      </c>
      <c r="O330">
        <v>29.641203703703709</v>
      </c>
      <c r="P330">
        <v>0</v>
      </c>
      <c r="Q330" s="36" t="str">
        <f t="shared" si="122"/>
        <v xml:space="preserve"> 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834</v>
      </c>
      <c r="AP330" t="s">
        <v>1512</v>
      </c>
      <c r="AQ330" t="e">
        <v>#VALUE!</v>
      </c>
      <c r="AR330" t="e">
        <v>#VALUE!</v>
      </c>
      <c r="AS330">
        <v>5.9466848940533001</v>
      </c>
      <c r="AT330" t="e">
        <v>#VALUE!</v>
      </c>
      <c r="AU330" t="e">
        <v>#VALUE!</v>
      </c>
      <c r="AV330" t="s">
        <v>1784</v>
      </c>
    </row>
    <row r="331" spans="1:48" x14ac:dyDescent="0.25">
      <c r="A331">
        <v>3.3400000000000207E-9</v>
      </c>
      <c r="B331" t="s">
        <v>548</v>
      </c>
      <c r="C331">
        <v>12</v>
      </c>
      <c r="D331" s="2">
        <v>1</v>
      </c>
      <c r="E331">
        <v>7</v>
      </c>
      <c r="F331">
        <v>20</v>
      </c>
      <c r="G331">
        <v>164</v>
      </c>
      <c r="H331">
        <v>156.09</v>
      </c>
      <c r="I331">
        <v>25722.95051106</v>
      </c>
      <c r="J331">
        <v>23.947529917152501</v>
      </c>
      <c r="K331">
        <v>23.947529917152501</v>
      </c>
      <c r="L331">
        <v>16.433672291342997</v>
      </c>
      <c r="M331">
        <v>16.433672291342997</v>
      </c>
      <c r="N331">
        <v>6.5179999999999998</v>
      </c>
      <c r="O331">
        <v>5.4692556634304221</v>
      </c>
      <c r="P331">
        <v>1.3139855211736819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548</v>
      </c>
      <c r="AP331" t="s">
        <v>1508</v>
      </c>
      <c r="AQ331">
        <v>-1.1353158550088338</v>
      </c>
      <c r="AR331">
        <v>-7.3405806031407339</v>
      </c>
      <c r="AS331">
        <v>5.067589211352419</v>
      </c>
      <c r="AT331">
        <v>1.1353158550088338</v>
      </c>
      <c r="AU331">
        <v>7.3405806031407339</v>
      </c>
      <c r="AV331" t="s">
        <v>1785</v>
      </c>
    </row>
    <row r="332" spans="1:48" x14ac:dyDescent="0.25">
      <c r="A332">
        <v>3.3500000000000209E-9</v>
      </c>
      <c r="B332" t="s">
        <v>310</v>
      </c>
      <c r="C332">
        <v>16</v>
      </c>
      <c r="D332" s="2">
        <v>0</v>
      </c>
      <c r="E332">
        <v>7</v>
      </c>
      <c r="F332">
        <v>23</v>
      </c>
      <c r="G332">
        <v>88.5</v>
      </c>
      <c r="H332">
        <v>77.64</v>
      </c>
      <c r="I332">
        <v>152286.59445840001</v>
      </c>
      <c r="J332">
        <v>30.895344210107442</v>
      </c>
      <c r="K332">
        <v>30.895344210107442</v>
      </c>
      <c r="L332">
        <v>18.230984245440268</v>
      </c>
      <c r="M332">
        <v>18.230984245440268</v>
      </c>
      <c r="N332">
        <v>2.5129999999999999</v>
      </c>
      <c r="O332">
        <v>8.7878787878787801</v>
      </c>
      <c r="P332">
        <v>1.9860896445131377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310</v>
      </c>
      <c r="AP332" t="s">
        <v>1411</v>
      </c>
      <c r="AQ332">
        <v>-30.47735636819986</v>
      </c>
      <c r="AR332">
        <v>-19.080166573794166</v>
      </c>
      <c r="AS332">
        <v>13.987635239567231</v>
      </c>
      <c r="AT332">
        <v>30.47735636819986</v>
      </c>
      <c r="AU332">
        <v>19.080166573794166</v>
      </c>
      <c r="AV332" t="s">
        <v>1786</v>
      </c>
    </row>
    <row r="333" spans="1:48" x14ac:dyDescent="0.25">
      <c r="A333">
        <v>3.3600000000000211E-9</v>
      </c>
      <c r="B333" t="s">
        <v>355</v>
      </c>
      <c r="C333">
        <v>16</v>
      </c>
      <c r="D333" s="2">
        <v>1</v>
      </c>
      <c r="E333">
        <v>5</v>
      </c>
      <c r="F333">
        <v>22</v>
      </c>
      <c r="G333">
        <v>74</v>
      </c>
      <c r="H333">
        <v>60.61</v>
      </c>
      <c r="I333">
        <v>48555.070965389998</v>
      </c>
      <c r="J333">
        <v>16.106829657188413</v>
      </c>
      <c r="K333">
        <v>16.106829657188413</v>
      </c>
      <c r="L333">
        <v>6.8214648403065032</v>
      </c>
      <c r="M333">
        <v>6.8214648403065032</v>
      </c>
      <c r="N333">
        <v>3.7629999999999999</v>
      </c>
      <c r="O333">
        <v>41.466165413533822</v>
      </c>
      <c r="P333">
        <v>3.6644118132321402</v>
      </c>
      <c r="Q333" s="36">
        <f t="shared" si="122"/>
        <v>72.727272730632734</v>
      </c>
      <c r="R333" t="str">
        <f t="shared" si="123"/>
        <v xml:space="preserve"> </v>
      </c>
      <c r="S333" s="37">
        <f t="shared" si="124"/>
        <v>0.22092064351838964</v>
      </c>
      <c r="T333" s="37" t="str">
        <f t="shared" si="125"/>
        <v/>
      </c>
      <c r="U333" s="37" t="str">
        <f t="shared" si="126"/>
        <v/>
      </c>
      <c r="V333" s="37">
        <f t="shared" si="127"/>
        <v>-0.31977564682534587</v>
      </c>
      <c r="W333" s="37" t="str">
        <f t="shared" si="128"/>
        <v/>
      </c>
      <c r="X333" s="37">
        <f t="shared" si="129"/>
        <v>-0.5544392126474782</v>
      </c>
      <c r="Y333" t="str">
        <f t="shared" si="113"/>
        <v xml:space="preserve"> </v>
      </c>
      <c r="Z333" s="1">
        <f t="shared" si="130"/>
        <v>110</v>
      </c>
      <c r="AA333" t="str">
        <f t="shared" si="114"/>
        <v xml:space="preserve"> </v>
      </c>
      <c r="AB333" s="1">
        <f t="shared" si="131"/>
        <v>22</v>
      </c>
      <c r="AC333">
        <f t="shared" si="115"/>
        <v>21</v>
      </c>
      <c r="AD333" s="1" t="str">
        <f t="shared" si="132"/>
        <v xml:space="preserve"> </v>
      </c>
      <c r="AE333">
        <f t="shared" si="116"/>
        <v>91</v>
      </c>
      <c r="AF333" t="str">
        <f t="shared" si="117"/>
        <v xml:space="preserve"> </v>
      </c>
      <c r="AG333">
        <f t="shared" si="133"/>
        <v>3.66441181659214</v>
      </c>
      <c r="AH333" t="str">
        <f t="shared" si="134"/>
        <v xml:space="preserve"> </v>
      </c>
      <c r="AI333">
        <f t="shared" si="118"/>
        <v>33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355</v>
      </c>
      <c r="AP333" t="s">
        <v>1332</v>
      </c>
      <c r="AQ333">
        <v>31.977564682534588</v>
      </c>
      <c r="AR333">
        <v>55.443921264747821</v>
      </c>
      <c r="AS333">
        <v>22.092064015838965</v>
      </c>
      <c r="AT333">
        <v>-31.977564682534588</v>
      </c>
      <c r="AU333">
        <v>-55.443921264747821</v>
      </c>
      <c r="AV333" t="s">
        <v>1787</v>
      </c>
    </row>
    <row r="334" spans="1:48" x14ac:dyDescent="0.25">
      <c r="A334">
        <v>3.3700000000000212E-9</v>
      </c>
      <c r="B334" t="s">
        <v>541</v>
      </c>
      <c r="C334">
        <v>33</v>
      </c>
      <c r="D334" s="2">
        <v>5</v>
      </c>
      <c r="E334">
        <v>7</v>
      </c>
      <c r="F334">
        <v>45</v>
      </c>
      <c r="G334">
        <v>650</v>
      </c>
      <c r="H334">
        <v>552.78</v>
      </c>
      <c r="I334">
        <v>244823.64237557998</v>
      </c>
      <c r="J334" t="s">
        <v>1236</v>
      </c>
      <c r="K334" t="s">
        <v>1236</v>
      </c>
      <c r="L334">
        <v>37.788378590370897</v>
      </c>
      <c r="M334">
        <v>37.788378590370897</v>
      </c>
      <c r="N334">
        <v>10.725</v>
      </c>
      <c r="O334">
        <v>35.041551246537388</v>
      </c>
      <c r="P334">
        <v>0</v>
      </c>
      <c r="Q334" s="36">
        <f t="shared" si="122"/>
        <v>73.333333336703333</v>
      </c>
      <c r="R334" t="str">
        <f t="shared" si="123"/>
        <v xml:space="preserve"> </v>
      </c>
      <c r="S334" s="37">
        <f t="shared" si="124"/>
        <v>0.17587467322057354</v>
      </c>
      <c r="T334" s="37" t="str">
        <f t="shared" si="125"/>
        <v/>
      </c>
      <c r="U334" s="37" t="str">
        <f t="shared" si="126"/>
        <v xml:space="preserve"> </v>
      </c>
      <c r="V334" s="37" t="str">
        <f t="shared" si="127"/>
        <v xml:space="preserve"> </v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39</v>
      </c>
      <c r="AD334" s="1" t="str">
        <f t="shared" si="132"/>
        <v xml:space="preserve"> </v>
      </c>
      <c r="AE334">
        <f t="shared" si="116"/>
        <v>89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541</v>
      </c>
      <c r="AP334" t="s">
        <v>1489</v>
      </c>
      <c r="AQ334" t="e">
        <v>#VALUE!</v>
      </c>
      <c r="AR334">
        <v>-146.82410760244147</v>
      </c>
      <c r="AS334">
        <v>17.587466985057354</v>
      </c>
      <c r="AT334" t="e">
        <v>#VALUE!</v>
      </c>
      <c r="AU334">
        <v>146.82410760244147</v>
      </c>
      <c r="AV334" t="s">
        <v>1788</v>
      </c>
    </row>
    <row r="335" spans="1:48" x14ac:dyDescent="0.25">
      <c r="A335">
        <v>3.3800000000000214E-9</v>
      </c>
      <c r="B335" t="s">
        <v>358</v>
      </c>
      <c r="C335">
        <v>11</v>
      </c>
      <c r="D335" s="2">
        <v>0</v>
      </c>
      <c r="E335">
        <v>2</v>
      </c>
      <c r="F335">
        <v>13</v>
      </c>
      <c r="G335">
        <v>26</v>
      </c>
      <c r="H335">
        <v>24.75</v>
      </c>
      <c r="I335">
        <v>9698.5278472499995</v>
      </c>
      <c r="J335">
        <v>18.483943241224797</v>
      </c>
      <c r="K335">
        <v>18.483943241224797</v>
      </c>
      <c r="L335">
        <v>10.894836714097806</v>
      </c>
      <c r="M335">
        <v>10.894836714097806</v>
      </c>
      <c r="N335">
        <v>1.339</v>
      </c>
      <c r="O335">
        <v>1.4393939393939321</v>
      </c>
      <c r="P335">
        <v>3.595959595959596</v>
      </c>
      <c r="Q335" s="36">
        <f t="shared" si="122"/>
        <v>84.615384618764608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-0.21938527922732598</v>
      </c>
      <c r="W335" s="37" t="str">
        <f t="shared" si="128"/>
        <v/>
      </c>
      <c r="X335" s="37">
        <f t="shared" si="129"/>
        <v>-0.28837689000058453</v>
      </c>
      <c r="Y335" t="str">
        <f t="shared" si="113"/>
        <v xml:space="preserve"> </v>
      </c>
      <c r="Z335" s="1">
        <f t="shared" si="130"/>
        <v>140</v>
      </c>
      <c r="AA335" t="str">
        <f t="shared" si="114"/>
        <v xml:space="preserve"> </v>
      </c>
      <c r="AB335" s="1">
        <f t="shared" si="131"/>
        <v>91</v>
      </c>
      <c r="AC335" t="str">
        <f t="shared" si="115"/>
        <v xml:space="preserve"> </v>
      </c>
      <c r="AD335" s="1" t="str">
        <f t="shared" si="132"/>
        <v xml:space="preserve"> </v>
      </c>
      <c r="AE335">
        <f t="shared" si="116"/>
        <v>30</v>
      </c>
      <c r="AF335" t="str">
        <f t="shared" si="117"/>
        <v xml:space="preserve"> </v>
      </c>
      <c r="AG335">
        <f t="shared" si="133"/>
        <v>3.5959595993395959</v>
      </c>
      <c r="AH335" t="str">
        <f t="shared" si="134"/>
        <v xml:space="preserve"> </v>
      </c>
      <c r="AI335">
        <f t="shared" si="118"/>
        <v>39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358</v>
      </c>
      <c r="AP335" t="s">
        <v>1459</v>
      </c>
      <c r="AQ335">
        <v>21.938527922732597</v>
      </c>
      <c r="AR335">
        <v>28.837689000058454</v>
      </c>
      <c r="AS335">
        <v>5.0505050505050608</v>
      </c>
      <c r="AT335">
        <v>-21.938527922732597</v>
      </c>
      <c r="AU335">
        <v>-28.837689000058454</v>
      </c>
      <c r="AV335" t="s">
        <v>1789</v>
      </c>
    </row>
    <row r="336" spans="1:48" x14ac:dyDescent="0.25">
      <c r="A336">
        <v>3.3900000000000216E-9</v>
      </c>
      <c r="B336" t="s">
        <v>357</v>
      </c>
      <c r="C336">
        <v>28</v>
      </c>
      <c r="D336" s="2">
        <v>2</v>
      </c>
      <c r="E336">
        <v>3</v>
      </c>
      <c r="F336">
        <v>33</v>
      </c>
      <c r="G336">
        <v>165</v>
      </c>
      <c r="H336">
        <v>136.63999999999999</v>
      </c>
      <c r="I336">
        <v>215886.70099135998</v>
      </c>
      <c r="J336" t="s">
        <v>1236</v>
      </c>
      <c r="K336" t="s">
        <v>1236</v>
      </c>
      <c r="L336">
        <v>30.643525893473722</v>
      </c>
      <c r="M336">
        <v>30.643525893473722</v>
      </c>
      <c r="N336">
        <v>3.1419999999999999</v>
      </c>
      <c r="O336">
        <v>73.017621145374434</v>
      </c>
      <c r="P336">
        <v>0.76112412177985955</v>
      </c>
      <c r="Q336" s="36">
        <f t="shared" si="122"/>
        <v>84.848484851874844</v>
      </c>
      <c r="R336" t="str">
        <f t="shared" si="123"/>
        <v xml:space="preserve"> </v>
      </c>
      <c r="S336" s="37">
        <f t="shared" si="124"/>
        <v>0.20755269659843106</v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>
        <f t="shared" si="115"/>
        <v>25</v>
      </c>
      <c r="AD336" s="1" t="str">
        <f t="shared" si="132"/>
        <v xml:space="preserve"> </v>
      </c>
      <c r="AE336">
        <f t="shared" si="116"/>
        <v>28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>
        <f t="shared" si="135"/>
        <v>73.017621148764434</v>
      </c>
      <c r="AL336" t="str">
        <f t="shared" si="136"/>
        <v xml:space="preserve"> </v>
      </c>
      <c r="AM336">
        <f t="shared" si="120"/>
        <v>13</v>
      </c>
      <c r="AN336" t="str">
        <f t="shared" si="121"/>
        <v xml:space="preserve"> </v>
      </c>
      <c r="AO336" t="s">
        <v>357</v>
      </c>
      <c r="AP336" t="s">
        <v>1664</v>
      </c>
      <c r="AQ336" t="e">
        <v>#VALUE!</v>
      </c>
      <c r="AR336">
        <v>-100.1557413838412</v>
      </c>
      <c r="AS336">
        <v>20.755269320843105</v>
      </c>
      <c r="AT336" t="e">
        <v>#VALUE!</v>
      </c>
      <c r="AU336">
        <v>100.1557413838412</v>
      </c>
      <c r="AV336" t="s">
        <v>1790</v>
      </c>
    </row>
    <row r="337" spans="1:48" x14ac:dyDescent="0.25">
      <c r="A337">
        <v>3.4000000000000218E-9</v>
      </c>
      <c r="B337" t="s">
        <v>1159</v>
      </c>
      <c r="C337">
        <v>6</v>
      </c>
      <c r="D337" s="2">
        <v>1</v>
      </c>
      <c r="E337">
        <v>3</v>
      </c>
      <c r="F337">
        <v>10</v>
      </c>
      <c r="G337">
        <v>27</v>
      </c>
      <c r="H337">
        <v>22.2</v>
      </c>
      <c r="I337">
        <v>12918.1943856</v>
      </c>
      <c r="J337">
        <v>15.524475524475525</v>
      </c>
      <c r="K337">
        <v>15.524475524475525</v>
      </c>
      <c r="L337">
        <v>11.139289113193943</v>
      </c>
      <c r="M337">
        <v>11.139289113193943</v>
      </c>
      <c r="N337">
        <v>1.43</v>
      </c>
      <c r="O337">
        <v>58.888888888888879</v>
      </c>
      <c r="P337">
        <v>2.5450450450450455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0.21621621961621623</v>
      </c>
      <c r="T337" s="37" t="str">
        <f t="shared" si="125"/>
        <v/>
      </c>
      <c r="U337" s="37" t="str">
        <f t="shared" si="126"/>
        <v/>
      </c>
      <c r="V337" s="37">
        <f t="shared" si="127"/>
        <v>-0.34436965270200326</v>
      </c>
      <c r="W337" s="37" t="str">
        <f t="shared" si="128"/>
        <v/>
      </c>
      <c r="X337" s="37">
        <f t="shared" si="129"/>
        <v>-0.27240987910757031</v>
      </c>
      <c r="Y337" t="str">
        <f t="shared" si="113"/>
        <v xml:space="preserve"> </v>
      </c>
      <c r="Z337" s="1">
        <f t="shared" si="130"/>
        <v>100</v>
      </c>
      <c r="AA337" t="str">
        <f t="shared" si="114"/>
        <v xml:space="preserve"> </v>
      </c>
      <c r="AB337" s="1">
        <f t="shared" si="131"/>
        <v>101</v>
      </c>
      <c r="AC337">
        <f t="shared" si="115"/>
        <v>22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>
        <f t="shared" si="135"/>
        <v>58.888888892288875</v>
      </c>
      <c r="AL337" t="str">
        <f t="shared" si="136"/>
        <v xml:space="preserve"> </v>
      </c>
      <c r="AM337">
        <f t="shared" si="120"/>
        <v>26</v>
      </c>
      <c r="AN337" t="str">
        <f t="shared" si="121"/>
        <v xml:space="preserve"> </v>
      </c>
      <c r="AO337" t="s">
        <v>1159</v>
      </c>
      <c r="AP337" t="s">
        <v>1421</v>
      </c>
      <c r="AQ337">
        <v>34.436965270200325</v>
      </c>
      <c r="AR337">
        <v>27.240987910757031</v>
      </c>
      <c r="AS337">
        <v>21.621621621621621</v>
      </c>
      <c r="AT337">
        <v>-34.436965270200325</v>
      </c>
      <c r="AU337">
        <v>-27.240987910757031</v>
      </c>
      <c r="AV337" t="s">
        <v>1791</v>
      </c>
    </row>
    <row r="338" spans="1:48" x14ac:dyDescent="0.25">
      <c r="A338">
        <v>3.4100000000000219E-9</v>
      </c>
      <c r="B338" t="s">
        <v>617</v>
      </c>
      <c r="C338">
        <v>10</v>
      </c>
      <c r="D338" s="2">
        <v>1</v>
      </c>
      <c r="E338">
        <v>3</v>
      </c>
      <c r="F338">
        <v>14</v>
      </c>
      <c r="G338">
        <v>27</v>
      </c>
      <c r="H338">
        <v>25.59</v>
      </c>
      <c r="I338">
        <v>9155.8860459900006</v>
      </c>
      <c r="J338">
        <v>17.105614973262032</v>
      </c>
      <c r="K338">
        <v>17.105614973262032</v>
      </c>
      <c r="L338">
        <v>11.578533140503669</v>
      </c>
      <c r="M338">
        <v>11.578533140503669</v>
      </c>
      <c r="N338">
        <v>1.496</v>
      </c>
      <c r="O338">
        <v>-10.419161676646702</v>
      </c>
      <c r="P338">
        <v>0.93786635404454866</v>
      </c>
      <c r="Q338" s="36">
        <f t="shared" si="122"/>
        <v>71.428571431981425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>
        <f t="shared" si="127"/>
        <v>-0.27759490051793656</v>
      </c>
      <c r="W338" s="37" t="str">
        <f t="shared" si="128"/>
        <v/>
      </c>
      <c r="X338" s="37">
        <f t="shared" si="129"/>
        <v>-0.24371957295930602</v>
      </c>
      <c r="Y338" t="str">
        <f t="shared" si="113"/>
        <v xml:space="preserve"> </v>
      </c>
      <c r="Z338" s="1">
        <f t="shared" si="130"/>
        <v>126</v>
      </c>
      <c r="AA338" t="str">
        <f t="shared" si="114"/>
        <v xml:space="preserve"> </v>
      </c>
      <c r="AB338" s="1">
        <f t="shared" si="131"/>
        <v>114</v>
      </c>
      <c r="AC338" t="str">
        <f t="shared" si="115"/>
        <v xml:space="preserve"> </v>
      </c>
      <c r="AD338" s="1" t="str">
        <f t="shared" si="132"/>
        <v xml:space="preserve"> </v>
      </c>
      <c r="AE338">
        <f t="shared" si="116"/>
        <v>100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617</v>
      </c>
      <c r="AP338" t="s">
        <v>1598</v>
      </c>
      <c r="AQ338">
        <v>27.759490051793655</v>
      </c>
      <c r="AR338">
        <v>24.371957295930603</v>
      </c>
      <c r="AS338">
        <v>5.5099648300117154</v>
      </c>
      <c r="AT338">
        <v>-27.759490051793655</v>
      </c>
      <c r="AU338">
        <v>-24.371957295930603</v>
      </c>
      <c r="AV338" t="s">
        <v>1792</v>
      </c>
    </row>
    <row r="339" spans="1:48" x14ac:dyDescent="0.25">
      <c r="A339">
        <v>3.4200000000000221E-9</v>
      </c>
      <c r="B339" t="s">
        <v>361</v>
      </c>
      <c r="C339">
        <v>15</v>
      </c>
      <c r="D339" s="2">
        <v>1</v>
      </c>
      <c r="E339">
        <v>5</v>
      </c>
      <c r="F339">
        <v>21</v>
      </c>
      <c r="G339">
        <v>350</v>
      </c>
      <c r="H339">
        <v>340.69</v>
      </c>
      <c r="I339">
        <v>54838.15979243</v>
      </c>
      <c r="J339">
        <v>14.245870792389715</v>
      </c>
      <c r="K339">
        <v>14.245870792389715</v>
      </c>
      <c r="L339">
        <v>13.393129903981229</v>
      </c>
      <c r="M339">
        <v>13.393129903981229</v>
      </c>
      <c r="N339">
        <v>23.914999999999999</v>
      </c>
      <c r="O339">
        <v>1.1205073995771542</v>
      </c>
      <c r="P339">
        <v>1.8104435116968507</v>
      </c>
      <c r="Q339" s="36">
        <f t="shared" si="122"/>
        <v>71.428571431991429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>
        <f t="shared" si="127"/>
        <v>-0.3983677451485178</v>
      </c>
      <c r="W339" s="37" t="str">
        <f t="shared" si="128"/>
        <v/>
      </c>
      <c r="X339" s="37">
        <f t="shared" si="129"/>
        <v>-0.12519471333017229</v>
      </c>
      <c r="Y339" t="str">
        <f t="shared" si="113"/>
        <v xml:space="preserve"> </v>
      </c>
      <c r="Z339" s="1">
        <f t="shared" si="130"/>
        <v>80</v>
      </c>
      <c r="AA339" t="str">
        <f t="shared" si="114"/>
        <v xml:space="preserve"> </v>
      </c>
      <c r="AB339" s="1">
        <f t="shared" si="131"/>
        <v>157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99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361</v>
      </c>
      <c r="AP339" t="s">
        <v>1265</v>
      </c>
      <c r="AQ339">
        <v>39.836774514851783</v>
      </c>
      <c r="AR339">
        <v>12.519471333017229</v>
      </c>
      <c r="AS339">
        <v>2.7326895418122055</v>
      </c>
      <c r="AT339">
        <v>-39.836774514851783</v>
      </c>
      <c r="AU339">
        <v>-12.519471333017229</v>
      </c>
      <c r="AV339" t="s">
        <v>1793</v>
      </c>
    </row>
    <row r="340" spans="1:48" x14ac:dyDescent="0.25">
      <c r="A340">
        <v>3.4300000000000223E-9</v>
      </c>
      <c r="B340" t="s">
        <v>500</v>
      </c>
      <c r="C340">
        <v>14</v>
      </c>
      <c r="D340" s="2">
        <v>2</v>
      </c>
      <c r="E340">
        <v>8</v>
      </c>
      <c r="F340">
        <v>24</v>
      </c>
      <c r="G340">
        <v>15.5</v>
      </c>
      <c r="H340">
        <v>13.15</v>
      </c>
      <c r="I340">
        <v>5137.1072799000003</v>
      </c>
      <c r="J340" t="s">
        <v>1236</v>
      </c>
      <c r="K340" t="s">
        <v>1236</v>
      </c>
      <c r="L340">
        <v>28.041466802574249</v>
      </c>
      <c r="M340">
        <v>28.041466802574249</v>
      </c>
      <c r="N340">
        <v>-0.438</v>
      </c>
      <c r="O340">
        <v>73.211009174311926</v>
      </c>
      <c r="P340">
        <v>0.20532319391634982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0.17870722776460063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>
        <f t="shared" si="115"/>
        <v>38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>
        <f t="shared" si="135"/>
        <v>73.211009177741929</v>
      </c>
      <c r="AL340" t="str">
        <f t="shared" si="136"/>
        <v xml:space="preserve"> </v>
      </c>
      <c r="AM340">
        <f t="shared" si="120"/>
        <v>12</v>
      </c>
      <c r="AN340" t="str">
        <f t="shared" si="121"/>
        <v xml:space="preserve"> </v>
      </c>
      <c r="AO340" t="s">
        <v>500</v>
      </c>
      <c r="AP340" t="s">
        <v>1491</v>
      </c>
      <c r="AQ340" t="e">
        <v>#VALUE!</v>
      </c>
      <c r="AR340">
        <v>-83.159751161499699</v>
      </c>
      <c r="AS340">
        <v>17.870722433460063</v>
      </c>
      <c r="AT340" t="e">
        <v>#VALUE!</v>
      </c>
      <c r="AU340">
        <v>83.159751161499699</v>
      </c>
      <c r="AV340" t="s">
        <v>1794</v>
      </c>
    </row>
    <row r="341" spans="1:48" x14ac:dyDescent="0.25">
      <c r="A341">
        <v>3.4400000000000224E-9</v>
      </c>
      <c r="B341" t="s">
        <v>1160</v>
      </c>
      <c r="C341">
        <v>30</v>
      </c>
      <c r="D341" s="2">
        <v>1</v>
      </c>
      <c r="E341">
        <v>3</v>
      </c>
      <c r="F341">
        <v>34</v>
      </c>
      <c r="G341">
        <v>614</v>
      </c>
      <c r="H341">
        <v>537</v>
      </c>
      <c r="I341">
        <v>105305.7</v>
      </c>
      <c r="J341" t="s">
        <v>1236</v>
      </c>
      <c r="K341" t="s">
        <v>1236</v>
      </c>
      <c r="L341" t="s">
        <v>1236</v>
      </c>
      <c r="M341" t="s">
        <v>1236</v>
      </c>
      <c r="N341">
        <v>5.4580000000000002</v>
      </c>
      <c r="O341">
        <v>17.883369330453572</v>
      </c>
      <c r="P341">
        <v>0</v>
      </c>
      <c r="Q341" s="36">
        <f t="shared" si="122"/>
        <v>88.235294121087051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16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1160</v>
      </c>
      <c r="AP341" t="s">
        <v>1421</v>
      </c>
      <c r="AQ341" t="e">
        <v>#VALUE!</v>
      </c>
      <c r="AR341" t="e">
        <v>#VALUE!</v>
      </c>
      <c r="AS341">
        <v>14.338919925512105</v>
      </c>
      <c r="AT341" t="e">
        <v>#VALUE!</v>
      </c>
      <c r="AU341" t="e">
        <v>#VALUE!</v>
      </c>
      <c r="AV341" t="s">
        <v>1795</v>
      </c>
    </row>
    <row r="342" spans="1:48" x14ac:dyDescent="0.25">
      <c r="A342">
        <v>3.4500000000000226E-9</v>
      </c>
      <c r="B342" t="s">
        <v>565</v>
      </c>
      <c r="C342">
        <v>7</v>
      </c>
      <c r="D342" s="2">
        <v>0</v>
      </c>
      <c r="E342">
        <v>5</v>
      </c>
      <c r="F342">
        <v>12</v>
      </c>
      <c r="G342">
        <v>45</v>
      </c>
      <c r="H342">
        <v>38.57</v>
      </c>
      <c r="I342">
        <v>9437.6125729899995</v>
      </c>
      <c r="J342">
        <v>8.3502922710543412</v>
      </c>
      <c r="K342">
        <v>8.3502922710543412</v>
      </c>
      <c r="L342">
        <v>6.9669515072289299</v>
      </c>
      <c r="M342">
        <v>6.9669515072289299</v>
      </c>
      <c r="N342">
        <v>4.6189999999999998</v>
      </c>
      <c r="O342">
        <v>59.385783298826766</v>
      </c>
      <c r="P342">
        <v>3.3704952035260565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0.16670988159363492</v>
      </c>
      <c r="T342" s="37" t="str">
        <f t="shared" si="125"/>
        <v/>
      </c>
      <c r="U342" s="37" t="str">
        <f t="shared" si="126"/>
        <v/>
      </c>
      <c r="V342" s="37">
        <f t="shared" si="127"/>
        <v>-0.64735008193482324</v>
      </c>
      <c r="W342" s="37" t="str">
        <f t="shared" si="128"/>
        <v/>
      </c>
      <c r="X342" s="37">
        <f t="shared" si="129"/>
        <v>-0.54493639244964842</v>
      </c>
      <c r="Y342" t="str">
        <f t="shared" si="113"/>
        <v xml:space="preserve"> </v>
      </c>
      <c r="Z342" s="1">
        <f t="shared" si="130"/>
        <v>4</v>
      </c>
      <c r="AA342" t="str">
        <f t="shared" si="114"/>
        <v xml:space="preserve"> </v>
      </c>
      <c r="AB342" s="1">
        <f t="shared" si="131"/>
        <v>26</v>
      </c>
      <c r="AC342">
        <f t="shared" si="115"/>
        <v>46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>
        <f t="shared" si="133"/>
        <v>3.3704952069760563</v>
      </c>
      <c r="AH342" t="str">
        <f t="shared" si="134"/>
        <v xml:space="preserve"> </v>
      </c>
      <c r="AI342">
        <f t="shared" si="118"/>
        <v>55</v>
      </c>
      <c r="AJ342" t="str">
        <f t="shared" si="119"/>
        <v xml:space="preserve"> </v>
      </c>
      <c r="AK342">
        <f t="shared" si="135"/>
        <v>59.385783302276764</v>
      </c>
      <c r="AL342" t="str">
        <f t="shared" si="136"/>
        <v xml:space="preserve"> </v>
      </c>
      <c r="AM342">
        <f t="shared" si="120"/>
        <v>25</v>
      </c>
      <c r="AN342" t="str">
        <f t="shared" si="121"/>
        <v xml:space="preserve"> </v>
      </c>
      <c r="AO342" t="s">
        <v>565</v>
      </c>
      <c r="AP342" t="s">
        <v>1249</v>
      </c>
      <c r="AQ342">
        <v>64.735008193482329</v>
      </c>
      <c r="AR342">
        <v>54.493639244964839</v>
      </c>
      <c r="AS342">
        <v>16.670987814363492</v>
      </c>
      <c r="AT342">
        <v>-64.735008193482329</v>
      </c>
      <c r="AU342">
        <v>-54.493639244964839</v>
      </c>
      <c r="AV342" t="s">
        <v>1796</v>
      </c>
    </row>
    <row r="343" spans="1:48" x14ac:dyDescent="0.25">
      <c r="A343">
        <v>3.4600000000000228E-9</v>
      </c>
      <c r="B343" t="s">
        <v>359</v>
      </c>
      <c r="C343">
        <v>15</v>
      </c>
      <c r="D343" s="2">
        <v>3</v>
      </c>
      <c r="E343">
        <v>9</v>
      </c>
      <c r="F343">
        <v>27</v>
      </c>
      <c r="G343">
        <v>271.5</v>
      </c>
      <c r="H343">
        <v>271.55</v>
      </c>
      <c r="I343">
        <v>68178.756655050005</v>
      </c>
      <c r="J343">
        <v>24.116341030195382</v>
      </c>
      <c r="K343">
        <v>24.116341030195382</v>
      </c>
      <c r="L343">
        <v>14.806048803202696</v>
      </c>
      <c r="M343">
        <v>14.806048803202696</v>
      </c>
      <c r="N343">
        <v>11.26</v>
      </c>
      <c r="O343">
        <v>21.729729729729726</v>
      </c>
      <c r="P343">
        <v>1.5127969066470262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359</v>
      </c>
      <c r="AP343" t="s">
        <v>1551</v>
      </c>
      <c r="AQ343">
        <v>-1.8482397054640387</v>
      </c>
      <c r="AR343">
        <v>3.2906433328704354</v>
      </c>
      <c r="AS343">
        <v>-1.8412815319468478E-2</v>
      </c>
      <c r="AT343">
        <v>1.8482397054640387</v>
      </c>
      <c r="AU343">
        <v>-3.2906433328704354</v>
      </c>
      <c r="AV343" t="s">
        <v>1797</v>
      </c>
    </row>
    <row r="344" spans="1:48" x14ac:dyDescent="0.25">
      <c r="A344">
        <v>3.470000000000023E-9</v>
      </c>
      <c r="B344" t="s">
        <v>490</v>
      </c>
      <c r="C344">
        <v>12</v>
      </c>
      <c r="D344" s="2">
        <v>2</v>
      </c>
      <c r="E344">
        <v>12</v>
      </c>
      <c r="F344">
        <v>26</v>
      </c>
      <c r="G344">
        <v>76.5</v>
      </c>
      <c r="H344">
        <v>74.2</v>
      </c>
      <c r="I344">
        <v>16517.0051074</v>
      </c>
      <c r="J344">
        <v>18.51759421013227</v>
      </c>
      <c r="K344">
        <v>18.51759421013227</v>
      </c>
      <c r="L344">
        <v>11.363132216014899</v>
      </c>
      <c r="M344">
        <v>11.363132216014899</v>
      </c>
      <c r="N344">
        <v>4.0069999999999997</v>
      </c>
      <c r="O344">
        <v>-1.061728395061732</v>
      </c>
      <c r="P344">
        <v>2.5902964959568733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>
        <f t="shared" si="127"/>
        <v>-0.21796412999771519</v>
      </c>
      <c r="W344" s="37" t="str">
        <f t="shared" si="128"/>
        <v/>
      </c>
      <c r="X344" s="37">
        <f t="shared" si="129"/>
        <v>-0.25778901519179942</v>
      </c>
      <c r="Y344" t="str">
        <f t="shared" si="113"/>
        <v xml:space="preserve"> </v>
      </c>
      <c r="Z344" s="1">
        <f t="shared" si="130"/>
        <v>141</v>
      </c>
      <c r="AA344" t="str">
        <f t="shared" si="114"/>
        <v xml:space="preserve"> </v>
      </c>
      <c r="AB344" s="1">
        <f t="shared" si="131"/>
        <v>110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490</v>
      </c>
      <c r="AP344" t="s">
        <v>1676</v>
      </c>
      <c r="AQ344">
        <v>21.796412999771519</v>
      </c>
      <c r="AR344">
        <v>25.778901519179943</v>
      </c>
      <c r="AS344">
        <v>3.0997304582210283</v>
      </c>
      <c r="AT344">
        <v>-21.796412999771519</v>
      </c>
      <c r="AU344">
        <v>-25.778901519179943</v>
      </c>
      <c r="AV344" t="s">
        <v>1798</v>
      </c>
    </row>
    <row r="345" spans="1:48" x14ac:dyDescent="0.25">
      <c r="A345">
        <v>3.4800000000000231E-9</v>
      </c>
      <c r="B345" t="s">
        <v>444</v>
      </c>
      <c r="C345">
        <v>7</v>
      </c>
      <c r="D345" s="2">
        <v>6</v>
      </c>
      <c r="E345">
        <v>6</v>
      </c>
      <c r="F345">
        <v>19</v>
      </c>
      <c r="G345">
        <v>113.5</v>
      </c>
      <c r="H345">
        <v>109.96</v>
      </c>
      <c r="I345">
        <v>22862.564316</v>
      </c>
      <c r="J345">
        <v>16.976995522618495</v>
      </c>
      <c r="K345">
        <v>16.976995522618495</v>
      </c>
      <c r="L345" t="s">
        <v>1236</v>
      </c>
      <c r="M345" t="s">
        <v>1236</v>
      </c>
      <c r="N345">
        <v>6.4770000000000003</v>
      </c>
      <c r="O345">
        <v>11.154968251244215</v>
      </c>
      <c r="P345">
        <v>2.5909421607857408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>
        <f t="shared" si="127"/>
        <v>-0.28302676293169426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>
        <f t="shared" si="130"/>
        <v>123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444</v>
      </c>
      <c r="AP345" t="s">
        <v>1487</v>
      </c>
      <c r="AQ345">
        <v>28.302676293169426</v>
      </c>
      <c r="AR345" t="e">
        <v>#VALUE!</v>
      </c>
      <c r="AS345">
        <v>3.2193524918152194</v>
      </c>
      <c r="AT345">
        <v>-28.302676293169426</v>
      </c>
      <c r="AU345" t="e">
        <v>#VALUE!</v>
      </c>
      <c r="AV345" t="s">
        <v>1799</v>
      </c>
    </row>
    <row r="346" spans="1:48" x14ac:dyDescent="0.25">
      <c r="A346">
        <v>3.4900000000000233E-9</v>
      </c>
      <c r="B346" t="s">
        <v>363</v>
      </c>
      <c r="C346">
        <v>5</v>
      </c>
      <c r="D346" s="2">
        <v>2</v>
      </c>
      <c r="E346">
        <v>6</v>
      </c>
      <c r="F346">
        <v>13</v>
      </c>
      <c r="G346">
        <v>75</v>
      </c>
      <c r="H346">
        <v>80.53</v>
      </c>
      <c r="I346">
        <v>24028.820516979999</v>
      </c>
      <c r="J346">
        <v>8.615598587782177</v>
      </c>
      <c r="K346">
        <v>8.615598587782177</v>
      </c>
      <c r="L346">
        <v>5.3873335996047258</v>
      </c>
      <c r="M346">
        <v>5.3873335996047258</v>
      </c>
      <c r="N346">
        <v>9.3469999999999995</v>
      </c>
      <c r="O346">
        <v>120.39613298750295</v>
      </c>
      <c r="P346">
        <v>2.0116726685707191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>
        <f t="shared" si="127"/>
        <v>-0.63614565365623887</v>
      </c>
      <c r="W346" s="37" t="str">
        <f t="shared" si="128"/>
        <v/>
      </c>
      <c r="X346" s="37">
        <f t="shared" si="129"/>
        <v>-0.64811302900995049</v>
      </c>
      <c r="Y346" t="str">
        <f t="shared" si="113"/>
        <v xml:space="preserve"> </v>
      </c>
      <c r="Z346" s="1">
        <f t="shared" si="130"/>
        <v>7</v>
      </c>
      <c r="AA346" t="str">
        <f t="shared" si="114"/>
        <v xml:space="preserve"> </v>
      </c>
      <c r="AB346" s="1">
        <f t="shared" si="131"/>
        <v>9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363</v>
      </c>
      <c r="AP346" t="s">
        <v>1276</v>
      </c>
      <c r="AQ346">
        <v>63.614565365623889</v>
      </c>
      <c r="AR346">
        <v>64.811302900995045</v>
      </c>
      <c r="AS346">
        <v>-6.867006084688942</v>
      </c>
      <c r="AT346">
        <v>-63.614565365623889</v>
      </c>
      <c r="AU346">
        <v>-64.811302900995045</v>
      </c>
      <c r="AV346" t="s">
        <v>1800</v>
      </c>
    </row>
    <row r="347" spans="1:48" x14ac:dyDescent="0.25">
      <c r="A347">
        <v>3.5000000000000235E-9</v>
      </c>
      <c r="B347" t="s">
        <v>526</v>
      </c>
      <c r="C347">
        <v>35</v>
      </c>
      <c r="D347" s="2">
        <v>2</v>
      </c>
      <c r="E347">
        <v>6</v>
      </c>
      <c r="F347">
        <v>43</v>
      </c>
      <c r="G347">
        <v>650</v>
      </c>
      <c r="H347">
        <v>608.36</v>
      </c>
      <c r="I347">
        <v>378633.29602139996</v>
      </c>
      <c r="J347" t="s">
        <v>1236</v>
      </c>
      <c r="K347" t="s">
        <v>1236</v>
      </c>
      <c r="L347" t="s">
        <v>1236</v>
      </c>
      <c r="M347" t="s">
        <v>1236</v>
      </c>
      <c r="N347">
        <v>13.449</v>
      </c>
      <c r="O347">
        <v>34.489999999999995</v>
      </c>
      <c r="P347">
        <v>0.10487211519495036</v>
      </c>
      <c r="Q347" s="36">
        <f t="shared" si="122"/>
        <v>81.395348840709303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43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526</v>
      </c>
      <c r="AP347" t="s">
        <v>1404</v>
      </c>
      <c r="AQ347" t="e">
        <v>#VALUE!</v>
      </c>
      <c r="AR347" t="e">
        <v>#VALUE!</v>
      </c>
      <c r="AS347">
        <v>6.8446314682096165</v>
      </c>
      <c r="AT347" t="e">
        <v>#VALUE!</v>
      </c>
      <c r="AU347" t="e">
        <v>#VALUE!</v>
      </c>
      <c r="AV347" t="s">
        <v>1801</v>
      </c>
    </row>
    <row r="348" spans="1:48" x14ac:dyDescent="0.25">
      <c r="A348">
        <v>3.5100000000000237E-9</v>
      </c>
      <c r="B348" t="s">
        <v>1161</v>
      </c>
      <c r="C348">
        <v>2</v>
      </c>
      <c r="D348" s="2">
        <v>0</v>
      </c>
      <c r="E348">
        <v>4</v>
      </c>
      <c r="F348">
        <v>6</v>
      </c>
      <c r="G348">
        <v>5290</v>
      </c>
      <c r="H348">
        <v>4873.7299999999996</v>
      </c>
      <c r="I348">
        <v>17916.435822519998</v>
      </c>
      <c r="J348">
        <v>15.411588740126106</v>
      </c>
      <c r="K348">
        <v>15.411588740126106</v>
      </c>
      <c r="L348">
        <v>11.268987821380245</v>
      </c>
      <c r="M348">
        <v>11.268987821380245</v>
      </c>
      <c r="N348">
        <v>316.238</v>
      </c>
      <c r="O348">
        <v>37.443390732161006</v>
      </c>
      <c r="P348" t="s">
        <v>124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>
        <f t="shared" si="127"/>
        <v>-0.3491370924465329</v>
      </c>
      <c r="W348" s="37" t="str">
        <f t="shared" si="128"/>
        <v/>
      </c>
      <c r="X348" s="37">
        <f t="shared" si="129"/>
        <v>-0.26393828834356992</v>
      </c>
      <c r="Y348" t="str">
        <f t="shared" si="113"/>
        <v xml:space="preserve"> </v>
      </c>
      <c r="Z348" s="1">
        <f t="shared" si="130"/>
        <v>95</v>
      </c>
      <c r="AA348" t="str">
        <f t="shared" si="114"/>
        <v xml:space="preserve"> </v>
      </c>
      <c r="AB348" s="1">
        <f t="shared" si="131"/>
        <v>107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1161</v>
      </c>
      <c r="AP348" t="s">
        <v>1571</v>
      </c>
      <c r="AQ348">
        <v>34.91370924465329</v>
      </c>
      <c r="AR348">
        <v>26.393828834356992</v>
      </c>
      <c r="AS348">
        <v>8.5410968601051138</v>
      </c>
      <c r="AT348">
        <v>-34.91370924465329</v>
      </c>
      <c r="AU348">
        <v>-26.393828834356992</v>
      </c>
      <c r="AV348" t="s">
        <v>1802</v>
      </c>
    </row>
    <row r="349" spans="1:48" x14ac:dyDescent="0.25">
      <c r="A349">
        <v>3.5200000000000238E-9</v>
      </c>
      <c r="B349" t="s">
        <v>1076</v>
      </c>
      <c r="C349">
        <v>3</v>
      </c>
      <c r="D349" s="2">
        <v>2</v>
      </c>
      <c r="E349">
        <v>6</v>
      </c>
      <c r="F349">
        <v>11</v>
      </c>
      <c r="G349">
        <v>25.5</v>
      </c>
      <c r="H349">
        <v>27.38</v>
      </c>
      <c r="I349">
        <v>11645.565025159998</v>
      </c>
      <c r="J349">
        <v>16.644376899696049</v>
      </c>
      <c r="K349">
        <v>16.644376899696049</v>
      </c>
      <c r="L349">
        <v>11.72908600215905</v>
      </c>
      <c r="M349">
        <v>11.72908600215905</v>
      </c>
      <c r="N349">
        <v>1.645</v>
      </c>
      <c r="O349">
        <v>-8.100558659217878</v>
      </c>
      <c r="P349">
        <v>3.3601168736303872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-0.29707392754737572</v>
      </c>
      <c r="W349" s="37" t="str">
        <f t="shared" si="128"/>
        <v/>
      </c>
      <c r="X349" s="37">
        <f t="shared" si="129"/>
        <v>-0.23388584176699911</v>
      </c>
      <c r="Y349" t="str">
        <f t="shared" si="113"/>
        <v xml:space="preserve"> </v>
      </c>
      <c r="Z349" s="1">
        <f t="shared" si="130"/>
        <v>119</v>
      </c>
      <c r="AA349" t="str">
        <f t="shared" si="114"/>
        <v xml:space="preserve"> </v>
      </c>
      <c r="AB349" s="1">
        <f t="shared" si="131"/>
        <v>118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3.3601168771503871</v>
      </c>
      <c r="AH349" t="str">
        <f t="shared" si="134"/>
        <v xml:space="preserve"> </v>
      </c>
      <c r="AI349">
        <f t="shared" si="118"/>
        <v>56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1076</v>
      </c>
      <c r="AP349" t="s">
        <v>1803</v>
      </c>
      <c r="AQ349">
        <v>29.707392754737572</v>
      </c>
      <c r="AR349">
        <v>23.388584176699911</v>
      </c>
      <c r="AS349">
        <v>-6.8663257852446975</v>
      </c>
      <c r="AT349">
        <v>-29.707392754737572</v>
      </c>
      <c r="AU349">
        <v>-23.388584176699911</v>
      </c>
      <c r="AV349" t="s">
        <v>1804</v>
      </c>
    </row>
    <row r="350" spans="1:48" x14ac:dyDescent="0.25">
      <c r="A350">
        <v>3.530000000000024E-9</v>
      </c>
      <c r="B350" t="s">
        <v>603</v>
      </c>
      <c r="C350">
        <v>0</v>
      </c>
      <c r="D350" s="2">
        <v>0</v>
      </c>
      <c r="E350">
        <v>1</v>
      </c>
      <c r="F350">
        <v>1</v>
      </c>
      <c r="G350" t="s">
        <v>119</v>
      </c>
      <c r="H350">
        <v>24.78</v>
      </c>
      <c r="I350">
        <v>15412.483030080002</v>
      </c>
      <c r="J350" t="s">
        <v>1236</v>
      </c>
      <c r="K350" t="s">
        <v>1236</v>
      </c>
      <c r="L350">
        <v>12.772322242143971</v>
      </c>
      <c r="M350">
        <v>12.772322242143971</v>
      </c>
      <c r="N350">
        <v>0.499</v>
      </c>
      <c r="O350">
        <v>126.81818181818183</v>
      </c>
      <c r="P350">
        <v>0.80710250201775624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 xml:space="preserve"> </v>
      </c>
      <c r="T350" s="37" t="str">
        <f t="shared" si="125"/>
        <v xml:space="preserve"> </v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>
        <f t="shared" si="129"/>
        <v>-0.16574429572606397</v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>
        <f t="shared" si="131"/>
        <v>146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603</v>
      </c>
      <c r="AP350" t="s">
        <v>1805</v>
      </c>
      <c r="AQ350" t="e">
        <v>#VALUE!</v>
      </c>
      <c r="AR350">
        <v>16.574429572606398</v>
      </c>
      <c r="AS350" t="s">
        <v>124</v>
      </c>
      <c r="AT350" t="e">
        <v>#VALUE!</v>
      </c>
      <c r="AU350">
        <v>-16.574429572606398</v>
      </c>
      <c r="AV350" t="s">
        <v>1806</v>
      </c>
    </row>
    <row r="351" spans="1:48" x14ac:dyDescent="0.25">
      <c r="A351">
        <v>3.5400000000000242E-9</v>
      </c>
      <c r="B351" t="s">
        <v>610</v>
      </c>
      <c r="C351">
        <v>8</v>
      </c>
      <c r="D351" s="2">
        <v>1</v>
      </c>
      <c r="E351">
        <v>0</v>
      </c>
      <c r="F351">
        <v>9</v>
      </c>
      <c r="G351">
        <v>28.329999923706055</v>
      </c>
      <c r="H351">
        <v>26.76</v>
      </c>
      <c r="I351">
        <v>15412.483030080002</v>
      </c>
      <c r="J351" t="s">
        <v>1236</v>
      </c>
      <c r="K351" t="s">
        <v>1236</v>
      </c>
      <c r="L351">
        <v>12.772322242143971</v>
      </c>
      <c r="M351">
        <v>12.772322242143971</v>
      </c>
      <c r="N351">
        <v>0.499</v>
      </c>
      <c r="O351">
        <v>126.81818181818183</v>
      </c>
      <c r="P351">
        <v>0.72496263079222723</v>
      </c>
      <c r="Q351" s="36">
        <f t="shared" si="122"/>
        <v>88.888888892428881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>
        <f t="shared" si="129"/>
        <v>-0.16574429572606397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146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14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610</v>
      </c>
      <c r="AP351" t="s">
        <v>1805</v>
      </c>
      <c r="AQ351" t="e">
        <v>#VALUE!</v>
      </c>
      <c r="AR351">
        <v>16.574429572606398</v>
      </c>
      <c r="AS351">
        <v>5.8669653352244167</v>
      </c>
      <c r="AT351" t="e">
        <v>#VALUE!</v>
      </c>
      <c r="AU351">
        <v>-16.574429572606398</v>
      </c>
      <c r="AV351" t="s">
        <v>1806</v>
      </c>
    </row>
    <row r="352" spans="1:48" x14ac:dyDescent="0.25">
      <c r="A352">
        <v>3.5500000000000243E-9</v>
      </c>
      <c r="B352" t="s">
        <v>585</v>
      </c>
      <c r="C352">
        <v>11</v>
      </c>
      <c r="D352" s="2">
        <v>0</v>
      </c>
      <c r="E352">
        <v>9</v>
      </c>
      <c r="F352">
        <v>20</v>
      </c>
      <c r="G352">
        <v>70</v>
      </c>
      <c r="H352">
        <v>65.67</v>
      </c>
      <c r="I352">
        <v>24527.825183069999</v>
      </c>
      <c r="J352" t="s">
        <v>1236</v>
      </c>
      <c r="K352" t="s">
        <v>1236</v>
      </c>
      <c r="L352">
        <v>20.036592387418814</v>
      </c>
      <c r="M352">
        <v>20.036592387418814</v>
      </c>
      <c r="N352">
        <v>1.339</v>
      </c>
      <c r="O352">
        <v>-2.7596223674655072</v>
      </c>
      <c r="P352">
        <v>4.3353129282777525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 xml:space="preserve"> </v>
      </c>
      <c r="V352" s="37" t="str">
        <f t="shared" si="127"/>
        <v xml:space="preserve"> </v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4.3353129318277528</v>
      </c>
      <c r="AH352" t="str">
        <f t="shared" si="134"/>
        <v xml:space="preserve"> </v>
      </c>
      <c r="AI352">
        <f t="shared" si="118"/>
        <v>17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585</v>
      </c>
      <c r="AP352" t="s">
        <v>1374</v>
      </c>
      <c r="AQ352" t="e">
        <v>#VALUE!</v>
      </c>
      <c r="AR352">
        <v>-30.873941140166284</v>
      </c>
      <c r="AS352">
        <v>6.5935739302573459</v>
      </c>
      <c r="AT352" t="e">
        <v>#VALUE!</v>
      </c>
      <c r="AU352">
        <v>30.873941140166284</v>
      </c>
      <c r="AV352" t="s">
        <v>1807</v>
      </c>
    </row>
    <row r="353" spans="1:48" x14ac:dyDescent="0.25">
      <c r="A353">
        <v>3.5600000000000245E-9</v>
      </c>
      <c r="B353" t="s">
        <v>1162</v>
      </c>
      <c r="C353">
        <v>8</v>
      </c>
      <c r="D353" s="2">
        <v>2</v>
      </c>
      <c r="E353">
        <v>9</v>
      </c>
      <c r="F353">
        <v>19</v>
      </c>
      <c r="G353">
        <v>228.5</v>
      </c>
      <c r="H353">
        <v>249.02</v>
      </c>
      <c r="I353">
        <v>29119.679381220001</v>
      </c>
      <c r="J353">
        <v>34.390277585968789</v>
      </c>
      <c r="K353">
        <v>34.390277585968789</v>
      </c>
      <c r="L353">
        <v>19.940200200606579</v>
      </c>
      <c r="M353">
        <v>19.940200200606579</v>
      </c>
      <c r="N353">
        <v>7.2410000000000005</v>
      </c>
      <c r="O353">
        <v>27.549762198344197</v>
      </c>
      <c r="P353">
        <v>0.29475544133001369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1162</v>
      </c>
      <c r="AP353" t="s">
        <v>1709</v>
      </c>
      <c r="AQ353">
        <v>-45.237174691123514</v>
      </c>
      <c r="AR353">
        <v>-30.244331816419322</v>
      </c>
      <c r="AS353">
        <v>-8.2403019837764102</v>
      </c>
      <c r="AT353">
        <v>45.237174691123514</v>
      </c>
      <c r="AU353">
        <v>30.244331816419322</v>
      </c>
      <c r="AV353" t="s">
        <v>1808</v>
      </c>
    </row>
    <row r="354" spans="1:48" x14ac:dyDescent="0.25">
      <c r="A354">
        <v>3.5700000000000247E-9</v>
      </c>
      <c r="B354" t="s">
        <v>367</v>
      </c>
      <c r="C354">
        <v>6</v>
      </c>
      <c r="D354" s="2">
        <v>3</v>
      </c>
      <c r="E354">
        <v>15</v>
      </c>
      <c r="F354">
        <v>24</v>
      </c>
      <c r="G354">
        <v>47</v>
      </c>
      <c r="H354">
        <v>50.91</v>
      </c>
      <c r="I354">
        <v>22682.129678069999</v>
      </c>
      <c r="J354">
        <v>16.454427925016159</v>
      </c>
      <c r="K354">
        <v>16.454427925016159</v>
      </c>
      <c r="L354">
        <v>11.723581253019811</v>
      </c>
      <c r="M354">
        <v>11.723581253019811</v>
      </c>
      <c r="N354">
        <v>3.0939999999999999</v>
      </c>
      <c r="O354">
        <v>22.534653465346533</v>
      </c>
      <c r="P354">
        <v>7.3462973875466515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-0.30509586117353482</v>
      </c>
      <c r="W354" s="37" t="str">
        <f t="shared" si="128"/>
        <v/>
      </c>
      <c r="X354" s="37">
        <f t="shared" si="129"/>
        <v>-0.23424539802332767</v>
      </c>
      <c r="Y354" t="str">
        <f t="shared" si="113"/>
        <v xml:space="preserve"> </v>
      </c>
      <c r="Z354" s="1">
        <f t="shared" si="130"/>
        <v>114</v>
      </c>
      <c r="AA354" t="str">
        <f t="shared" si="114"/>
        <v xml:space="preserve"> </v>
      </c>
      <c r="AB354" s="1">
        <f t="shared" si="131"/>
        <v>117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7.3462973911166518</v>
      </c>
      <c r="AH354" t="str">
        <f t="shared" si="134"/>
        <v xml:space="preserve"> </v>
      </c>
      <c r="AI354">
        <f t="shared" si="118"/>
        <v>2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367</v>
      </c>
      <c r="AP354" t="s">
        <v>1290</v>
      </c>
      <c r="AQ354">
        <v>30.509586117353482</v>
      </c>
      <c r="AR354">
        <v>23.424539802332767</v>
      </c>
      <c r="AS354">
        <v>-7.6802199960714912</v>
      </c>
      <c r="AT354">
        <v>-30.509586117353482</v>
      </c>
      <c r="AU354">
        <v>-23.424539802332767</v>
      </c>
      <c r="AV354" t="s">
        <v>1809</v>
      </c>
    </row>
    <row r="355" spans="1:48" x14ac:dyDescent="0.25">
      <c r="A355">
        <v>3.5800000000000249E-9</v>
      </c>
      <c r="B355" t="s">
        <v>366</v>
      </c>
      <c r="C355">
        <v>4</v>
      </c>
      <c r="D355" s="2">
        <v>2</v>
      </c>
      <c r="E355">
        <v>7</v>
      </c>
      <c r="F355">
        <v>13</v>
      </c>
      <c r="G355">
        <v>75</v>
      </c>
      <c r="H355">
        <v>79.28</v>
      </c>
      <c r="I355">
        <v>17049.412622079999</v>
      </c>
      <c r="J355">
        <v>13.673680579510176</v>
      </c>
      <c r="K355">
        <v>13.673680579510176</v>
      </c>
      <c r="L355">
        <v>8.0486179989923876</v>
      </c>
      <c r="M355">
        <v>8.0486179989923876</v>
      </c>
      <c r="N355">
        <v>5.798</v>
      </c>
      <c r="O355">
        <v>32.677345537757432</v>
      </c>
      <c r="P355">
        <v>3.5355701311806258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-0.422532507906479</v>
      </c>
      <c r="W355" s="37" t="str">
        <f t="shared" si="128"/>
        <v/>
      </c>
      <c r="X355" s="37">
        <f t="shared" si="129"/>
        <v>-0.4742846798035254</v>
      </c>
      <c r="Y355" t="str">
        <f t="shared" si="113"/>
        <v xml:space="preserve"> </v>
      </c>
      <c r="Z355" s="1">
        <f t="shared" si="130"/>
        <v>68</v>
      </c>
      <c r="AA355" t="str">
        <f t="shared" si="114"/>
        <v xml:space="preserve"> </v>
      </c>
      <c r="AB355" s="1">
        <f t="shared" si="131"/>
        <v>38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3.5355701347606256</v>
      </c>
      <c r="AH355" t="str">
        <f t="shared" si="134"/>
        <v xml:space="preserve"> </v>
      </c>
      <c r="AI355">
        <f t="shared" si="118"/>
        <v>45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366</v>
      </c>
      <c r="AP355" t="s">
        <v>1697</v>
      </c>
      <c r="AQ355">
        <v>42.253250790647897</v>
      </c>
      <c r="AR355">
        <v>47.428467980352536</v>
      </c>
      <c r="AS355">
        <v>-5.3985872855701338</v>
      </c>
      <c r="AT355">
        <v>-42.253250790647897</v>
      </c>
      <c r="AU355">
        <v>-47.428467980352536</v>
      </c>
      <c r="AV355" t="s">
        <v>1810</v>
      </c>
    </row>
    <row r="356" spans="1:48" x14ac:dyDescent="0.25">
      <c r="A356">
        <v>3.590000000000025E-9</v>
      </c>
      <c r="B356" t="s">
        <v>337</v>
      </c>
      <c r="C356">
        <v>8</v>
      </c>
      <c r="D356" s="2">
        <v>3</v>
      </c>
      <c r="E356">
        <v>16</v>
      </c>
      <c r="F356">
        <v>27</v>
      </c>
      <c r="G356">
        <v>70.5</v>
      </c>
      <c r="H356">
        <v>76.12</v>
      </c>
      <c r="I356">
        <v>219494.68419999999</v>
      </c>
      <c r="J356">
        <v>17.021466905187836</v>
      </c>
      <c r="K356">
        <v>17.021466905187836</v>
      </c>
      <c r="L356">
        <v>12.469073741720212</v>
      </c>
      <c r="M356">
        <v>12.469073741720212</v>
      </c>
      <c r="N356">
        <v>4.4720000000000004</v>
      </c>
      <c r="O356">
        <v>16.155844155844164</v>
      </c>
      <c r="P356">
        <v>1.3807146610614818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-0.28114864550654894</v>
      </c>
      <c r="W356" s="37" t="str">
        <f t="shared" si="128"/>
        <v/>
      </c>
      <c r="X356" s="37">
        <f t="shared" si="129"/>
        <v>-0.18555171887862698</v>
      </c>
      <c r="Y356" t="str">
        <f t="shared" si="113"/>
        <v xml:space="preserve"> </v>
      </c>
      <c r="Z356" s="1">
        <f t="shared" si="130"/>
        <v>125</v>
      </c>
      <c r="AA356" t="str">
        <f t="shared" si="114"/>
        <v xml:space="preserve"> </v>
      </c>
      <c r="AB356" s="1">
        <f t="shared" si="131"/>
        <v>139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337</v>
      </c>
      <c r="AP356" t="s">
        <v>1421</v>
      </c>
      <c r="AQ356">
        <v>28.114864550654893</v>
      </c>
      <c r="AR356">
        <v>18.555171887862699</v>
      </c>
      <c r="AS356">
        <v>-7.3830793483972705</v>
      </c>
      <c r="AT356">
        <v>-28.114864550654893</v>
      </c>
      <c r="AU356">
        <v>-18.555171887862699</v>
      </c>
      <c r="AV356" t="s">
        <v>1811</v>
      </c>
    </row>
    <row r="357" spans="1:48" x14ac:dyDescent="0.25">
      <c r="A357">
        <v>3.6000000000000252E-9</v>
      </c>
      <c r="B357" t="s">
        <v>471</v>
      </c>
      <c r="C357">
        <v>15</v>
      </c>
      <c r="D357" s="2">
        <v>1</v>
      </c>
      <c r="E357">
        <v>8</v>
      </c>
      <c r="F357">
        <v>24</v>
      </c>
      <c r="G357">
        <v>535</v>
      </c>
      <c r="H357">
        <v>519.57000000000005</v>
      </c>
      <c r="I357">
        <v>36322.059033540005</v>
      </c>
      <c r="J357">
        <v>22.028745866191809</v>
      </c>
      <c r="K357">
        <v>22.028745866191809</v>
      </c>
      <c r="L357">
        <v>15.223766656144223</v>
      </c>
      <c r="M357">
        <v>15.223766656144223</v>
      </c>
      <c r="N357">
        <v>23.586000000000002</v>
      </c>
      <c r="O357">
        <v>0.22521565461267506</v>
      </c>
      <c r="P357">
        <v>0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471</v>
      </c>
      <c r="AP357" t="s">
        <v>1286</v>
      </c>
      <c r="AQ357">
        <v>6.9681015631053</v>
      </c>
      <c r="AR357">
        <v>0.56221623099492746</v>
      </c>
      <c r="AS357">
        <v>2.9697634582443122</v>
      </c>
      <c r="AT357">
        <v>-6.9681015631053</v>
      </c>
      <c r="AU357">
        <v>-0.56221623099492746</v>
      </c>
      <c r="AV357" t="s">
        <v>1812</v>
      </c>
    </row>
    <row r="358" spans="1:48" x14ac:dyDescent="0.25">
      <c r="A358">
        <v>3.6100000000000254E-9</v>
      </c>
      <c r="B358" t="s">
        <v>1163</v>
      </c>
      <c r="C358">
        <v>8</v>
      </c>
      <c r="D358" s="2">
        <v>1</v>
      </c>
      <c r="E358">
        <v>5</v>
      </c>
      <c r="F358">
        <v>14</v>
      </c>
      <c r="G358">
        <v>75.5</v>
      </c>
      <c r="H358">
        <v>70.650000000000006</v>
      </c>
      <c r="I358">
        <v>30363.925914000003</v>
      </c>
      <c r="J358">
        <v>25.794085432639651</v>
      </c>
      <c r="K358">
        <v>25.794085432639651</v>
      </c>
      <c r="L358">
        <v>15.513771720913821</v>
      </c>
      <c r="M358">
        <v>15.513771720913821</v>
      </c>
      <c r="N358">
        <v>2.7389999999999999</v>
      </c>
      <c r="O358">
        <v>8.6904761904761845</v>
      </c>
      <c r="P358">
        <v>1.3007784854918614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1163</v>
      </c>
      <c r="AP358" t="s">
        <v>1429</v>
      </c>
      <c r="AQ358">
        <v>-8.9336973978517911</v>
      </c>
      <c r="AR358">
        <v>-1.3320233204788146</v>
      </c>
      <c r="AS358">
        <v>6.8648266100495237</v>
      </c>
      <c r="AT358">
        <v>8.9336973978517911</v>
      </c>
      <c r="AU358">
        <v>1.3320233204788146</v>
      </c>
      <c r="AV358" t="s">
        <v>1813</v>
      </c>
    </row>
    <row r="359" spans="1:48" x14ac:dyDescent="0.25">
      <c r="A359">
        <v>3.6200000000000255E-9</v>
      </c>
      <c r="B359" t="s">
        <v>365</v>
      </c>
      <c r="C359">
        <v>5</v>
      </c>
      <c r="D359" s="2">
        <v>4</v>
      </c>
      <c r="E359">
        <v>17</v>
      </c>
      <c r="F359">
        <v>26</v>
      </c>
      <c r="G359">
        <v>29</v>
      </c>
      <c r="H359">
        <v>24.23</v>
      </c>
      <c r="I359">
        <v>22617.750241080001</v>
      </c>
      <c r="J359" t="s">
        <v>1236</v>
      </c>
      <c r="K359" t="s">
        <v>1236</v>
      </c>
      <c r="L359">
        <v>7.0940652618478284</v>
      </c>
      <c r="M359">
        <v>7.0940652618478284</v>
      </c>
      <c r="N359">
        <v>-1.49</v>
      </c>
      <c r="O359">
        <v>61.892583120204606</v>
      </c>
      <c r="P359">
        <v>0.66859265373503918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0.19686339610865047</v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-0.53663364429844829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30</v>
      </c>
      <c r="AC359">
        <f t="shared" si="115"/>
        <v>30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>
        <f t="shared" si="135"/>
        <v>61.892583123824608</v>
      </c>
      <c r="AL359" t="str">
        <f t="shared" si="136"/>
        <v xml:space="preserve"> </v>
      </c>
      <c r="AM359">
        <f t="shared" si="120"/>
        <v>21</v>
      </c>
      <c r="AN359" t="str">
        <f t="shared" si="121"/>
        <v xml:space="preserve"> </v>
      </c>
      <c r="AO359" t="s">
        <v>365</v>
      </c>
      <c r="AP359" t="s">
        <v>1314</v>
      </c>
      <c r="AQ359" t="e">
        <v>#VALUE!</v>
      </c>
      <c r="AR359">
        <v>53.663364429844826</v>
      </c>
      <c r="AS359">
        <v>19.686339248865046</v>
      </c>
      <c r="AT359" t="e">
        <v>#VALUE!</v>
      </c>
      <c r="AU359">
        <v>-53.663364429844826</v>
      </c>
      <c r="AV359" t="s">
        <v>1814</v>
      </c>
    </row>
    <row r="360" spans="1:48" x14ac:dyDescent="0.25">
      <c r="A360">
        <v>3.6300000000000257E-9</v>
      </c>
      <c r="B360" t="s">
        <v>1164</v>
      </c>
      <c r="C360">
        <v>10</v>
      </c>
      <c r="D360" s="2">
        <v>0</v>
      </c>
      <c r="E360">
        <v>4</v>
      </c>
      <c r="F360">
        <v>14</v>
      </c>
      <c r="G360">
        <v>470</v>
      </c>
      <c r="H360">
        <v>381.01</v>
      </c>
      <c r="I360">
        <v>22931.221346529997</v>
      </c>
      <c r="J360" t="s">
        <v>1236</v>
      </c>
      <c r="K360" t="s">
        <v>1236</v>
      </c>
      <c r="L360" t="s">
        <v>1236</v>
      </c>
      <c r="M360" t="s">
        <v>1236</v>
      </c>
      <c r="N360">
        <v>4.1829999999999998</v>
      </c>
      <c r="O360">
        <v>19.856733524355288</v>
      </c>
      <c r="P360">
        <v>0</v>
      </c>
      <c r="Q360" s="36">
        <f t="shared" si="122"/>
        <v>71.428571432201437</v>
      </c>
      <c r="R360" t="str">
        <f t="shared" si="123"/>
        <v xml:space="preserve"> </v>
      </c>
      <c r="S360" s="37">
        <f t="shared" si="124"/>
        <v>0.23356342716219083</v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 xml:space="preserve"> </v>
      </c>
      <c r="X360" s="37" t="str">
        <f t="shared" si="129"/>
        <v xml:space="preserve"> 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>
        <f t="shared" si="115"/>
        <v>17</v>
      </c>
      <c r="AD360" s="1" t="str">
        <f t="shared" si="132"/>
        <v xml:space="preserve"> </v>
      </c>
      <c r="AE360">
        <f t="shared" si="116"/>
        <v>98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1164</v>
      </c>
      <c r="AP360" t="s">
        <v>1335</v>
      </c>
      <c r="AQ360" t="e">
        <v>#VALUE!</v>
      </c>
      <c r="AR360" t="e">
        <v>#VALUE!</v>
      </c>
      <c r="AS360">
        <v>23.356342353219084</v>
      </c>
      <c r="AT360" t="e">
        <v>#VALUE!</v>
      </c>
      <c r="AU360" t="e">
        <v>#VALUE!</v>
      </c>
      <c r="AV360" t="s">
        <v>1815</v>
      </c>
    </row>
    <row r="361" spans="1:48" x14ac:dyDescent="0.25">
      <c r="A361">
        <v>3.6400000000000259E-9</v>
      </c>
      <c r="B361" t="s">
        <v>446</v>
      </c>
      <c r="C361">
        <v>4</v>
      </c>
      <c r="D361" s="2">
        <v>5</v>
      </c>
      <c r="E361">
        <v>13</v>
      </c>
      <c r="F361">
        <v>22</v>
      </c>
      <c r="G361">
        <v>98</v>
      </c>
      <c r="H361">
        <v>95.85</v>
      </c>
      <c r="I361">
        <v>34540.512517800002</v>
      </c>
      <c r="J361">
        <v>32.014028056112217</v>
      </c>
      <c r="K361">
        <v>32.014028056112217</v>
      </c>
      <c r="L361">
        <v>20.968025512695309</v>
      </c>
      <c r="M361">
        <v>20.968025512695309</v>
      </c>
      <c r="N361">
        <v>2.9940000000000002</v>
      </c>
      <c r="O361">
        <v>-0.19999999999999277</v>
      </c>
      <c r="P361">
        <v>2.5925925925925926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446</v>
      </c>
      <c r="AP361" t="s">
        <v>1408</v>
      </c>
      <c r="AQ361">
        <v>-35.201787008812758</v>
      </c>
      <c r="AR361">
        <v>-36.957826146979109</v>
      </c>
      <c r="AS361">
        <v>2.2430881585811191</v>
      </c>
      <c r="AT361">
        <v>35.201787008812758</v>
      </c>
      <c r="AU361">
        <v>36.957826146979109</v>
      </c>
      <c r="AV361" t="s">
        <v>1816</v>
      </c>
    </row>
    <row r="362" spans="1:48" x14ac:dyDescent="0.25">
      <c r="A362">
        <v>3.6500000000000261E-9</v>
      </c>
      <c r="B362" t="s">
        <v>447</v>
      </c>
      <c r="C362">
        <v>0</v>
      </c>
      <c r="D362" s="2">
        <v>0</v>
      </c>
      <c r="E362">
        <v>14</v>
      </c>
      <c r="F362">
        <v>14</v>
      </c>
      <c r="G362">
        <v>18.274999618530273</v>
      </c>
      <c r="H362">
        <v>18.190000000000001</v>
      </c>
      <c r="I362">
        <v>7740.2983493700003</v>
      </c>
      <c r="J362">
        <v>14.133644133644136</v>
      </c>
      <c r="K362">
        <v>14.133644133644136</v>
      </c>
      <c r="L362" t="s">
        <v>1236</v>
      </c>
      <c r="M362" t="s">
        <v>1236</v>
      </c>
      <c r="N362">
        <v>1.2869999999999999</v>
      </c>
      <c r="O362">
        <v>1.3385826771653466</v>
      </c>
      <c r="P362">
        <v>3.9967014843320503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>
        <f t="shared" si="127"/>
        <v>-0.4031073064389108</v>
      </c>
      <c r="W362" s="37" t="str">
        <f t="shared" si="128"/>
        <v xml:space="preserve"> </v>
      </c>
      <c r="X362" s="37" t="str">
        <f t="shared" si="129"/>
        <v xml:space="preserve"> 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77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3.9967014879820502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27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447</v>
      </c>
      <c r="AP362" t="s">
        <v>1241</v>
      </c>
      <c r="AQ362">
        <v>40.310730643891077</v>
      </c>
      <c r="AR362" t="e">
        <v>#VALUE!</v>
      </c>
      <c r="AS362">
        <v>0.46728762248637867</v>
      </c>
      <c r="AT362">
        <v>-40.310730643891077</v>
      </c>
      <c r="AU362" t="e">
        <v>#VALUE!</v>
      </c>
      <c r="AV362" t="s">
        <v>1817</v>
      </c>
    </row>
    <row r="363" spans="1:48" x14ac:dyDescent="0.25">
      <c r="A363">
        <v>3.6600000000000262E-9</v>
      </c>
      <c r="B363" t="s">
        <v>423</v>
      </c>
      <c r="C363">
        <v>6</v>
      </c>
      <c r="D363" s="2">
        <v>3</v>
      </c>
      <c r="E363">
        <v>11</v>
      </c>
      <c r="F363">
        <v>20</v>
      </c>
      <c r="G363">
        <v>98</v>
      </c>
      <c r="H363">
        <v>95.29</v>
      </c>
      <c r="I363">
        <v>33078.491386590002</v>
      </c>
      <c r="J363">
        <v>16.569292296991829</v>
      </c>
      <c r="K363">
        <v>16.569292296991829</v>
      </c>
      <c r="L363">
        <v>11.357544799259049</v>
      </c>
      <c r="M363">
        <v>11.357544799259049</v>
      </c>
      <c r="N363">
        <v>5.7510000000000003</v>
      </c>
      <c r="O363">
        <v>53.770053475935832</v>
      </c>
      <c r="P363">
        <v>1.5825375170532061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-0.30024490385959235</v>
      </c>
      <c r="W363" s="37" t="str">
        <f t="shared" si="128"/>
        <v/>
      </c>
      <c r="X363" s="37">
        <f t="shared" si="129"/>
        <v>-0.25815397108723892</v>
      </c>
      <c r="Y363" t="str">
        <f t="shared" si="137"/>
        <v xml:space="preserve"> </v>
      </c>
      <c r="Z363" s="1">
        <f t="shared" si="130"/>
        <v>116</v>
      </c>
      <c r="AA363" t="str">
        <f t="shared" si="138"/>
        <v xml:space="preserve"> </v>
      </c>
      <c r="AB363" s="1">
        <f t="shared" si="131"/>
        <v>109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>
        <f t="shared" si="135"/>
        <v>53.77005347959583</v>
      </c>
      <c r="AL363" t="str">
        <f t="shared" si="136"/>
        <v xml:space="preserve"> </v>
      </c>
      <c r="AM363">
        <f t="shared" si="144"/>
        <v>31</v>
      </c>
      <c r="AN363" t="str">
        <f t="shared" si="145"/>
        <v xml:space="preserve"> </v>
      </c>
      <c r="AO363" t="s">
        <v>423</v>
      </c>
      <c r="AP363" t="s">
        <v>1536</v>
      </c>
      <c r="AQ363">
        <v>30.024490385959236</v>
      </c>
      <c r="AR363">
        <v>25.815397108723893</v>
      </c>
      <c r="AS363">
        <v>2.843950047224264</v>
      </c>
      <c r="AT363">
        <v>-30.024490385959236</v>
      </c>
      <c r="AU363">
        <v>-25.815397108723893</v>
      </c>
      <c r="AV363" t="s">
        <v>1818</v>
      </c>
    </row>
    <row r="364" spans="1:48" x14ac:dyDescent="0.25">
      <c r="A364">
        <v>3.6700000000000264E-9</v>
      </c>
      <c r="B364" t="s">
        <v>1165</v>
      </c>
      <c r="C364">
        <v>11</v>
      </c>
      <c r="D364" s="2">
        <v>1</v>
      </c>
      <c r="E364">
        <v>9</v>
      </c>
      <c r="F364">
        <v>21</v>
      </c>
      <c r="G364">
        <v>33</v>
      </c>
      <c r="H364">
        <v>32.840000000000003</v>
      </c>
      <c r="I364">
        <v>17696.588827400003</v>
      </c>
      <c r="J364" t="s">
        <v>1236</v>
      </c>
      <c r="K364" t="s">
        <v>1236</v>
      </c>
      <c r="L364">
        <v>25.38325589199782</v>
      </c>
      <c r="M364">
        <v>25.38325589199782</v>
      </c>
      <c r="N364">
        <v>0.35399999999999998</v>
      </c>
      <c r="O364">
        <v>-53.785900783289819</v>
      </c>
      <c r="P364">
        <v>3.8306942752740554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 xml:space="preserve"> </v>
      </c>
      <c r="V364" s="37" t="str">
        <f t="shared" si="127"/>
        <v xml:space="preserve"> 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3.8306942789440552</v>
      </c>
      <c r="AH364" t="str">
        <f t="shared" si="134"/>
        <v xml:space="preserve"> </v>
      </c>
      <c r="AI364">
        <f t="shared" si="142"/>
        <v>29</v>
      </c>
      <c r="AJ364" t="str">
        <f t="shared" si="143"/>
        <v xml:space="preserve"> </v>
      </c>
      <c r="AK364" t="str">
        <f t="shared" si="135"/>
        <v xml:space="preserve"> </v>
      </c>
      <c r="AL364">
        <f t="shared" si="136"/>
        <v>-53.785900779619816</v>
      </c>
      <c r="AM364" t="str">
        <f t="shared" si="144"/>
        <v xml:space="preserve"> </v>
      </c>
      <c r="AN364">
        <f t="shared" si="145"/>
        <v>1</v>
      </c>
      <c r="AO364" t="s">
        <v>1165</v>
      </c>
      <c r="AP364" t="s">
        <v>1819</v>
      </c>
      <c r="AQ364" t="e">
        <v>#VALUE!</v>
      </c>
      <c r="AR364">
        <v>-65.796991490480423</v>
      </c>
      <c r="AS364">
        <v>0.4872107186357999</v>
      </c>
      <c r="AT364" t="e">
        <v>#VALUE!</v>
      </c>
      <c r="AU364">
        <v>65.796991490480423</v>
      </c>
      <c r="AV364" t="s">
        <v>1820</v>
      </c>
    </row>
    <row r="365" spans="1:48" x14ac:dyDescent="0.25">
      <c r="A365">
        <v>3.6800000000000266E-9</v>
      </c>
      <c r="B365" t="s">
        <v>377</v>
      </c>
      <c r="C365">
        <v>10</v>
      </c>
      <c r="D365" s="2">
        <v>1</v>
      </c>
      <c r="E365">
        <v>8</v>
      </c>
      <c r="F365">
        <v>19</v>
      </c>
      <c r="G365">
        <v>64</v>
      </c>
      <c r="H365">
        <v>61.29</v>
      </c>
      <c r="I365">
        <v>30957.15542481</v>
      </c>
      <c r="J365">
        <v>17.837601862630965</v>
      </c>
      <c r="K365">
        <v>17.837601862630965</v>
      </c>
      <c r="L365">
        <v>11.652970878059515</v>
      </c>
      <c r="M365">
        <v>11.652970878059515</v>
      </c>
      <c r="N365">
        <v>3.4359999999999999</v>
      </c>
      <c r="O365">
        <v>0.17492711370261757</v>
      </c>
      <c r="P365">
        <v>3.3365965084026756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>
        <f t="shared" si="127"/>
        <v>-0.24668159734464001</v>
      </c>
      <c r="W365" s="37" t="str">
        <f t="shared" si="128"/>
        <v/>
      </c>
      <c r="X365" s="37">
        <f t="shared" si="129"/>
        <v>-0.23885748868113899</v>
      </c>
      <c r="Y365" t="str">
        <f t="shared" si="137"/>
        <v xml:space="preserve"> </v>
      </c>
      <c r="Z365" s="1">
        <f t="shared" si="130"/>
        <v>133</v>
      </c>
      <c r="AA365" t="str">
        <f t="shared" si="138"/>
        <v xml:space="preserve"> </v>
      </c>
      <c r="AB365" s="1">
        <f t="shared" si="131"/>
        <v>116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3.3365965120826755</v>
      </c>
      <c r="AH365" t="str">
        <f t="shared" si="134"/>
        <v xml:space="preserve"> </v>
      </c>
      <c r="AI365">
        <f t="shared" si="142"/>
        <v>57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377</v>
      </c>
      <c r="AP365" t="s">
        <v>1411</v>
      </c>
      <c r="AQ365">
        <v>24.668159734464002</v>
      </c>
      <c r="AR365">
        <v>23.8857488681139</v>
      </c>
      <c r="AS365">
        <v>4.421602218959042</v>
      </c>
      <c r="AT365">
        <v>-24.668159734464002</v>
      </c>
      <c r="AU365">
        <v>-23.8857488681139</v>
      </c>
      <c r="AV365" t="s">
        <v>1821</v>
      </c>
    </row>
    <row r="366" spans="1:48" x14ac:dyDescent="0.25">
      <c r="A366">
        <v>3.6900000000000268E-9</v>
      </c>
      <c r="B366" t="s">
        <v>835</v>
      </c>
      <c r="C366">
        <v>11</v>
      </c>
      <c r="D366" s="2">
        <v>1</v>
      </c>
      <c r="E366">
        <v>9</v>
      </c>
      <c r="F366">
        <v>21</v>
      </c>
      <c r="G366">
        <v>150.5</v>
      </c>
      <c r="H366">
        <v>143.02000000000001</v>
      </c>
      <c r="I366">
        <v>197374.40517764</v>
      </c>
      <c r="J366">
        <v>23.655309295401921</v>
      </c>
      <c r="K366">
        <v>23.655309295401921</v>
      </c>
      <c r="L366">
        <v>16.13015118962533</v>
      </c>
      <c r="M366">
        <v>16.13015118962533</v>
      </c>
      <c r="N366">
        <v>6.0460000000000003</v>
      </c>
      <c r="O366">
        <v>9.5289855072463716</v>
      </c>
      <c r="P366">
        <v>2.9639211299118999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835</v>
      </c>
      <c r="AP366" t="s">
        <v>1237</v>
      </c>
      <c r="AQ366">
        <v>9.879158664942711E-2</v>
      </c>
      <c r="AR366">
        <v>-5.3580577253514505</v>
      </c>
      <c r="AS366">
        <v>5.2300377569570511</v>
      </c>
      <c r="AT366">
        <v>-9.879158664942711E-2</v>
      </c>
      <c r="AU366">
        <v>5.3580577253514505</v>
      </c>
      <c r="AV366" t="s">
        <v>1822</v>
      </c>
    </row>
    <row r="367" spans="1:48" x14ac:dyDescent="0.25">
      <c r="A367">
        <v>3.7000000000000269E-9</v>
      </c>
      <c r="B367" t="s">
        <v>235</v>
      </c>
      <c r="C367">
        <v>9</v>
      </c>
      <c r="D367" s="2">
        <v>0</v>
      </c>
      <c r="E367">
        <v>15</v>
      </c>
      <c r="F367">
        <v>24</v>
      </c>
      <c r="G367">
        <v>39</v>
      </c>
      <c r="H367">
        <v>36.97</v>
      </c>
      <c r="I367">
        <v>206224.72507637998</v>
      </c>
      <c r="J367">
        <v>11.295447601588755</v>
      </c>
      <c r="K367">
        <v>11.295447601588755</v>
      </c>
      <c r="L367">
        <v>10.102927402995382</v>
      </c>
      <c r="M367">
        <v>10.102927402995382</v>
      </c>
      <c r="N367">
        <v>3.2730000000000001</v>
      </c>
      <c r="O367">
        <v>47.432432432432428</v>
      </c>
      <c r="P367">
        <v>4.2115228563700295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-0.52297014979730527</v>
      </c>
      <c r="W367" s="37" t="str">
        <f t="shared" si="128"/>
        <v/>
      </c>
      <c r="X367" s="37">
        <f t="shared" si="129"/>
        <v>-0.34010239829342426</v>
      </c>
      <c r="Y367" t="str">
        <f t="shared" si="137"/>
        <v xml:space="preserve"> </v>
      </c>
      <c r="Z367" s="1">
        <f t="shared" si="130"/>
        <v>35</v>
      </c>
      <c r="AA367" t="str">
        <f t="shared" si="138"/>
        <v xml:space="preserve"> </v>
      </c>
      <c r="AB367" s="1">
        <f t="shared" si="131"/>
        <v>72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4.2115228600700299</v>
      </c>
      <c r="AH367" t="str">
        <f t="shared" si="134"/>
        <v xml:space="preserve"> </v>
      </c>
      <c r="AI367">
        <f t="shared" si="142"/>
        <v>18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235</v>
      </c>
      <c r="AP367" t="s">
        <v>1396</v>
      </c>
      <c r="AQ367">
        <v>52.297014979730527</v>
      </c>
      <c r="AR367">
        <v>34.010239829342424</v>
      </c>
      <c r="AS367">
        <v>5.490938598863937</v>
      </c>
      <c r="AT367">
        <v>-52.297014979730527</v>
      </c>
      <c r="AU367">
        <v>-34.010239829342424</v>
      </c>
      <c r="AV367" t="s">
        <v>1823</v>
      </c>
    </row>
    <row r="368" spans="1:48" x14ac:dyDescent="0.25">
      <c r="A368">
        <v>3.7100000000000271E-9</v>
      </c>
      <c r="B368" t="s">
        <v>836</v>
      </c>
      <c r="C368">
        <v>3</v>
      </c>
      <c r="D368" s="2">
        <v>1</v>
      </c>
      <c r="E368">
        <v>8</v>
      </c>
      <c r="F368">
        <v>12</v>
      </c>
      <c r="G368">
        <v>64.5</v>
      </c>
      <c r="H368">
        <v>62.88</v>
      </c>
      <c r="I368">
        <v>17190.673658880001</v>
      </c>
      <c r="J368">
        <v>10.508021390374331</v>
      </c>
      <c r="K368">
        <v>10.508021390374331</v>
      </c>
      <c r="L368" t="s">
        <v>1236</v>
      </c>
      <c r="M368" t="s">
        <v>1236</v>
      </c>
      <c r="N368">
        <v>5.984</v>
      </c>
      <c r="O368">
        <v>21.133603238866385</v>
      </c>
      <c r="P368">
        <v>3.6641221374045805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-0.55622476889964689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28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3.6641221411145803</v>
      </c>
      <c r="AH368" t="str">
        <f t="shared" si="134"/>
        <v xml:space="preserve"> </v>
      </c>
      <c r="AI368">
        <f t="shared" si="142"/>
        <v>34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836</v>
      </c>
      <c r="AP368" t="s">
        <v>1415</v>
      </c>
      <c r="AQ368">
        <v>55.622476889964688</v>
      </c>
      <c r="AR368" t="e">
        <v>#VALUE!</v>
      </c>
      <c r="AS368">
        <v>2.57633587786259</v>
      </c>
      <c r="AT368">
        <v>-55.622476889964688</v>
      </c>
      <c r="AU368" t="e">
        <v>#VALUE!</v>
      </c>
      <c r="AV368" t="s">
        <v>1824</v>
      </c>
    </row>
    <row r="369" spans="1:48" x14ac:dyDescent="0.25">
      <c r="A369">
        <v>3.7200000000000273E-9</v>
      </c>
      <c r="B369" t="s">
        <v>236</v>
      </c>
      <c r="C369">
        <v>13</v>
      </c>
      <c r="D369" s="2">
        <v>2</v>
      </c>
      <c r="E369">
        <v>10</v>
      </c>
      <c r="F369">
        <v>25</v>
      </c>
      <c r="G369">
        <v>151</v>
      </c>
      <c r="H369">
        <v>136.91999999999999</v>
      </c>
      <c r="I369">
        <v>337162.21994447999</v>
      </c>
      <c r="J369">
        <v>24.050588441946246</v>
      </c>
      <c r="K369">
        <v>24.050588441946246</v>
      </c>
      <c r="L369">
        <v>16.80067731733994</v>
      </c>
      <c r="M369">
        <v>16.80067731733994</v>
      </c>
      <c r="N369">
        <v>5.6930000000000005</v>
      </c>
      <c r="O369">
        <v>11.191406250000007</v>
      </c>
      <c r="P369">
        <v>2.3678060181127667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236</v>
      </c>
      <c r="AP369" t="s">
        <v>1528</v>
      </c>
      <c r="AQ369">
        <v>-1.5705530795837808</v>
      </c>
      <c r="AR369">
        <v>-9.7377643777943668</v>
      </c>
      <c r="AS369">
        <v>10.283377154542816</v>
      </c>
      <c r="AT369">
        <v>1.5705530795837808</v>
      </c>
      <c r="AU369">
        <v>9.7377643777943668</v>
      </c>
      <c r="AV369" t="s">
        <v>1825</v>
      </c>
    </row>
    <row r="370" spans="1:48" x14ac:dyDescent="0.25">
      <c r="A370">
        <v>3.7300000000000274E-9</v>
      </c>
      <c r="B370" t="s">
        <v>376</v>
      </c>
      <c r="C370">
        <v>9</v>
      </c>
      <c r="D370" s="2">
        <v>4</v>
      </c>
      <c r="E370">
        <v>8</v>
      </c>
      <c r="F370">
        <v>21</v>
      </c>
      <c r="G370">
        <v>97</v>
      </c>
      <c r="H370">
        <v>96.43</v>
      </c>
      <c r="I370">
        <v>56426.330983260006</v>
      </c>
      <c r="J370">
        <v>16.776270006958942</v>
      </c>
      <c r="K370">
        <v>16.776270006958942</v>
      </c>
      <c r="L370" t="s">
        <v>1236</v>
      </c>
      <c r="M370" t="s">
        <v>1236</v>
      </c>
      <c r="N370">
        <v>5.7480000000000002</v>
      </c>
      <c r="O370">
        <v>-23.062508365680628</v>
      </c>
      <c r="P370">
        <v>3.4657264336824638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-0.29150381192030339</v>
      </c>
      <c r="W370" s="37" t="str">
        <f t="shared" si="128"/>
        <v xml:space="preserve"> </v>
      </c>
      <c r="X370" s="37" t="str">
        <f t="shared" si="129"/>
        <v xml:space="preserve"> </v>
      </c>
      <c r="Y370" t="str">
        <f t="shared" si="137"/>
        <v xml:space="preserve"> </v>
      </c>
      <c r="Z370" s="1">
        <f t="shared" si="130"/>
        <v>121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3.4657264374124637</v>
      </c>
      <c r="AH370" t="str">
        <f t="shared" si="134"/>
        <v xml:space="preserve"> </v>
      </c>
      <c r="AI370">
        <f t="shared" si="142"/>
        <v>47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376</v>
      </c>
      <c r="AP370" t="s">
        <v>1245</v>
      </c>
      <c r="AQ370">
        <v>29.150381192030338</v>
      </c>
      <c r="AR370" t="e">
        <v>#VALUE!</v>
      </c>
      <c r="AS370">
        <v>0.59110235403918576</v>
      </c>
      <c r="AT370">
        <v>-29.150381192030338</v>
      </c>
      <c r="AU370" t="e">
        <v>#VALUE!</v>
      </c>
      <c r="AV370" t="s">
        <v>1826</v>
      </c>
    </row>
    <row r="371" spans="1:48" x14ac:dyDescent="0.25">
      <c r="A371">
        <v>3.7400000000000272E-9</v>
      </c>
      <c r="B371" t="s">
        <v>369</v>
      </c>
      <c r="C371">
        <v>15</v>
      </c>
      <c r="D371" s="2">
        <v>2</v>
      </c>
      <c r="E371">
        <v>4</v>
      </c>
      <c r="F371">
        <v>21</v>
      </c>
      <c r="G371">
        <v>340</v>
      </c>
      <c r="H371">
        <v>321.18</v>
      </c>
      <c r="I371">
        <v>41458.288574700004</v>
      </c>
      <c r="J371">
        <v>23.022005590997061</v>
      </c>
      <c r="K371">
        <v>23.022005590997061</v>
      </c>
      <c r="L371">
        <v>16.236954233396474</v>
      </c>
      <c r="M371">
        <v>16.236954233396474</v>
      </c>
      <c r="N371">
        <v>13.951000000000001</v>
      </c>
      <c r="O371">
        <v>29.295644114921217</v>
      </c>
      <c r="P371">
        <v>1.1242916744504639</v>
      </c>
      <c r="Q371" s="36">
        <f t="shared" si="122"/>
        <v>71.428571432311429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>
        <f t="shared" si="140"/>
        <v>97</v>
      </c>
      <c r="AF371" t="str">
        <f t="shared" si="141"/>
        <v xml:space="preserve"> </v>
      </c>
      <c r="AG371" t="str">
        <f t="shared" si="133"/>
        <v xml:space="preserve"> </v>
      </c>
      <c r="AH371" t="str">
        <f t="shared" si="134"/>
        <v xml:space="preserve"> </v>
      </c>
      <c r="AI371" t="str">
        <f t="shared" si="142"/>
        <v xml:space="preserve"> 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369</v>
      </c>
      <c r="AP371" t="s">
        <v>1636</v>
      </c>
      <c r="AQ371">
        <v>2.7733626342152595</v>
      </c>
      <c r="AR371">
        <v>-6.0556681270518942</v>
      </c>
      <c r="AS371">
        <v>5.8596425680303765</v>
      </c>
      <c r="AT371">
        <v>-2.7733626342152595</v>
      </c>
      <c r="AU371">
        <v>6.0556681270518942</v>
      </c>
      <c r="AV371" t="s">
        <v>1827</v>
      </c>
    </row>
    <row r="372" spans="1:48" x14ac:dyDescent="0.25">
      <c r="A372">
        <v>3.750000000000027E-9</v>
      </c>
      <c r="B372" t="s">
        <v>372</v>
      </c>
      <c r="C372">
        <v>10</v>
      </c>
      <c r="D372" s="2">
        <v>1</v>
      </c>
      <c r="E372">
        <v>4</v>
      </c>
      <c r="F372">
        <v>15</v>
      </c>
      <c r="G372">
        <v>59</v>
      </c>
      <c r="H372">
        <v>54.1</v>
      </c>
      <c r="I372">
        <v>14308.164529900001</v>
      </c>
      <c r="J372">
        <v>8.7272140667849651</v>
      </c>
      <c r="K372">
        <v>8.7272140667849651</v>
      </c>
      <c r="L372">
        <v>6.2600960829001959</v>
      </c>
      <c r="M372">
        <v>6.2600960829001959</v>
      </c>
      <c r="N372">
        <v>6.1989999999999998</v>
      </c>
      <c r="O372">
        <v>31.334745762711869</v>
      </c>
      <c r="P372">
        <v>0.98890942698706097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-0.63143190373618152</v>
      </c>
      <c r="W372" s="37" t="str">
        <f t="shared" si="128"/>
        <v/>
      </c>
      <c r="X372" s="37">
        <f t="shared" si="129"/>
        <v>-0.59110639651495711</v>
      </c>
      <c r="Y372" t="str">
        <f t="shared" si="137"/>
        <v xml:space="preserve"> </v>
      </c>
      <c r="Z372" s="1">
        <f t="shared" si="130"/>
        <v>9</v>
      </c>
      <c r="AA372" t="str">
        <f t="shared" si="138"/>
        <v xml:space="preserve"> </v>
      </c>
      <c r="AB372" s="1">
        <f t="shared" si="131"/>
        <v>17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 t="str">
        <f t="shared" si="133"/>
        <v xml:space="preserve"> </v>
      </c>
      <c r="AH372" t="str">
        <f t="shared" si="134"/>
        <v xml:space="preserve"> </v>
      </c>
      <c r="AI372" t="str">
        <f t="shared" si="142"/>
        <v xml:space="preserve"> 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372</v>
      </c>
      <c r="AP372" t="s">
        <v>1571</v>
      </c>
      <c r="AQ372">
        <v>63.143190373618154</v>
      </c>
      <c r="AR372">
        <v>59.11063965149571</v>
      </c>
      <c r="AS372">
        <v>9.0573012939001885</v>
      </c>
      <c r="AT372">
        <v>-63.143190373618154</v>
      </c>
      <c r="AU372">
        <v>-59.11063965149571</v>
      </c>
      <c r="AV372" t="s">
        <v>1828</v>
      </c>
    </row>
    <row r="373" spans="1:48" x14ac:dyDescent="0.25">
      <c r="A373">
        <v>3.7600000000000267E-9</v>
      </c>
      <c r="B373" t="s">
        <v>445</v>
      </c>
      <c r="C373">
        <v>2</v>
      </c>
      <c r="D373" s="2">
        <v>2</v>
      </c>
      <c r="E373">
        <v>10</v>
      </c>
      <c r="F373">
        <v>14</v>
      </c>
      <c r="G373">
        <v>135</v>
      </c>
      <c r="H373">
        <v>139.1</v>
      </c>
      <c r="I373">
        <v>13213.871685299999</v>
      </c>
      <c r="J373">
        <v>20.437848956802821</v>
      </c>
      <c r="K373">
        <v>20.437848956802821</v>
      </c>
      <c r="L373">
        <v>10.791642128502053</v>
      </c>
      <c r="M373">
        <v>10.791642128502053</v>
      </c>
      <c r="N373">
        <v>6.806</v>
      </c>
      <c r="O373">
        <v>17.750865051903109</v>
      </c>
      <c r="P373">
        <v>2.8849748382458666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-0.13686784532933027</v>
      </c>
      <c r="W373" s="37" t="str">
        <f t="shared" si="128"/>
        <v/>
      </c>
      <c r="X373" s="37">
        <f t="shared" si="129"/>
        <v>-0.29511729867891978</v>
      </c>
      <c r="Y373" t="str">
        <f t="shared" si="137"/>
        <v xml:space="preserve"> </v>
      </c>
      <c r="Z373" s="1">
        <f t="shared" si="130"/>
        <v>166</v>
      </c>
      <c r="AA373" t="str">
        <f t="shared" si="138"/>
        <v xml:space="preserve"> </v>
      </c>
      <c r="AB373" s="1">
        <f t="shared" si="131"/>
        <v>89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 t="str">
        <f t="shared" si="133"/>
        <v xml:space="preserve"> </v>
      </c>
      <c r="AH373" t="str">
        <f t="shared" si="134"/>
        <v xml:space="preserve"> </v>
      </c>
      <c r="AI373" t="str">
        <f t="shared" si="142"/>
        <v xml:space="preserve"> 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445</v>
      </c>
      <c r="AP373" t="s">
        <v>1323</v>
      </c>
      <c r="AQ373">
        <v>13.686784532933027</v>
      </c>
      <c r="AR373">
        <v>29.511729867891979</v>
      </c>
      <c r="AS373">
        <v>-2.9475197699496691</v>
      </c>
      <c r="AT373">
        <v>-13.686784532933027</v>
      </c>
      <c r="AU373">
        <v>-29.511729867891979</v>
      </c>
      <c r="AV373" t="s">
        <v>1829</v>
      </c>
    </row>
    <row r="374" spans="1:48" x14ac:dyDescent="0.25">
      <c r="A374">
        <v>3.7700000000000265E-9</v>
      </c>
      <c r="B374" t="s">
        <v>301</v>
      </c>
      <c r="C374">
        <v>6</v>
      </c>
      <c r="D374" s="2">
        <v>1</v>
      </c>
      <c r="E374">
        <v>8</v>
      </c>
      <c r="F374">
        <v>15</v>
      </c>
      <c r="G374">
        <v>155</v>
      </c>
      <c r="H374">
        <v>132.62</v>
      </c>
      <c r="I374">
        <v>14861.635120280002</v>
      </c>
      <c r="J374">
        <v>15.200000000000001</v>
      </c>
      <c r="K374">
        <v>15.200000000000001</v>
      </c>
      <c r="L374">
        <v>12.273387243003173</v>
      </c>
      <c r="M374">
        <v>12.273387243003173</v>
      </c>
      <c r="N374">
        <v>8.7249999999999996</v>
      </c>
      <c r="O374">
        <v>5.1204819277108298</v>
      </c>
      <c r="P374">
        <v>0.21112954305534612</v>
      </c>
      <c r="Q374" s="36" t="str">
        <f t="shared" si="122"/>
        <v xml:space="preserve"> </v>
      </c>
      <c r="R374" t="str">
        <f t="shared" si="123"/>
        <v xml:space="preserve"> </v>
      </c>
      <c r="S374" s="37">
        <f t="shared" si="124"/>
        <v>0.16875283139780875</v>
      </c>
      <c r="T374" s="37" t="str">
        <f t="shared" si="125"/>
        <v/>
      </c>
      <c r="U374" s="37" t="str">
        <f t="shared" si="126"/>
        <v/>
      </c>
      <c r="V374" s="37">
        <f t="shared" si="127"/>
        <v>-0.35807291761850191</v>
      </c>
      <c r="W374" s="37" t="str">
        <f t="shared" si="128"/>
        <v/>
      </c>
      <c r="X374" s="37">
        <f t="shared" si="129"/>
        <v>-0.19833346480619296</v>
      </c>
      <c r="Y374" t="str">
        <f t="shared" si="137"/>
        <v xml:space="preserve"> </v>
      </c>
      <c r="Z374" s="1">
        <f t="shared" si="130"/>
        <v>90</v>
      </c>
      <c r="AA374" t="str">
        <f t="shared" si="138"/>
        <v xml:space="preserve"> </v>
      </c>
      <c r="AB374" s="1">
        <f t="shared" si="131"/>
        <v>133</v>
      </c>
      <c r="AC374">
        <f t="shared" si="139"/>
        <v>45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 t="str">
        <f t="shared" si="133"/>
        <v xml:space="preserve"> </v>
      </c>
      <c r="AH374" t="str">
        <f t="shared" si="134"/>
        <v xml:space="preserve"> </v>
      </c>
      <c r="AI374" t="str">
        <f t="shared" si="142"/>
        <v xml:space="preserve"> 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301</v>
      </c>
      <c r="AP374" t="s">
        <v>1391</v>
      </c>
      <c r="AQ374">
        <v>35.807291761850188</v>
      </c>
      <c r="AR374">
        <v>19.833346480619298</v>
      </c>
      <c r="AS374">
        <v>16.875282762780873</v>
      </c>
      <c r="AT374">
        <v>-35.807291761850188</v>
      </c>
      <c r="AU374">
        <v>-19.833346480619298</v>
      </c>
      <c r="AV374" t="s">
        <v>1830</v>
      </c>
    </row>
    <row r="375" spans="1:48" x14ac:dyDescent="0.25">
      <c r="A375">
        <v>3.7800000000000262E-9</v>
      </c>
      <c r="B375" t="s">
        <v>519</v>
      </c>
      <c r="C375">
        <v>14</v>
      </c>
      <c r="D375" s="2">
        <v>1</v>
      </c>
      <c r="E375">
        <v>4</v>
      </c>
      <c r="F375">
        <v>19</v>
      </c>
      <c r="G375">
        <v>116</v>
      </c>
      <c r="H375">
        <v>109.84</v>
      </c>
      <c r="I375">
        <v>81253.567953279999</v>
      </c>
      <c r="J375" t="s">
        <v>1236</v>
      </c>
      <c r="K375" t="s">
        <v>1236</v>
      </c>
      <c r="L375">
        <v>31.033901406735275</v>
      </c>
      <c r="M375">
        <v>31.033901406735275</v>
      </c>
      <c r="N375">
        <v>1.7610000000000001</v>
      </c>
      <c r="O375">
        <v>-12.388059701492542</v>
      </c>
      <c r="P375">
        <v>2.2478150036416604</v>
      </c>
      <c r="Q375" s="36">
        <f t="shared" si="122"/>
        <v>73.684210530095797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 xml:space="preserve"> </v>
      </c>
      <c r="V375" s="37" t="str">
        <f t="shared" si="127"/>
        <v xml:space="preserve"> </v>
      </c>
      <c r="W375" s="37" t="str">
        <f t="shared" si="128"/>
        <v/>
      </c>
      <c r="X375" s="37" t="str">
        <f t="shared" si="129"/>
        <v/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>
        <f t="shared" si="140"/>
        <v>86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519</v>
      </c>
      <c r="AP375" t="s">
        <v>1585</v>
      </c>
      <c r="AQ375" t="e">
        <v>#VALUE!</v>
      </c>
      <c r="AR375">
        <v>-102.7055752556544</v>
      </c>
      <c r="AS375">
        <v>5.6081573197378054</v>
      </c>
      <c r="AT375" t="e">
        <v>#VALUE!</v>
      </c>
      <c r="AU375">
        <v>102.7055752556544</v>
      </c>
      <c r="AV375" t="s">
        <v>1831</v>
      </c>
    </row>
    <row r="376" spans="1:48" x14ac:dyDescent="0.25">
      <c r="A376">
        <v>3.790000000000026E-9</v>
      </c>
      <c r="B376" t="s">
        <v>549</v>
      </c>
      <c r="C376">
        <v>14</v>
      </c>
      <c r="D376" s="2">
        <v>0</v>
      </c>
      <c r="E376">
        <v>6</v>
      </c>
      <c r="F376">
        <v>20</v>
      </c>
      <c r="G376">
        <v>100</v>
      </c>
      <c r="H376">
        <v>91.39</v>
      </c>
      <c r="I376">
        <v>142432.49941439999</v>
      </c>
      <c r="J376">
        <v>15.272393048128343</v>
      </c>
      <c r="K376">
        <v>15.272393048128343</v>
      </c>
      <c r="L376">
        <v>11.807675106153853</v>
      </c>
      <c r="M376">
        <v>11.807675106153853</v>
      </c>
      <c r="N376">
        <v>5.984</v>
      </c>
      <c r="O376">
        <v>15.74468085106383</v>
      </c>
      <c r="P376">
        <v>5.329904803589014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>
        <f t="shared" si="127"/>
        <v>-0.35501561115996694</v>
      </c>
      <c r="W376" s="37" t="str">
        <f t="shared" si="128"/>
        <v/>
      </c>
      <c r="X376" s="37">
        <f t="shared" si="129"/>
        <v>-0.22875260075894599</v>
      </c>
      <c r="Y376" t="str">
        <f t="shared" si="137"/>
        <v xml:space="preserve"> </v>
      </c>
      <c r="Z376" s="1">
        <f t="shared" si="130"/>
        <v>92</v>
      </c>
      <c r="AA376" t="str">
        <f t="shared" si="138"/>
        <v xml:space="preserve"> </v>
      </c>
      <c r="AB376" s="1">
        <f t="shared" si="131"/>
        <v>121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>
        <f t="shared" si="133"/>
        <v>5.3299048073790143</v>
      </c>
      <c r="AH376" t="str">
        <f t="shared" si="134"/>
        <v xml:space="preserve"> </v>
      </c>
      <c r="AI376">
        <f t="shared" si="142"/>
        <v>7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549</v>
      </c>
      <c r="AP376" t="s">
        <v>1770</v>
      </c>
      <c r="AQ376">
        <v>35.501561115996694</v>
      </c>
      <c r="AR376">
        <v>22.875260075894598</v>
      </c>
      <c r="AS376">
        <v>9.4211620527409945</v>
      </c>
      <c r="AT376">
        <v>-35.501561115996694</v>
      </c>
      <c r="AU376">
        <v>-22.875260075894598</v>
      </c>
      <c r="AV376" t="s">
        <v>1832</v>
      </c>
    </row>
    <row r="377" spans="1:48" x14ac:dyDescent="0.25">
      <c r="A377">
        <v>3.8000000000000258E-9</v>
      </c>
      <c r="B377" t="s">
        <v>374</v>
      </c>
      <c r="C377">
        <v>7</v>
      </c>
      <c r="D377" s="2">
        <v>2</v>
      </c>
      <c r="E377">
        <v>14</v>
      </c>
      <c r="F377">
        <v>23</v>
      </c>
      <c r="G377">
        <v>175</v>
      </c>
      <c r="H377">
        <v>180.81</v>
      </c>
      <c r="I377">
        <v>76667.145158519997</v>
      </c>
      <c r="J377">
        <v>17.559483344663494</v>
      </c>
      <c r="K377">
        <v>17.559483344663494</v>
      </c>
      <c r="L377" t="s">
        <v>1236</v>
      </c>
      <c r="M377" t="s">
        <v>1236</v>
      </c>
      <c r="N377">
        <v>10.297000000000001</v>
      </c>
      <c r="O377">
        <v>-39.28655660377359</v>
      </c>
      <c r="P377">
        <v>2.5905646811570158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-0.25842711108116145</v>
      </c>
      <c r="W377" s="37" t="str">
        <f t="shared" si="128"/>
        <v xml:space="preserve"> </v>
      </c>
      <c r="X377" s="37" t="str">
        <f t="shared" si="129"/>
        <v xml:space="preserve"> </v>
      </c>
      <c r="Y377" t="str">
        <f t="shared" si="137"/>
        <v xml:space="preserve"> </v>
      </c>
      <c r="Z377" s="1">
        <f t="shared" si="130"/>
        <v>129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374</v>
      </c>
      <c r="AP377" t="s">
        <v>1241</v>
      </c>
      <c r="AQ377">
        <v>25.842711108116145</v>
      </c>
      <c r="AR377" t="e">
        <v>#VALUE!</v>
      </c>
      <c r="AS377">
        <v>-3.2133178474641921</v>
      </c>
      <c r="AT377">
        <v>-25.842711108116145</v>
      </c>
      <c r="AU377" t="e">
        <v>#VALUE!</v>
      </c>
      <c r="AV377" t="s">
        <v>1833</v>
      </c>
    </row>
    <row r="378" spans="1:48" x14ac:dyDescent="0.25">
      <c r="A378">
        <v>3.8100000000000255E-9</v>
      </c>
      <c r="B378" t="s">
        <v>597</v>
      </c>
      <c r="C378">
        <v>7</v>
      </c>
      <c r="D378" s="2">
        <v>3</v>
      </c>
      <c r="E378">
        <v>9</v>
      </c>
      <c r="F378">
        <v>19</v>
      </c>
      <c r="G378">
        <v>62.5</v>
      </c>
      <c r="H378">
        <v>63.35</v>
      </c>
      <c r="I378">
        <v>10527.002725050001</v>
      </c>
      <c r="J378">
        <v>23.145780051150894</v>
      </c>
      <c r="K378">
        <v>23.145780051150894</v>
      </c>
      <c r="L378">
        <v>18.341329540837059</v>
      </c>
      <c r="M378">
        <v>18.341329540837059</v>
      </c>
      <c r="N378">
        <v>2.7370000000000001</v>
      </c>
      <c r="O378">
        <v>9.480000000000004</v>
      </c>
      <c r="P378">
        <v>1.2707182320441988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597</v>
      </c>
      <c r="AP378" t="s">
        <v>1581</v>
      </c>
      <c r="AQ378">
        <v>2.2506377784264786</v>
      </c>
      <c r="AR378">
        <v>-19.800914064965447</v>
      </c>
      <c r="AS378">
        <v>-1.3417521704814583</v>
      </c>
      <c r="AT378">
        <v>-2.2506377784264786</v>
      </c>
      <c r="AU378">
        <v>19.800914064965447</v>
      </c>
      <c r="AV378" t="s">
        <v>1834</v>
      </c>
    </row>
    <row r="379" spans="1:48" x14ac:dyDescent="0.25">
      <c r="A379">
        <v>3.8200000000000253E-9</v>
      </c>
      <c r="B379" t="s">
        <v>373</v>
      </c>
      <c r="C379">
        <v>5</v>
      </c>
      <c r="D379" s="2">
        <v>2</v>
      </c>
      <c r="E379">
        <v>8</v>
      </c>
      <c r="F379">
        <v>15</v>
      </c>
      <c r="G379">
        <v>82.5</v>
      </c>
      <c r="H379">
        <v>82.55</v>
      </c>
      <c r="I379">
        <v>9306.9604056000007</v>
      </c>
      <c r="J379">
        <v>16.643145161290324</v>
      </c>
      <c r="K379">
        <v>16.643145161290324</v>
      </c>
      <c r="L379">
        <v>10.155084414544291</v>
      </c>
      <c r="M379">
        <v>10.155084414544291</v>
      </c>
      <c r="N379">
        <v>4.96</v>
      </c>
      <c r="O379">
        <v>1.8480492813141656</v>
      </c>
      <c r="P379">
        <v>4.0375529981829201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>
        <f t="shared" si="127"/>
        <v>-0.29712594637902334</v>
      </c>
      <c r="W379" s="37" t="str">
        <f t="shared" si="128"/>
        <v/>
      </c>
      <c r="X379" s="37">
        <f t="shared" si="129"/>
        <v>-0.33669563454462192</v>
      </c>
      <c r="Y379" t="str">
        <f t="shared" si="137"/>
        <v xml:space="preserve"> </v>
      </c>
      <c r="Z379" s="1">
        <f t="shared" si="130"/>
        <v>118</v>
      </c>
      <c r="AA379" t="str">
        <f t="shared" si="138"/>
        <v xml:space="preserve"> </v>
      </c>
      <c r="AB379" s="1">
        <f t="shared" si="131"/>
        <v>76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>
        <f t="shared" si="133"/>
        <v>4.0375530020029204</v>
      </c>
      <c r="AH379" t="str">
        <f t="shared" si="134"/>
        <v xml:space="preserve"> </v>
      </c>
      <c r="AI379">
        <f t="shared" si="142"/>
        <v>24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373</v>
      </c>
      <c r="AP379" t="s">
        <v>1411</v>
      </c>
      <c r="AQ379">
        <v>29.712594637902335</v>
      </c>
      <c r="AR379">
        <v>33.669563454462192</v>
      </c>
      <c r="AS379">
        <v>-6.0569351907935332E-2</v>
      </c>
      <c r="AT379">
        <v>-29.712594637902335</v>
      </c>
      <c r="AU379">
        <v>-33.669563454462192</v>
      </c>
      <c r="AV379" t="s">
        <v>1835</v>
      </c>
    </row>
    <row r="380" spans="1:48" x14ac:dyDescent="0.25">
      <c r="A380">
        <v>3.830000000000025E-9</v>
      </c>
      <c r="B380" t="s">
        <v>1166</v>
      </c>
      <c r="C380">
        <v>5</v>
      </c>
      <c r="D380" s="2">
        <v>0</v>
      </c>
      <c r="E380">
        <v>5</v>
      </c>
      <c r="F380">
        <v>10</v>
      </c>
      <c r="G380">
        <v>375</v>
      </c>
      <c r="H380">
        <v>371.18</v>
      </c>
      <c r="I380">
        <v>14905.141198000001</v>
      </c>
      <c r="J380">
        <v>39.232639255892614</v>
      </c>
      <c r="K380">
        <v>39.232639255892614</v>
      </c>
      <c r="L380">
        <v>27.02679513812155</v>
      </c>
      <c r="M380">
        <v>27.02679513812155</v>
      </c>
      <c r="N380">
        <v>9.4610000000000003</v>
      </c>
      <c r="O380">
        <v>5.4738015607580781</v>
      </c>
      <c r="P380">
        <v>0.68241823374104205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 t="str">
        <f t="shared" si="133"/>
        <v xml:space="preserve"> </v>
      </c>
      <c r="AH380" t="str">
        <f t="shared" si="134"/>
        <v xml:space="preserve"> </v>
      </c>
      <c r="AI380" t="str">
        <f t="shared" si="142"/>
        <v xml:space="preserve"> 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1166</v>
      </c>
      <c r="AP380" t="s">
        <v>1836</v>
      </c>
      <c r="AQ380">
        <v>-65.687458234611682</v>
      </c>
      <c r="AR380">
        <v>-76.532173122154063</v>
      </c>
      <c r="AS380">
        <v>1.0291502774933958</v>
      </c>
      <c r="AT380">
        <v>65.687458234611682</v>
      </c>
      <c r="AU380">
        <v>76.532173122154063</v>
      </c>
      <c r="AV380" t="s">
        <v>1837</v>
      </c>
    </row>
    <row r="381" spans="1:48" x14ac:dyDescent="0.25">
      <c r="A381">
        <v>3.8400000000000248E-9</v>
      </c>
      <c r="B381" t="s">
        <v>375</v>
      </c>
      <c r="C381">
        <v>17</v>
      </c>
      <c r="D381" s="2">
        <v>2</v>
      </c>
      <c r="E381">
        <v>8</v>
      </c>
      <c r="F381">
        <v>27</v>
      </c>
      <c r="G381">
        <v>160</v>
      </c>
      <c r="H381">
        <v>151.38999999999999</v>
      </c>
      <c r="I381">
        <v>35871.309137619995</v>
      </c>
      <c r="J381">
        <v>20.642214344150528</v>
      </c>
      <c r="K381">
        <v>20.642214344150528</v>
      </c>
      <c r="L381">
        <v>13.766828230213708</v>
      </c>
      <c r="M381">
        <v>13.766828230213708</v>
      </c>
      <c r="N381">
        <v>7.3340000000000005</v>
      </c>
      <c r="O381">
        <v>28.666666666666675</v>
      </c>
      <c r="P381">
        <v>1.4829248959640664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>
        <f t="shared" si="127"/>
        <v>-0.12823707711618049</v>
      </c>
      <c r="W381" s="37" t="str">
        <f t="shared" si="128"/>
        <v/>
      </c>
      <c r="X381" s="37">
        <f t="shared" si="129"/>
        <v>-0.10078568618330197</v>
      </c>
      <c r="Y381" t="str">
        <f t="shared" si="137"/>
        <v xml:space="preserve"> </v>
      </c>
      <c r="Z381" s="1">
        <f t="shared" si="130"/>
        <v>170</v>
      </c>
      <c r="AA381" t="str">
        <f t="shared" si="138"/>
        <v xml:space="preserve"> </v>
      </c>
      <c r="AB381" s="1">
        <f t="shared" si="131"/>
        <v>165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 t="str">
        <f t="shared" si="133"/>
        <v xml:space="preserve"> </v>
      </c>
      <c r="AH381" t="str">
        <f t="shared" si="134"/>
        <v xml:space="preserve"> </v>
      </c>
      <c r="AI381" t="str">
        <f t="shared" si="142"/>
        <v xml:space="preserve"> 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375</v>
      </c>
      <c r="AP381" t="s">
        <v>1423</v>
      </c>
      <c r="AQ381">
        <v>12.823707711618049</v>
      </c>
      <c r="AR381">
        <v>10.078568618330197</v>
      </c>
      <c r="AS381">
        <v>5.6872977079067466</v>
      </c>
      <c r="AT381">
        <v>-12.823707711618049</v>
      </c>
      <c r="AU381">
        <v>-10.078568618330197</v>
      </c>
      <c r="AV381" t="s">
        <v>1838</v>
      </c>
    </row>
    <row r="382" spans="1:48" x14ac:dyDescent="0.25">
      <c r="A382">
        <v>3.8500000000000245E-9</v>
      </c>
      <c r="B382" t="s">
        <v>370</v>
      </c>
      <c r="C382">
        <v>4</v>
      </c>
      <c r="D382" s="2">
        <v>0</v>
      </c>
      <c r="E382">
        <v>10</v>
      </c>
      <c r="F382">
        <v>14</v>
      </c>
      <c r="G382">
        <v>30.5</v>
      </c>
      <c r="H382">
        <v>28.73</v>
      </c>
      <c r="I382">
        <v>22105.348169060002</v>
      </c>
      <c r="J382">
        <v>12.935614588023412</v>
      </c>
      <c r="K382">
        <v>12.935614588023412</v>
      </c>
      <c r="L382">
        <v>10.895576315168672</v>
      </c>
      <c r="M382">
        <v>10.895576315168672</v>
      </c>
      <c r="N382">
        <v>2.2210000000000001</v>
      </c>
      <c r="O382">
        <v>-7.4583333333333268</v>
      </c>
      <c r="P382">
        <v>5.7883745214061957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-0.4537025439933281</v>
      </c>
      <c r="W382" s="37" t="str">
        <f t="shared" si="128"/>
        <v/>
      </c>
      <c r="X382" s="37">
        <f t="shared" si="129"/>
        <v>-0.28832858113391491</v>
      </c>
      <c r="Y382" t="str">
        <f t="shared" si="137"/>
        <v xml:space="preserve"> </v>
      </c>
      <c r="Z382" s="1">
        <f t="shared" si="130"/>
        <v>56</v>
      </c>
      <c r="AA382" t="str">
        <f t="shared" si="138"/>
        <v xml:space="preserve"> </v>
      </c>
      <c r="AB382" s="1">
        <f t="shared" si="131"/>
        <v>92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5.788374525256196</v>
      </c>
      <c r="AH382" t="str">
        <f t="shared" si="134"/>
        <v xml:space="preserve"> </v>
      </c>
      <c r="AI382">
        <f t="shared" si="142"/>
        <v>6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370</v>
      </c>
      <c r="AP382" t="s">
        <v>1411</v>
      </c>
      <c r="AQ382">
        <v>45.370254399332808</v>
      </c>
      <c r="AR382">
        <v>28.832858113391492</v>
      </c>
      <c r="AS382">
        <v>6.16080751827357</v>
      </c>
      <c r="AT382">
        <v>-45.370254399332808</v>
      </c>
      <c r="AU382">
        <v>-28.832858113391492</v>
      </c>
      <c r="AV382" t="s">
        <v>1839</v>
      </c>
    </row>
    <row r="383" spans="1:48" x14ac:dyDescent="0.25">
      <c r="A383">
        <v>3.8600000000000243E-9</v>
      </c>
      <c r="B383" t="s">
        <v>334</v>
      </c>
      <c r="C383">
        <v>3</v>
      </c>
      <c r="D383" s="2">
        <v>0</v>
      </c>
      <c r="E383">
        <v>7</v>
      </c>
      <c r="F383">
        <v>10</v>
      </c>
      <c r="G383">
        <v>48</v>
      </c>
      <c r="H383">
        <v>40.520000000000003</v>
      </c>
      <c r="I383">
        <v>5412.1409585199999</v>
      </c>
      <c r="J383">
        <v>15.459748187714615</v>
      </c>
      <c r="K383">
        <v>15.459748187714615</v>
      </c>
      <c r="L383">
        <v>12.185670247302099</v>
      </c>
      <c r="M383">
        <v>12.185670247302099</v>
      </c>
      <c r="N383">
        <v>2.621</v>
      </c>
      <c r="O383">
        <v>-34.800995024875633</v>
      </c>
      <c r="P383">
        <v>2.4432379072063175</v>
      </c>
      <c r="Q383" s="36" t="str">
        <f t="shared" si="122"/>
        <v xml:space="preserve"> </v>
      </c>
      <c r="R383" t="str">
        <f t="shared" si="123"/>
        <v xml:space="preserve"> </v>
      </c>
      <c r="S383" s="37">
        <f t="shared" si="124"/>
        <v>0.18460020129336618</v>
      </c>
      <c r="T383" s="37" t="str">
        <f t="shared" si="125"/>
        <v/>
      </c>
      <c r="U383" s="37" t="str">
        <f t="shared" si="126"/>
        <v/>
      </c>
      <c r="V383" s="37">
        <f t="shared" si="127"/>
        <v>-0.34710322049392794</v>
      </c>
      <c r="W383" s="37" t="str">
        <f t="shared" si="128"/>
        <v/>
      </c>
      <c r="X383" s="37">
        <f t="shared" si="129"/>
        <v>-0.20406291655647313</v>
      </c>
      <c r="Y383" t="str">
        <f t="shared" si="137"/>
        <v xml:space="preserve"> </v>
      </c>
      <c r="Z383" s="1">
        <f t="shared" si="130"/>
        <v>96</v>
      </c>
      <c r="AA383" t="str">
        <f t="shared" si="138"/>
        <v xml:space="preserve"> </v>
      </c>
      <c r="AB383" s="1">
        <f t="shared" si="131"/>
        <v>129</v>
      </c>
      <c r="AC383">
        <f t="shared" si="139"/>
        <v>35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334</v>
      </c>
      <c r="AP383" t="s">
        <v>1284</v>
      </c>
      <c r="AQ383">
        <v>34.710322049392794</v>
      </c>
      <c r="AR383">
        <v>20.406291655647312</v>
      </c>
      <c r="AS383">
        <v>18.46001974333662</v>
      </c>
      <c r="AT383">
        <v>-34.710322049392794</v>
      </c>
      <c r="AU383">
        <v>-20.406291655647312</v>
      </c>
      <c r="AV383" t="s">
        <v>1840</v>
      </c>
    </row>
    <row r="384" spans="1:48" x14ac:dyDescent="0.25">
      <c r="A384">
        <v>3.8700000000000241E-9</v>
      </c>
      <c r="B384" t="s">
        <v>480</v>
      </c>
      <c r="C384">
        <v>2</v>
      </c>
      <c r="D384" s="2">
        <v>1</v>
      </c>
      <c r="E384">
        <v>12</v>
      </c>
      <c r="F384">
        <v>15</v>
      </c>
      <c r="G384">
        <v>95</v>
      </c>
      <c r="H384">
        <v>95.56</v>
      </c>
      <c r="I384">
        <v>37785.958215799998</v>
      </c>
      <c r="J384">
        <v>8.2195079993118885</v>
      </c>
      <c r="K384">
        <v>8.2195079993118885</v>
      </c>
      <c r="L384" t="s">
        <v>1236</v>
      </c>
      <c r="M384" t="s">
        <v>1236</v>
      </c>
      <c r="N384">
        <v>11.625999999999999</v>
      </c>
      <c r="O384">
        <v>13.868756121449543</v>
      </c>
      <c r="P384">
        <v>4.8325659271661783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-0.65287336917041672</v>
      </c>
      <c r="W384" s="37" t="str">
        <f t="shared" si="128"/>
        <v xml:space="preserve"> </v>
      </c>
      <c r="X384" s="37" t="str">
        <f t="shared" si="129"/>
        <v xml:space="preserve"> </v>
      </c>
      <c r="Y384" t="str">
        <f t="shared" si="137"/>
        <v xml:space="preserve"> </v>
      </c>
      <c r="Z384" s="1">
        <f t="shared" si="130"/>
        <v>2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4.8325659310361786</v>
      </c>
      <c r="AH384" t="str">
        <f t="shared" si="134"/>
        <v xml:space="preserve"> </v>
      </c>
      <c r="AI384">
        <f t="shared" si="142"/>
        <v>10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480</v>
      </c>
      <c r="AP384" t="s">
        <v>1415</v>
      </c>
      <c r="AQ384">
        <v>65.287336917041671</v>
      </c>
      <c r="AR384" t="e">
        <v>#VALUE!</v>
      </c>
      <c r="AS384">
        <v>-0.58601925491837958</v>
      </c>
      <c r="AT384">
        <v>-65.287336917041671</v>
      </c>
      <c r="AU384" t="e">
        <v>#VALUE!</v>
      </c>
      <c r="AV384" t="s">
        <v>1841</v>
      </c>
    </row>
    <row r="385" spans="1:48" x14ac:dyDescent="0.25">
      <c r="A385">
        <v>3.8800000000000238E-9</v>
      </c>
      <c r="B385" t="s">
        <v>389</v>
      </c>
      <c r="C385">
        <v>3</v>
      </c>
      <c r="D385" s="2">
        <v>2</v>
      </c>
      <c r="E385">
        <v>10</v>
      </c>
      <c r="F385">
        <v>15</v>
      </c>
      <c r="G385">
        <v>255</v>
      </c>
      <c r="H385">
        <v>260.86</v>
      </c>
      <c r="I385">
        <v>45595.650011240003</v>
      </c>
      <c r="J385">
        <v>34.314654038410943</v>
      </c>
      <c r="K385">
        <v>34.314654038410943</v>
      </c>
      <c r="L385">
        <v>25.045355620155039</v>
      </c>
      <c r="M385">
        <v>25.045355620155039</v>
      </c>
      <c r="N385">
        <v>7.6020000000000003</v>
      </c>
      <c r="O385">
        <v>21.031682853048888</v>
      </c>
      <c r="P385">
        <v>3.0959135168289502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3.0959135207089501</v>
      </c>
      <c r="AH385" t="str">
        <f t="shared" si="134"/>
        <v xml:space="preserve"> </v>
      </c>
      <c r="AI385">
        <f t="shared" si="142"/>
        <v>69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389</v>
      </c>
      <c r="AP385" t="s">
        <v>1617</v>
      </c>
      <c r="AQ385">
        <v>-44.917800985576491</v>
      </c>
      <c r="AR385">
        <v>-63.589912590369345</v>
      </c>
      <c r="AS385">
        <v>-2.2464157019090769</v>
      </c>
      <c r="AT385">
        <v>44.917800985576491</v>
      </c>
      <c r="AU385">
        <v>63.589912590369345</v>
      </c>
      <c r="AV385" t="s">
        <v>1842</v>
      </c>
    </row>
    <row r="386" spans="1:48" x14ac:dyDescent="0.25">
      <c r="A386">
        <v>3.8900000000000236E-9</v>
      </c>
      <c r="B386" t="s">
        <v>223</v>
      </c>
      <c r="C386">
        <v>15</v>
      </c>
      <c r="D386" s="2">
        <v>0</v>
      </c>
      <c r="E386">
        <v>4</v>
      </c>
      <c r="F386">
        <v>19</v>
      </c>
      <c r="G386">
        <v>89</v>
      </c>
      <c r="H386">
        <v>77.62</v>
      </c>
      <c r="I386">
        <v>33987.119178560002</v>
      </c>
      <c r="J386">
        <v>34.406028368794324</v>
      </c>
      <c r="K386">
        <v>34.406028368794324</v>
      </c>
      <c r="L386">
        <v>12.785323390668388</v>
      </c>
      <c r="M386">
        <v>12.785323390668388</v>
      </c>
      <c r="N386">
        <v>2.2560000000000002</v>
      </c>
      <c r="O386" t="s">
        <v>119</v>
      </c>
      <c r="P386">
        <v>4.6727647513527444</v>
      </c>
      <c r="Q386" s="36">
        <f t="shared" si="122"/>
        <v>78.947368424942624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>
        <f t="shared" si="129"/>
        <v>-0.16489509366922739</v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>
        <f t="shared" si="131"/>
        <v>148</v>
      </c>
      <c r="AC386" t="str">
        <f t="shared" si="139"/>
        <v xml:space="preserve"> </v>
      </c>
      <c r="AD386" s="1" t="str">
        <f t="shared" si="132"/>
        <v xml:space="preserve"> </v>
      </c>
      <c r="AE386">
        <f t="shared" si="140"/>
        <v>57</v>
      </c>
      <c r="AF386" t="str">
        <f t="shared" si="141"/>
        <v xml:space="preserve"> </v>
      </c>
      <c r="AG386">
        <f t="shared" si="133"/>
        <v>4.6727647552427447</v>
      </c>
      <c r="AH386" t="str">
        <f t="shared" si="134"/>
        <v xml:space="preserve"> </v>
      </c>
      <c r="AI386">
        <f t="shared" si="142"/>
        <v>12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223</v>
      </c>
      <c r="AP386" t="s">
        <v>1267</v>
      </c>
      <c r="AQ386">
        <v>-45.303693467863113</v>
      </c>
      <c r="AR386">
        <v>16.489509366922739</v>
      </c>
      <c r="AS386">
        <v>14.661169801597529</v>
      </c>
      <c r="AT386">
        <v>45.303693467863113</v>
      </c>
      <c r="AU386">
        <v>-16.489509366922739</v>
      </c>
      <c r="AV386" t="s">
        <v>1843</v>
      </c>
    </row>
    <row r="387" spans="1:48" x14ac:dyDescent="0.25">
      <c r="A387">
        <v>3.9000000000000233E-9</v>
      </c>
      <c r="B387" t="s">
        <v>364</v>
      </c>
      <c r="C387">
        <v>9</v>
      </c>
      <c r="D387" s="2">
        <v>1</v>
      </c>
      <c r="E387">
        <v>9</v>
      </c>
      <c r="F387">
        <v>19</v>
      </c>
      <c r="G387">
        <v>112.5</v>
      </c>
      <c r="H387">
        <v>113.1</v>
      </c>
      <c r="I387">
        <v>8049.3700911000005</v>
      </c>
      <c r="J387" t="s">
        <v>1236</v>
      </c>
      <c r="K387" t="s">
        <v>1236</v>
      </c>
      <c r="L387">
        <v>39.903431370585622</v>
      </c>
      <c r="M387">
        <v>39.903431370585622</v>
      </c>
      <c r="N387">
        <v>6.1870000000000003</v>
      </c>
      <c r="O387" t="s">
        <v>119</v>
      </c>
      <c r="P387">
        <v>3.4482758620689655E-2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 xml:space="preserve"> </v>
      </c>
      <c r="V387" s="37" t="str">
        <f t="shared" si="127"/>
        <v xml:space="preserve"> 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364</v>
      </c>
      <c r="AP387" t="s">
        <v>1664</v>
      </c>
      <c r="AQ387" t="e">
        <v>#VALUE!</v>
      </c>
      <c r="AR387">
        <v>-160.63909608521243</v>
      </c>
      <c r="AS387">
        <v>-0.53050397877983935</v>
      </c>
      <c r="AT387" t="e">
        <v>#VALUE!</v>
      </c>
      <c r="AU387">
        <v>160.63909608521243</v>
      </c>
      <c r="AV387" t="s">
        <v>1844</v>
      </c>
    </row>
    <row r="388" spans="1:48" x14ac:dyDescent="0.25">
      <c r="A388">
        <v>3.9100000000000231E-9</v>
      </c>
      <c r="B388" t="s">
        <v>522</v>
      </c>
      <c r="C388">
        <v>11</v>
      </c>
      <c r="D388" s="2">
        <v>0</v>
      </c>
      <c r="E388">
        <v>3</v>
      </c>
      <c r="F388">
        <v>14</v>
      </c>
      <c r="G388">
        <v>98</v>
      </c>
      <c r="H388">
        <v>93.25</v>
      </c>
      <c r="I388">
        <v>12902.53690275</v>
      </c>
      <c r="J388">
        <v>21.560693641618496</v>
      </c>
      <c r="K388">
        <v>21.560693641618496</v>
      </c>
      <c r="L388">
        <v>12.369675646213501</v>
      </c>
      <c r="M388">
        <v>12.369675646213501</v>
      </c>
      <c r="N388">
        <v>4.3250000000000002</v>
      </c>
      <c r="O388">
        <v>13.219895287958112</v>
      </c>
      <c r="P388">
        <v>0.24879356568364613</v>
      </c>
      <c r="Q388" s="36">
        <f t="shared" si="122"/>
        <v>78.571428575338572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 t="str">
        <f t="shared" si="128"/>
        <v/>
      </c>
      <c r="X388" s="37">
        <f t="shared" si="129"/>
        <v>-0.19204415045045364</v>
      </c>
      <c r="Y388" t="str">
        <f t="shared" si="137"/>
        <v xml:space="preserve"> </v>
      </c>
      <c r="Z388" s="1" t="str">
        <f t="shared" si="130"/>
        <v xml:space="preserve"> </v>
      </c>
      <c r="AA388" t="str">
        <f t="shared" si="138"/>
        <v xml:space="preserve"> </v>
      </c>
      <c r="AB388" s="1">
        <f t="shared" si="131"/>
        <v>137</v>
      </c>
      <c r="AC388" t="str">
        <f t="shared" si="139"/>
        <v xml:space="preserve"> </v>
      </c>
      <c r="AD388" s="1" t="str">
        <f t="shared" si="132"/>
        <v xml:space="preserve"> </v>
      </c>
      <c r="AE388">
        <f t="shared" si="140"/>
        <v>59</v>
      </c>
      <c r="AF388" t="str">
        <f t="shared" si="141"/>
        <v xml:space="preserve"> </v>
      </c>
      <c r="AG388" t="str">
        <f t="shared" si="133"/>
        <v xml:space="preserve"> </v>
      </c>
      <c r="AH388" t="str">
        <f t="shared" si="134"/>
        <v xml:space="preserve"> </v>
      </c>
      <c r="AI388" t="str">
        <f t="shared" si="142"/>
        <v xml:space="preserve"> 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522</v>
      </c>
      <c r="AP388" t="s">
        <v>1253</v>
      </c>
      <c r="AQ388">
        <v>8.9447818191744854</v>
      </c>
      <c r="AR388">
        <v>19.204415045045366</v>
      </c>
      <c r="AS388">
        <v>5.0938337801608613</v>
      </c>
      <c r="AT388">
        <v>-8.9447818191744854</v>
      </c>
      <c r="AU388">
        <v>-19.204415045045366</v>
      </c>
      <c r="AV388" t="s">
        <v>1845</v>
      </c>
    </row>
    <row r="389" spans="1:48" x14ac:dyDescent="0.25">
      <c r="A389">
        <v>3.9200000000000229E-9</v>
      </c>
      <c r="B389" t="s">
        <v>511</v>
      </c>
      <c r="C389">
        <v>29</v>
      </c>
      <c r="D389" s="2">
        <v>0</v>
      </c>
      <c r="E389">
        <v>6</v>
      </c>
      <c r="F389">
        <v>35</v>
      </c>
      <c r="G389">
        <v>185</v>
      </c>
      <c r="H389">
        <v>145.02000000000001</v>
      </c>
      <c r="I389">
        <v>31408.472205599999</v>
      </c>
      <c r="J389">
        <v>15.518459069020867</v>
      </c>
      <c r="K389">
        <v>15.518459069020867</v>
      </c>
      <c r="L389">
        <v>6.2965358552386625</v>
      </c>
      <c r="M389">
        <v>6.2965358552386625</v>
      </c>
      <c r="N389">
        <v>9.3450000000000006</v>
      </c>
      <c r="O389">
        <v>610.10638297872333</v>
      </c>
      <c r="P389">
        <v>1.5335815749551787</v>
      </c>
      <c r="Q389" s="36">
        <f t="shared" si="122"/>
        <v>82.857142861062854</v>
      </c>
      <c r="R389" t="str">
        <f t="shared" si="123"/>
        <v xml:space="preserve"> </v>
      </c>
      <c r="S389" s="37">
        <f t="shared" si="124"/>
        <v>0.27568611618037775</v>
      </c>
      <c r="T389" s="37" t="str">
        <f t="shared" si="125"/>
        <v/>
      </c>
      <c r="U389" s="37" t="str">
        <f t="shared" si="126"/>
        <v/>
      </c>
      <c r="V389" s="37">
        <f t="shared" si="127"/>
        <v>-0.34462373991886419</v>
      </c>
      <c r="W389" s="37" t="str">
        <f t="shared" si="128"/>
        <v/>
      </c>
      <c r="X389" s="37">
        <f t="shared" si="129"/>
        <v>-0.58872624297987786</v>
      </c>
      <c r="Y389" t="str">
        <f t="shared" si="137"/>
        <v xml:space="preserve"> </v>
      </c>
      <c r="Z389" s="1">
        <f t="shared" si="130"/>
        <v>99</v>
      </c>
      <c r="AA389" t="str">
        <f t="shared" si="138"/>
        <v xml:space="preserve"> </v>
      </c>
      <c r="AB389" s="1">
        <f t="shared" si="131"/>
        <v>18</v>
      </c>
      <c r="AC389">
        <f t="shared" si="139"/>
        <v>9</v>
      </c>
      <c r="AD389" s="1" t="str">
        <f t="shared" si="132"/>
        <v xml:space="preserve"> </v>
      </c>
      <c r="AE389">
        <f t="shared" si="140"/>
        <v>37</v>
      </c>
      <c r="AF389" t="str">
        <f t="shared" si="141"/>
        <v xml:space="preserve"> </v>
      </c>
      <c r="AG389" t="str">
        <f t="shared" si="133"/>
        <v xml:space="preserve"> </v>
      </c>
      <c r="AH389" t="str">
        <f t="shared" si="134"/>
        <v xml:space="preserve"> </v>
      </c>
      <c r="AI389" t="str">
        <f t="shared" si="142"/>
        <v xml:space="preserve"> 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511</v>
      </c>
      <c r="AP389" t="s">
        <v>1314</v>
      </c>
      <c r="AQ389">
        <v>34.462373991886416</v>
      </c>
      <c r="AR389">
        <v>58.872624297987784</v>
      </c>
      <c r="AS389">
        <v>27.568611226037774</v>
      </c>
      <c r="AT389">
        <v>-34.462373991886416</v>
      </c>
      <c r="AU389">
        <v>-58.872624297987784</v>
      </c>
      <c r="AV389" t="s">
        <v>1846</v>
      </c>
    </row>
    <row r="390" spans="1:48" x14ac:dyDescent="0.25">
      <c r="A390">
        <v>3.9300000000000226E-9</v>
      </c>
      <c r="B390" t="s">
        <v>606</v>
      </c>
      <c r="C390">
        <v>46</v>
      </c>
      <c r="D390" s="2">
        <v>1</v>
      </c>
      <c r="E390">
        <v>5</v>
      </c>
      <c r="F390">
        <v>52</v>
      </c>
      <c r="G390">
        <v>315</v>
      </c>
      <c r="H390">
        <v>269.02999999999997</v>
      </c>
      <c r="I390">
        <v>315081.4147128</v>
      </c>
      <c r="J390" t="s">
        <v>1236</v>
      </c>
      <c r="K390" t="s">
        <v>1236</v>
      </c>
      <c r="L390" t="s">
        <v>1236</v>
      </c>
      <c r="M390" t="s">
        <v>1236</v>
      </c>
      <c r="N390">
        <v>4.5579999999999998</v>
      </c>
      <c r="O390">
        <v>17.47422680412371</v>
      </c>
      <c r="P390">
        <v>3.382522395271903E-2</v>
      </c>
      <c r="Q390" s="36">
        <f t="shared" si="122"/>
        <v>88.461538465468465</v>
      </c>
      <c r="R390" t="str">
        <f t="shared" si="123"/>
        <v xml:space="preserve"> </v>
      </c>
      <c r="S390" s="37">
        <f t="shared" si="124"/>
        <v>0.17087314075488946</v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 xml:space="preserve"> </v>
      </c>
      <c r="X390" s="37" t="str">
        <f t="shared" si="129"/>
        <v xml:space="preserve"> 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40</v>
      </c>
      <c r="AD390" s="1" t="str">
        <f t="shared" si="132"/>
        <v xml:space="preserve"> </v>
      </c>
      <c r="AE390">
        <f t="shared" si="140"/>
        <v>15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606</v>
      </c>
      <c r="AP390" t="s">
        <v>1408</v>
      </c>
      <c r="AQ390" t="e">
        <v>#VALUE!</v>
      </c>
      <c r="AR390" t="e">
        <v>#VALUE!</v>
      </c>
      <c r="AS390">
        <v>17.087313682488947</v>
      </c>
      <c r="AT390" t="e">
        <v>#VALUE!</v>
      </c>
      <c r="AU390" t="e">
        <v>#VALUE!</v>
      </c>
      <c r="AV390" t="s">
        <v>1847</v>
      </c>
    </row>
    <row r="391" spans="1:48" x14ac:dyDescent="0.25">
      <c r="A391">
        <v>3.9400000000000224E-9</v>
      </c>
      <c r="B391" t="s">
        <v>448</v>
      </c>
      <c r="C391">
        <v>23</v>
      </c>
      <c r="D391" s="2">
        <v>1</v>
      </c>
      <c r="E391">
        <v>9</v>
      </c>
      <c r="F391">
        <v>33</v>
      </c>
      <c r="G391">
        <v>172.5</v>
      </c>
      <c r="H391">
        <v>137.44</v>
      </c>
      <c r="I391">
        <v>156131.84</v>
      </c>
      <c r="J391">
        <v>18.972943125345115</v>
      </c>
      <c r="K391">
        <v>18.972943125345115</v>
      </c>
      <c r="L391">
        <v>14.172958857386485</v>
      </c>
      <c r="M391">
        <v>14.172958857386485</v>
      </c>
      <c r="N391">
        <v>7.2439999999999998</v>
      </c>
      <c r="O391">
        <v>72.887828162291143</v>
      </c>
      <c r="P391">
        <v>1.9441210710128056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0.25509313548831203</v>
      </c>
      <c r="T391" s="37" t="str">
        <f t="shared" si="125"/>
        <v/>
      </c>
      <c r="U391" s="37" t="str">
        <f t="shared" si="126"/>
        <v/>
      </c>
      <c r="V391" s="37">
        <f t="shared" si="127"/>
        <v>-0.19873381416823088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>
        <f t="shared" si="130"/>
        <v>148</v>
      </c>
      <c r="AA391" t="str">
        <f t="shared" si="138"/>
        <v xml:space="preserve"> </v>
      </c>
      <c r="AB391" s="1" t="str">
        <f t="shared" si="131"/>
        <v xml:space="preserve"> </v>
      </c>
      <c r="AC391">
        <f t="shared" si="139"/>
        <v>13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72.887828166231145</v>
      </c>
      <c r="AL391" t="str">
        <f t="shared" si="136"/>
        <v xml:space="preserve"> </v>
      </c>
      <c r="AM391">
        <f t="shared" si="144"/>
        <v>14</v>
      </c>
      <c r="AN391" t="str">
        <f t="shared" si="145"/>
        <v xml:space="preserve"> </v>
      </c>
      <c r="AO391" t="s">
        <v>448</v>
      </c>
      <c r="AP391" t="s">
        <v>1404</v>
      </c>
      <c r="AQ391">
        <v>19.873381416823086</v>
      </c>
      <c r="AR391">
        <v>7.4258263372024231</v>
      </c>
      <c r="AS391">
        <v>25.509313154831204</v>
      </c>
      <c r="AT391">
        <v>-19.873381416823086</v>
      </c>
      <c r="AU391">
        <v>-7.4258263372024231</v>
      </c>
      <c r="AV391" t="s">
        <v>1848</v>
      </c>
    </row>
    <row r="392" spans="1:48" x14ac:dyDescent="0.25">
      <c r="A392">
        <v>3.9500000000000221E-9</v>
      </c>
      <c r="B392" t="s">
        <v>281</v>
      </c>
      <c r="C392">
        <v>19</v>
      </c>
      <c r="D392" s="2">
        <v>1</v>
      </c>
      <c r="E392">
        <v>7</v>
      </c>
      <c r="F392">
        <v>27</v>
      </c>
      <c r="G392">
        <v>197.5</v>
      </c>
      <c r="H392">
        <v>192.56</v>
      </c>
      <c r="I392">
        <v>21809.866859920003</v>
      </c>
      <c r="J392">
        <v>20.402627675354946</v>
      </c>
      <c r="K392">
        <v>20.402627675354946</v>
      </c>
      <c r="L392">
        <v>16.512083579881658</v>
      </c>
      <c r="M392">
        <v>16.512083579881658</v>
      </c>
      <c r="N392">
        <v>9.4380000000000006</v>
      </c>
      <c r="O392">
        <v>49.572107765451662</v>
      </c>
      <c r="P392">
        <v>0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70.370370374320373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-0.13835531206864427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281</v>
      </c>
      <c r="AP392" t="s">
        <v>1404</v>
      </c>
      <c r="AQ392">
        <v>13.835531206864427</v>
      </c>
      <c r="AR392">
        <v>-7.8527432584721168</v>
      </c>
      <c r="AS392">
        <v>2.5654341503946743</v>
      </c>
      <c r="AT392">
        <v>-13.835531206864427</v>
      </c>
      <c r="AU392">
        <v>7.8527432584721168</v>
      </c>
      <c r="AV392" t="s">
        <v>1849</v>
      </c>
    </row>
    <row r="393" spans="1:48" x14ac:dyDescent="0.25">
      <c r="A393">
        <v>3.9600000000000219E-9</v>
      </c>
      <c r="B393" t="s">
        <v>258</v>
      </c>
      <c r="C393">
        <v>7</v>
      </c>
      <c r="D393" s="2">
        <v>4</v>
      </c>
      <c r="E393">
        <v>6</v>
      </c>
      <c r="F393">
        <v>17</v>
      </c>
      <c r="G393">
        <v>79</v>
      </c>
      <c r="H393">
        <v>87.06</v>
      </c>
      <c r="I393">
        <v>22161.916813080003</v>
      </c>
      <c r="J393" t="s">
        <v>1236</v>
      </c>
      <c r="K393" t="s">
        <v>1236</v>
      </c>
      <c r="L393" t="s">
        <v>1236</v>
      </c>
      <c r="M393" t="s">
        <v>1236</v>
      </c>
      <c r="N393">
        <v>-13.435</v>
      </c>
      <c r="O393">
        <v>26.624795193883116</v>
      </c>
      <c r="P393">
        <v>3.3161038364346425</v>
      </c>
      <c r="Q393" s="36" t="str">
        <f t="shared" si="146"/>
        <v xml:space="preserve"> </v>
      </c>
      <c r="R393" t="str">
        <f t="shared" si="147"/>
        <v xml:space="preserve"> </v>
      </c>
      <c r="S393" s="37" t="str">
        <f t="shared" si="148"/>
        <v/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 xml:space="preserve"> </v>
      </c>
      <c r="X393" s="37" t="str">
        <f t="shared" si="153"/>
        <v xml:space="preserve"> 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3.3161038403946423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258</v>
      </c>
      <c r="AP393" t="s">
        <v>1512</v>
      </c>
      <c r="AQ393" t="e">
        <v>#VALUE!</v>
      </c>
      <c r="AR393" t="e">
        <v>#VALUE!</v>
      </c>
      <c r="AS393">
        <v>-9.2579830002297303</v>
      </c>
      <c r="AT393" t="e">
        <v>#VALUE!</v>
      </c>
      <c r="AU393" t="e">
        <v>#VALUE!</v>
      </c>
      <c r="AV393" t="s">
        <v>1850</v>
      </c>
    </row>
    <row r="394" spans="1:48" x14ac:dyDescent="0.25">
      <c r="A394">
        <v>3.9700000000000217E-9</v>
      </c>
      <c r="B394" t="s">
        <v>609</v>
      </c>
      <c r="C394">
        <v>7</v>
      </c>
      <c r="D394" s="2">
        <v>1</v>
      </c>
      <c r="E394">
        <v>2</v>
      </c>
      <c r="F394">
        <v>10</v>
      </c>
      <c r="G394">
        <v>289</v>
      </c>
      <c r="H394">
        <v>254.98</v>
      </c>
      <c r="I394">
        <v>11490.375883359999</v>
      </c>
      <c r="J394">
        <v>10.660144654876875</v>
      </c>
      <c r="K394">
        <v>10.660144654876875</v>
      </c>
      <c r="L394" t="s">
        <v>1236</v>
      </c>
      <c r="M394" t="s">
        <v>1236</v>
      </c>
      <c r="N394">
        <v>23.919</v>
      </c>
      <c r="O394">
        <v>220.6300268096515</v>
      </c>
      <c r="P394">
        <v>2.5268648521452666</v>
      </c>
      <c r="Q394" s="36" t="str">
        <f t="shared" si="146"/>
        <v xml:space="preserve"> 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>
        <f t="shared" si="151"/>
        <v>-0.54980029236382666</v>
      </c>
      <c r="W394" s="37" t="str">
        <f t="shared" si="152"/>
        <v xml:space="preserve"> </v>
      </c>
      <c r="X394" s="37" t="str">
        <f t="shared" si="153"/>
        <v xml:space="preserve"> </v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609</v>
      </c>
      <c r="AP394" t="s">
        <v>1851</v>
      </c>
      <c r="AQ394">
        <v>54.980029236382663</v>
      </c>
      <c r="AR394" t="e">
        <v>#VALUE!</v>
      </c>
      <c r="AS394">
        <v>13.342222919444669</v>
      </c>
      <c r="AT394">
        <v>-54.980029236382663</v>
      </c>
      <c r="AU394" t="e">
        <v>#VALUE!</v>
      </c>
      <c r="AV394" t="s">
        <v>1852</v>
      </c>
    </row>
    <row r="395" spans="1:48" x14ac:dyDescent="0.25">
      <c r="A395">
        <v>3.9800000000000214E-9</v>
      </c>
      <c r="B395" t="s">
        <v>837</v>
      </c>
      <c r="C395">
        <v>7</v>
      </c>
      <c r="D395" s="2">
        <v>1</v>
      </c>
      <c r="E395">
        <v>8</v>
      </c>
      <c r="F395">
        <v>16</v>
      </c>
      <c r="G395">
        <v>58</v>
      </c>
      <c r="H395">
        <v>58.35</v>
      </c>
      <c r="I395">
        <v>9919.1937208500021</v>
      </c>
      <c r="J395" t="s">
        <v>1236</v>
      </c>
      <c r="K395" t="s">
        <v>1236</v>
      </c>
      <c r="L395">
        <v>19.427947554341191</v>
      </c>
      <c r="M395">
        <v>19.427947554341191</v>
      </c>
      <c r="N395">
        <v>1.212</v>
      </c>
      <c r="O395">
        <v>36.949152542372879</v>
      </c>
      <c r="P395">
        <v>4.1045415595544128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4.1045415635344131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837</v>
      </c>
      <c r="AP395" t="s">
        <v>1374</v>
      </c>
      <c r="AQ395" t="e">
        <v>#VALUE!</v>
      </c>
      <c r="AR395">
        <v>-26.898427414115567</v>
      </c>
      <c r="AS395">
        <v>-0.59982862039417162</v>
      </c>
      <c r="AT395" t="e">
        <v>#VALUE!</v>
      </c>
      <c r="AU395">
        <v>26.898427414115567</v>
      </c>
      <c r="AV395" t="s">
        <v>1853</v>
      </c>
    </row>
    <row r="396" spans="1:48" x14ac:dyDescent="0.25">
      <c r="A396">
        <v>3.9900000000000212E-9</v>
      </c>
      <c r="B396" t="s">
        <v>506</v>
      </c>
      <c r="C396">
        <v>17</v>
      </c>
      <c r="D396" s="2">
        <v>0</v>
      </c>
      <c r="E396">
        <v>9</v>
      </c>
      <c r="F396">
        <v>26</v>
      </c>
      <c r="G396">
        <v>624</v>
      </c>
      <c r="H396">
        <v>472.8</v>
      </c>
      <c r="I396">
        <v>50651.9618472</v>
      </c>
      <c r="J396">
        <v>10.439851616322203</v>
      </c>
      <c r="K396">
        <v>10.439851616322203</v>
      </c>
      <c r="L396">
        <v>7.9105975568374616</v>
      </c>
      <c r="M396">
        <v>7.9105975568374616</v>
      </c>
      <c r="N396">
        <v>45.288000000000004</v>
      </c>
      <c r="O396">
        <v>43.908484270734036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0.31979695830472077</v>
      </c>
      <c r="T396" s="37" t="str">
        <f t="shared" si="149"/>
        <v/>
      </c>
      <c r="U396" s="37" t="str">
        <f t="shared" si="150"/>
        <v/>
      </c>
      <c r="V396" s="37">
        <f t="shared" si="151"/>
        <v>-0.55910371785779744</v>
      </c>
      <c r="W396" s="37" t="str">
        <f t="shared" si="152"/>
        <v/>
      </c>
      <c r="X396" s="37">
        <f t="shared" si="153"/>
        <v>-0.48329982513036529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506</v>
      </c>
      <c r="AP396" t="s">
        <v>1431</v>
      </c>
      <c r="AQ396">
        <v>55.910371785779745</v>
      </c>
      <c r="AR396">
        <v>48.329982513036526</v>
      </c>
      <c r="AS396">
        <v>31.979695431472077</v>
      </c>
      <c r="AT396">
        <v>-55.910371785779745</v>
      </c>
      <c r="AU396">
        <v>-48.329982513036526</v>
      </c>
      <c r="AV396" t="s">
        <v>1854</v>
      </c>
    </row>
    <row r="397" spans="1:48" x14ac:dyDescent="0.25">
      <c r="A397">
        <v>4.0000000000000209E-9</v>
      </c>
      <c r="B397" t="s">
        <v>567</v>
      </c>
      <c r="C397">
        <v>16</v>
      </c>
      <c r="D397" s="2">
        <v>2</v>
      </c>
      <c r="E397">
        <v>9</v>
      </c>
      <c r="F397">
        <v>27</v>
      </c>
      <c r="G397">
        <v>22</v>
      </c>
      <c r="H397">
        <v>21.42</v>
      </c>
      <c r="I397">
        <v>20577.637765440002</v>
      </c>
      <c r="J397">
        <v>11.144640998959419</v>
      </c>
      <c r="K397">
        <v>11.144640998959419</v>
      </c>
      <c r="L397" t="s">
        <v>1236</v>
      </c>
      <c r="M397" t="s">
        <v>1236</v>
      </c>
      <c r="N397">
        <v>1.9219999999999999</v>
      </c>
      <c r="O397">
        <v>86.601941747572809</v>
      </c>
      <c r="P397">
        <v>2.983193277310924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>
        <f t="shared" si="151"/>
        <v>-0.52933902100978658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 t="str">
        <f t="shared" si="157"/>
        <v xml:space="preserve"> 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>
        <f t="shared" si="159"/>
        <v>86.601941751572809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567</v>
      </c>
      <c r="AP397" t="s">
        <v>1241</v>
      </c>
      <c r="AQ397">
        <v>52.933902100978656</v>
      </c>
      <c r="AR397" t="e">
        <v>#VALUE!</v>
      </c>
      <c r="AS397">
        <v>2.7077497665732864</v>
      </c>
      <c r="AT397">
        <v>-52.933902100978656</v>
      </c>
      <c r="AU397" t="e">
        <v>#VALUE!</v>
      </c>
      <c r="AV397" t="s">
        <v>1855</v>
      </c>
    </row>
    <row r="398" spans="1:48" x14ac:dyDescent="0.25">
      <c r="A398">
        <v>4.0100000000000207E-9</v>
      </c>
      <c r="B398" t="s">
        <v>378</v>
      </c>
      <c r="C398">
        <v>5</v>
      </c>
      <c r="D398" s="2">
        <v>5</v>
      </c>
      <c r="E398">
        <v>3</v>
      </c>
      <c r="F398">
        <v>13</v>
      </c>
      <c r="G398">
        <v>77</v>
      </c>
      <c r="H398">
        <v>81.849999999999994</v>
      </c>
      <c r="I398">
        <v>9259.2692998999992</v>
      </c>
      <c r="J398">
        <v>24.381888591003868</v>
      </c>
      <c r="K398">
        <v>24.381888591003868</v>
      </c>
      <c r="L398">
        <v>15.078267361111111</v>
      </c>
      <c r="M398">
        <v>15.078267361111111</v>
      </c>
      <c r="N398">
        <v>3.3570000000000002</v>
      </c>
      <c r="O398">
        <v>24.333333333333332</v>
      </c>
      <c r="P398">
        <v>1.7837507635919365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 t="str">
        <f t="shared" si="153"/>
        <v/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378</v>
      </c>
      <c r="AP398" t="s">
        <v>1856</v>
      </c>
      <c r="AQ398">
        <v>-2.9697013564069064</v>
      </c>
      <c r="AR398">
        <v>1.5125807343950082</v>
      </c>
      <c r="AS398">
        <v>-5.9254734270006049</v>
      </c>
      <c r="AT398">
        <v>2.9697013564069064</v>
      </c>
      <c r="AU398">
        <v>-1.5125807343950082</v>
      </c>
      <c r="AV398" t="s">
        <v>1857</v>
      </c>
    </row>
    <row r="399" spans="1:48" x14ac:dyDescent="0.25">
      <c r="A399">
        <v>4.0200000000000204E-9</v>
      </c>
      <c r="B399" t="s">
        <v>368</v>
      </c>
      <c r="C399">
        <v>8</v>
      </c>
      <c r="D399" s="2">
        <v>1</v>
      </c>
      <c r="E399">
        <v>4</v>
      </c>
      <c r="F399">
        <v>13</v>
      </c>
      <c r="G399">
        <v>131.5</v>
      </c>
      <c r="H399">
        <v>128.19999999999999</v>
      </c>
      <c r="I399">
        <v>17654.569686399998</v>
      </c>
      <c r="J399">
        <v>15.541277730634015</v>
      </c>
      <c r="K399">
        <v>15.541277730634015</v>
      </c>
      <c r="L399">
        <v>9.7310484129528696</v>
      </c>
      <c r="M399">
        <v>9.7310484129528696</v>
      </c>
      <c r="N399">
        <v>8.2490000000000006</v>
      </c>
      <c r="O399">
        <v>35.008183306055649</v>
      </c>
      <c r="P399">
        <v>1.2168486739469579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>
        <f t="shared" si="151"/>
        <v>-0.34366006117720771</v>
      </c>
      <c r="W399" s="37" t="str">
        <f t="shared" si="152"/>
        <v/>
      </c>
      <c r="X399" s="37">
        <f t="shared" si="153"/>
        <v>-0.3643925910133442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 t="str">
        <f t="shared" si="157"/>
        <v xml:space="preserve"> 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368</v>
      </c>
      <c r="AP399" t="s">
        <v>1440</v>
      </c>
      <c r="AQ399">
        <v>34.366006117720772</v>
      </c>
      <c r="AR399">
        <v>36.439259101334422</v>
      </c>
      <c r="AS399">
        <v>2.5741029641185742</v>
      </c>
      <c r="AT399">
        <v>-34.366006117720772</v>
      </c>
      <c r="AU399">
        <v>-36.439259101334422</v>
      </c>
      <c r="AV399" t="s">
        <v>1858</v>
      </c>
    </row>
    <row r="400" spans="1:48" x14ac:dyDescent="0.25">
      <c r="A400">
        <v>4.0300000000000202E-9</v>
      </c>
      <c r="B400" t="s">
        <v>508</v>
      </c>
      <c r="C400">
        <v>9</v>
      </c>
      <c r="D400" s="2">
        <v>1</v>
      </c>
      <c r="E400">
        <v>9</v>
      </c>
      <c r="F400">
        <v>19</v>
      </c>
      <c r="G400">
        <v>130</v>
      </c>
      <c r="H400">
        <v>127.76</v>
      </c>
      <c r="I400">
        <v>9341.6024401600007</v>
      </c>
      <c r="J400" t="s">
        <v>1236</v>
      </c>
      <c r="K400" t="s">
        <v>1236</v>
      </c>
      <c r="L400">
        <v>23.387881672590254</v>
      </c>
      <c r="M400">
        <v>23.387881672590254</v>
      </c>
      <c r="N400">
        <v>0.57100000000000006</v>
      </c>
      <c r="O400">
        <v>-91.295731707317074</v>
      </c>
      <c r="P400">
        <v>0.36552911709455227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 xml:space="preserve"> </v>
      </c>
      <c r="V400" s="37" t="str">
        <f t="shared" si="151"/>
        <v xml:space="preserve"> </v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>
        <f t="shared" si="160"/>
        <v>-91.295731703287075</v>
      </c>
      <c r="AM400" t="str">
        <f t="shared" si="144"/>
        <v xml:space="preserve"> </v>
      </c>
      <c r="AN400" t="str">
        <f t="shared" si="145"/>
        <v xml:space="preserve"> </v>
      </c>
      <c r="AO400" t="s">
        <v>508</v>
      </c>
      <c r="AP400" t="s">
        <v>1664</v>
      </c>
      <c r="AQ400" t="e">
        <v>#VALUE!</v>
      </c>
      <c r="AR400">
        <v>-52.763713022065552</v>
      </c>
      <c r="AS400">
        <v>1.7532874139010612</v>
      </c>
      <c r="AT400" t="e">
        <v>#VALUE!</v>
      </c>
      <c r="AU400">
        <v>52.763713022065552</v>
      </c>
      <c r="AV400" t="s">
        <v>1859</v>
      </c>
    </row>
    <row r="401" spans="1:48" x14ac:dyDescent="0.25">
      <c r="A401">
        <v>4.04000000000002E-9</v>
      </c>
      <c r="B401" t="s">
        <v>581</v>
      </c>
      <c r="C401">
        <v>4</v>
      </c>
      <c r="D401" s="2">
        <v>2</v>
      </c>
      <c r="E401">
        <v>4</v>
      </c>
      <c r="F401">
        <v>10</v>
      </c>
      <c r="G401">
        <v>213.5</v>
      </c>
      <c r="H401">
        <v>201.74</v>
      </c>
      <c r="I401">
        <v>29355.00260616</v>
      </c>
      <c r="J401">
        <v>38.75144064540914</v>
      </c>
      <c r="K401">
        <v>38.75144064540914</v>
      </c>
      <c r="L401">
        <v>27.884233988270395</v>
      </c>
      <c r="M401">
        <v>27.884233988270395</v>
      </c>
      <c r="N401">
        <v>5.2060000000000004</v>
      </c>
      <c r="O401">
        <v>9.3697478991596785</v>
      </c>
      <c r="P401">
        <v>0.79111727966689804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581</v>
      </c>
      <c r="AP401" t="s">
        <v>1476</v>
      </c>
      <c r="AQ401">
        <v>-63.655258102547933</v>
      </c>
      <c r="AR401">
        <v>-82.132746285290011</v>
      </c>
      <c r="AS401">
        <v>5.8292852185982014</v>
      </c>
      <c r="AT401">
        <v>63.655258102547933</v>
      </c>
      <c r="AU401">
        <v>82.132746285290011</v>
      </c>
      <c r="AV401" t="s">
        <v>1860</v>
      </c>
    </row>
    <row r="402" spans="1:48" x14ac:dyDescent="0.25">
      <c r="A402">
        <v>4.0500000000000197E-9</v>
      </c>
      <c r="B402" t="s">
        <v>503</v>
      </c>
      <c r="C402">
        <v>9</v>
      </c>
      <c r="D402" s="2">
        <v>6</v>
      </c>
      <c r="E402">
        <v>10</v>
      </c>
      <c r="F402">
        <v>25</v>
      </c>
      <c r="G402">
        <v>259</v>
      </c>
      <c r="H402">
        <v>265.08999999999997</v>
      </c>
      <c r="I402">
        <v>30791.550422289994</v>
      </c>
      <c r="J402">
        <v>29.728608276326117</v>
      </c>
      <c r="K402">
        <v>29.728608276326117</v>
      </c>
      <c r="L402">
        <v>22.544089600887688</v>
      </c>
      <c r="M402">
        <v>22.544089600887688</v>
      </c>
      <c r="N402">
        <v>8.9169999999999998</v>
      </c>
      <c r="O402">
        <v>16.106770833333336</v>
      </c>
      <c r="P402">
        <v>1.6092647779999247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503</v>
      </c>
      <c r="AP402" t="s">
        <v>1437</v>
      </c>
      <c r="AQ402">
        <v>-25.549991934766325</v>
      </c>
      <c r="AR402">
        <v>-47.252277155561572</v>
      </c>
      <c r="AS402">
        <v>-2.297332981251643</v>
      </c>
      <c r="AT402">
        <v>25.549991934766325</v>
      </c>
      <c r="AU402">
        <v>47.252277155561572</v>
      </c>
      <c r="AV402" t="s">
        <v>1861</v>
      </c>
    </row>
    <row r="403" spans="1:48" x14ac:dyDescent="0.25">
      <c r="A403">
        <v>4.0600000000000195E-9</v>
      </c>
      <c r="B403" t="s">
        <v>838</v>
      </c>
      <c r="C403">
        <v>1</v>
      </c>
      <c r="D403" s="2">
        <v>0</v>
      </c>
      <c r="E403">
        <v>2</v>
      </c>
      <c r="F403">
        <v>3</v>
      </c>
      <c r="G403">
        <v>36</v>
      </c>
      <c r="H403">
        <v>35.619999999999997</v>
      </c>
      <c r="I403">
        <v>17529.64648526</v>
      </c>
      <c r="J403" t="s">
        <v>1236</v>
      </c>
      <c r="K403" t="s">
        <v>1236</v>
      </c>
      <c r="L403">
        <v>35.19794211576847</v>
      </c>
      <c r="M403">
        <v>35.19794211576847</v>
      </c>
      <c r="N403">
        <v>0.61699999999999999</v>
      </c>
      <c r="O403">
        <v>16.415094339622634</v>
      </c>
      <c r="P403">
        <v>1.1510387422796182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838</v>
      </c>
      <c r="AP403" t="s">
        <v>1862</v>
      </c>
      <c r="AQ403" t="e">
        <v>#VALUE!</v>
      </c>
      <c r="AR403">
        <v>-129.90403336280517</v>
      </c>
      <c r="AS403">
        <v>1.0668163952835652</v>
      </c>
      <c r="AT403" t="e">
        <v>#VALUE!</v>
      </c>
      <c r="AU403">
        <v>129.90403336280517</v>
      </c>
      <c r="AV403" t="s">
        <v>1863</v>
      </c>
    </row>
    <row r="404" spans="1:48" x14ac:dyDescent="0.25">
      <c r="A404">
        <v>4.0700000000000192E-9</v>
      </c>
      <c r="B404" t="s">
        <v>449</v>
      </c>
      <c r="C404">
        <v>8</v>
      </c>
      <c r="D404" s="2">
        <v>2</v>
      </c>
      <c r="E404">
        <v>4</v>
      </c>
      <c r="F404">
        <v>14</v>
      </c>
      <c r="G404">
        <v>452</v>
      </c>
      <c r="H404">
        <v>425.65</v>
      </c>
      <c r="I404">
        <v>44667.539463050001</v>
      </c>
      <c r="J404">
        <v>28.997206894202602</v>
      </c>
      <c r="K404">
        <v>28.997206894202602</v>
      </c>
      <c r="L404">
        <v>23.647864551448805</v>
      </c>
      <c r="M404">
        <v>23.647864551448805</v>
      </c>
      <c r="N404">
        <v>14.679</v>
      </c>
      <c r="O404">
        <v>15.219780219780221</v>
      </c>
      <c r="P404">
        <v>0.52038059438505813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449</v>
      </c>
      <c r="AP404" t="s">
        <v>1335</v>
      </c>
      <c r="AQ404">
        <v>-22.461134334264067</v>
      </c>
      <c r="AR404">
        <v>-54.461855267378148</v>
      </c>
      <c r="AS404">
        <v>6.1905321273346692</v>
      </c>
      <c r="AT404">
        <v>22.461134334264067</v>
      </c>
      <c r="AU404">
        <v>54.461855267378148</v>
      </c>
      <c r="AV404" t="s">
        <v>1864</v>
      </c>
    </row>
    <row r="405" spans="1:48" x14ac:dyDescent="0.25">
      <c r="A405">
        <v>4.080000000000019E-9</v>
      </c>
      <c r="B405" t="s">
        <v>450</v>
      </c>
      <c r="C405">
        <v>19</v>
      </c>
      <c r="D405" s="2">
        <v>1</v>
      </c>
      <c r="E405">
        <v>5</v>
      </c>
      <c r="F405">
        <v>25</v>
      </c>
      <c r="G405">
        <v>130</v>
      </c>
      <c r="H405">
        <v>128</v>
      </c>
      <c r="I405">
        <v>45646.265727999998</v>
      </c>
      <c r="J405" t="s">
        <v>1236</v>
      </c>
      <c r="K405" t="s">
        <v>1236</v>
      </c>
      <c r="L405" t="s">
        <v>1236</v>
      </c>
      <c r="M405" t="s">
        <v>1236</v>
      </c>
      <c r="N405">
        <v>4.1610000000000005</v>
      </c>
      <c r="O405">
        <v>436.9032258064517</v>
      </c>
      <c r="P405">
        <v>0.26640625000000001</v>
      </c>
      <c r="Q405" s="36">
        <f t="shared" si="146"/>
        <v>76.000000004079993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450</v>
      </c>
      <c r="AP405" t="s">
        <v>1337</v>
      </c>
      <c r="AQ405" t="e">
        <v>#VALUE!</v>
      </c>
      <c r="AR405" t="e">
        <v>#VALUE!</v>
      </c>
      <c r="AS405">
        <v>1.5625</v>
      </c>
      <c r="AT405" t="e">
        <v>#VALUE!</v>
      </c>
      <c r="AU405" t="e">
        <v>#VALUE!</v>
      </c>
      <c r="AV405" t="s">
        <v>1865</v>
      </c>
    </row>
    <row r="406" spans="1:48" x14ac:dyDescent="0.25">
      <c r="A406">
        <v>4.0900000000000188E-9</v>
      </c>
      <c r="B406" t="s">
        <v>530</v>
      </c>
      <c r="C406">
        <v>9</v>
      </c>
      <c r="D406" s="2">
        <v>1</v>
      </c>
      <c r="E406">
        <v>7</v>
      </c>
      <c r="F406">
        <v>17</v>
      </c>
      <c r="G406">
        <v>106.5</v>
      </c>
      <c r="H406">
        <v>103.29</v>
      </c>
      <c r="I406">
        <v>32949.396380999999</v>
      </c>
      <c r="J406">
        <v>27.736305048335122</v>
      </c>
      <c r="K406">
        <v>27.736305048335122</v>
      </c>
      <c r="L406">
        <v>13.23591097054754</v>
      </c>
      <c r="M406">
        <v>13.23591097054754</v>
      </c>
      <c r="N406">
        <v>3.7240000000000002</v>
      </c>
      <c r="O406">
        <v>4.6067415730337116</v>
      </c>
      <c r="P406">
        <v>1.6874818472262563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-0.1354638554290255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530</v>
      </c>
      <c r="AP406" t="s">
        <v>1866</v>
      </c>
      <c r="AQ406">
        <v>-17.136087998164349</v>
      </c>
      <c r="AR406">
        <v>13.54638554290255</v>
      </c>
      <c r="AS406">
        <v>3.1077548649433462</v>
      </c>
      <c r="AT406">
        <v>17.136087998164349</v>
      </c>
      <c r="AU406">
        <v>-13.54638554290255</v>
      </c>
      <c r="AV406" t="s">
        <v>1867</v>
      </c>
    </row>
    <row r="407" spans="1:48" x14ac:dyDescent="0.25">
      <c r="A407">
        <v>4.1000000000000185E-9</v>
      </c>
      <c r="B407" t="s">
        <v>1167</v>
      </c>
      <c r="C407">
        <v>16</v>
      </c>
      <c r="D407" s="2">
        <v>0</v>
      </c>
      <c r="E407">
        <v>5</v>
      </c>
      <c r="F407">
        <v>21</v>
      </c>
      <c r="G407">
        <v>87</v>
      </c>
      <c r="H407">
        <v>78.72</v>
      </c>
      <c r="I407">
        <v>119342.11201344</v>
      </c>
      <c r="J407">
        <v>21.350691619202603</v>
      </c>
      <c r="K407">
        <v>21.350691619202603</v>
      </c>
      <c r="L407">
        <v>14.663130301723356</v>
      </c>
      <c r="M407">
        <v>14.663130301723356</v>
      </c>
      <c r="N407">
        <v>3.6870000000000003</v>
      </c>
      <c r="O407">
        <v>35.054945054945065</v>
      </c>
      <c r="P407">
        <v>2.5241361788617889</v>
      </c>
      <c r="Q407" s="36">
        <f t="shared" si="146"/>
        <v>76.190476194576192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1167</v>
      </c>
      <c r="AP407" t="s">
        <v>1472</v>
      </c>
      <c r="AQ407">
        <v>9.8316633030142704</v>
      </c>
      <c r="AR407">
        <v>4.2241507471447504</v>
      </c>
      <c r="AS407">
        <v>10.518292682926834</v>
      </c>
      <c r="AT407">
        <v>-9.8316633030142704</v>
      </c>
      <c r="AU407">
        <v>-4.2241507471447504</v>
      </c>
      <c r="AV407" t="s">
        <v>1868</v>
      </c>
    </row>
    <row r="408" spans="1:48" x14ac:dyDescent="0.25">
      <c r="A408">
        <v>4.1100000000000183E-9</v>
      </c>
      <c r="B408" t="s">
        <v>534</v>
      </c>
      <c r="C408">
        <v>17</v>
      </c>
      <c r="D408" s="2">
        <v>1</v>
      </c>
      <c r="E408">
        <v>3</v>
      </c>
      <c r="F408">
        <v>21</v>
      </c>
      <c r="G408">
        <v>320</v>
      </c>
      <c r="H408">
        <v>280.49</v>
      </c>
      <c r="I408">
        <v>30643.015556930004</v>
      </c>
      <c r="J408" t="s">
        <v>1236</v>
      </c>
      <c r="K408" t="s">
        <v>1236</v>
      </c>
      <c r="L408">
        <v>26.312577686081575</v>
      </c>
      <c r="M408">
        <v>26.312577686081575</v>
      </c>
      <c r="N408">
        <v>1.9710000000000001</v>
      </c>
      <c r="O408">
        <v>123.2163080407701</v>
      </c>
      <c r="P408">
        <v>0.82712396163856094</v>
      </c>
      <c r="Q408" s="36">
        <f t="shared" si="146"/>
        <v>80.952380956490956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534</v>
      </c>
      <c r="AP408" t="s">
        <v>1442</v>
      </c>
      <c r="AQ408" t="e">
        <v>#VALUE!</v>
      </c>
      <c r="AR408">
        <v>-71.867085817276234</v>
      </c>
      <c r="AS408">
        <v>14.086063674284288</v>
      </c>
      <c r="AT408" t="e">
        <v>#VALUE!</v>
      </c>
      <c r="AU408">
        <v>71.867085817276234</v>
      </c>
      <c r="AV408" t="s">
        <v>1869</v>
      </c>
    </row>
    <row r="409" spans="1:48" x14ac:dyDescent="0.25">
      <c r="A409">
        <v>4.120000000000018E-9</v>
      </c>
      <c r="B409" t="s">
        <v>452</v>
      </c>
      <c r="C409">
        <v>20</v>
      </c>
      <c r="D409" s="2">
        <v>1</v>
      </c>
      <c r="E409">
        <v>15</v>
      </c>
      <c r="F409">
        <v>36</v>
      </c>
      <c r="G409">
        <v>115.5</v>
      </c>
      <c r="H409">
        <v>113.81</v>
      </c>
      <c r="I409">
        <v>133988.51300000001</v>
      </c>
      <c r="J409">
        <v>39.905329593267886</v>
      </c>
      <c r="K409">
        <v>39.905329593267886</v>
      </c>
      <c r="L409">
        <v>23.51262224931423</v>
      </c>
      <c r="M409">
        <v>23.51262224931423</v>
      </c>
      <c r="N409">
        <v>2.8519999999999999</v>
      </c>
      <c r="O409">
        <v>143.76068376068375</v>
      </c>
      <c r="P409">
        <v>1.7423776469554522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452</v>
      </c>
      <c r="AP409" t="s">
        <v>1534</v>
      </c>
      <c r="AQ409">
        <v>-68.528367087358617</v>
      </c>
      <c r="AR409">
        <v>-53.578486840901874</v>
      </c>
      <c r="AS409">
        <v>1.4849310253931991</v>
      </c>
      <c r="AT409">
        <v>68.528367087358617</v>
      </c>
      <c r="AU409">
        <v>53.578486840901874</v>
      </c>
      <c r="AV409" t="s">
        <v>1870</v>
      </c>
    </row>
    <row r="410" spans="1:48" x14ac:dyDescent="0.25">
      <c r="A410">
        <v>4.1300000000000178E-9</v>
      </c>
      <c r="B410" t="s">
        <v>381</v>
      </c>
      <c r="C410">
        <v>13</v>
      </c>
      <c r="D410" s="2">
        <v>1</v>
      </c>
      <c r="E410">
        <v>7</v>
      </c>
      <c r="F410">
        <v>21</v>
      </c>
      <c r="G410">
        <v>75</v>
      </c>
      <c r="H410">
        <v>67.709999999999994</v>
      </c>
      <c r="I410">
        <v>127646.50970933998</v>
      </c>
      <c r="J410">
        <v>22.427956276912884</v>
      </c>
      <c r="K410">
        <v>22.427956276912884</v>
      </c>
      <c r="L410">
        <v>13.319600220083045</v>
      </c>
      <c r="M410">
        <v>13.319600220083045</v>
      </c>
      <c r="N410">
        <v>3.0190000000000001</v>
      </c>
      <c r="O410">
        <v>23.224489795918362</v>
      </c>
      <c r="P410">
        <v>1.1135725889824253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>
        <f t="shared" si="153"/>
        <v>-0.1299974858458165</v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381</v>
      </c>
      <c r="AP410" t="s">
        <v>1440</v>
      </c>
      <c r="AQ410">
        <v>5.2821543643520101</v>
      </c>
      <c r="AR410">
        <v>12.999748584581649</v>
      </c>
      <c r="AS410">
        <v>10.76650420912717</v>
      </c>
      <c r="AT410">
        <v>-5.2821543643520101</v>
      </c>
      <c r="AU410">
        <v>-12.999748584581649</v>
      </c>
      <c r="AV410" t="s">
        <v>1871</v>
      </c>
    </row>
    <row r="411" spans="1:48" x14ac:dyDescent="0.25">
      <c r="A411">
        <v>4.1400000000000176E-9</v>
      </c>
      <c r="B411" t="s">
        <v>527</v>
      </c>
      <c r="C411">
        <v>9</v>
      </c>
      <c r="D411" s="2">
        <v>0</v>
      </c>
      <c r="E411">
        <v>7</v>
      </c>
      <c r="F411">
        <v>16</v>
      </c>
      <c r="G411">
        <v>52</v>
      </c>
      <c r="H411">
        <v>47.29</v>
      </c>
      <c r="I411">
        <v>7245.9433346500009</v>
      </c>
      <c r="J411">
        <v>14.137518684603885</v>
      </c>
      <c r="K411">
        <v>14.137518684603885</v>
      </c>
      <c r="L411">
        <v>9.458597235599294</v>
      </c>
      <c r="M411">
        <v>9.458597235599294</v>
      </c>
      <c r="N411">
        <v>3.3450000000000002</v>
      </c>
      <c r="O411">
        <v>4.8589341692790047</v>
      </c>
      <c r="P411">
        <v>1.3808416155635441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>
        <f t="shared" si="151"/>
        <v>-0.40294367622883642</v>
      </c>
      <c r="W411" s="37" t="str">
        <f t="shared" si="152"/>
        <v/>
      </c>
      <c r="X411" s="37">
        <f t="shared" si="153"/>
        <v>-0.38218841111044322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527</v>
      </c>
      <c r="AP411" t="s">
        <v>1323</v>
      </c>
      <c r="AQ411">
        <v>40.294367622883641</v>
      </c>
      <c r="AR411">
        <v>38.21884111104432</v>
      </c>
      <c r="AS411">
        <v>9.9598223725946298</v>
      </c>
      <c r="AT411">
        <v>-40.294367622883641</v>
      </c>
      <c r="AU411">
        <v>-38.21884111104432</v>
      </c>
      <c r="AV411" t="s">
        <v>1872</v>
      </c>
    </row>
    <row r="412" spans="1:48" x14ac:dyDescent="0.25">
      <c r="A412">
        <v>4.1500000000000173E-9</v>
      </c>
      <c r="B412" t="s">
        <v>382</v>
      </c>
      <c r="C412">
        <v>16</v>
      </c>
      <c r="D412" s="2">
        <v>2</v>
      </c>
      <c r="E412">
        <v>12</v>
      </c>
      <c r="F412">
        <v>30</v>
      </c>
      <c r="G412">
        <v>266.66665649414062</v>
      </c>
      <c r="H412">
        <v>257.60000000000002</v>
      </c>
      <c r="I412">
        <v>68940.839620800005</v>
      </c>
      <c r="J412">
        <v>28.571428571428573</v>
      </c>
      <c r="K412">
        <v>28.571428571428573</v>
      </c>
      <c r="L412">
        <v>20.391570659846028</v>
      </c>
      <c r="M412">
        <v>20.391570659846028</v>
      </c>
      <c r="N412">
        <v>9.016</v>
      </c>
      <c r="O412">
        <v>10.045160502868306</v>
      </c>
      <c r="P412">
        <v>0.99417701863354035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382</v>
      </c>
      <c r="AP412" t="s">
        <v>1423</v>
      </c>
      <c r="AQ412">
        <v>-20.662985410056045</v>
      </c>
      <c r="AR412">
        <v>-33.192569209919711</v>
      </c>
      <c r="AS412">
        <v>3.5196647880980647</v>
      </c>
      <c r="AT412">
        <v>20.662985410056045</v>
      </c>
      <c r="AU412">
        <v>33.192569209919711</v>
      </c>
      <c r="AV412" t="s">
        <v>1873</v>
      </c>
    </row>
    <row r="413" spans="1:48" x14ac:dyDescent="0.25">
      <c r="A413">
        <v>4.1600000000000171E-9</v>
      </c>
      <c r="B413" t="s">
        <v>839</v>
      </c>
      <c r="C413">
        <v>12</v>
      </c>
      <c r="D413" s="2">
        <v>0</v>
      </c>
      <c r="E413">
        <v>13</v>
      </c>
      <c r="F413">
        <v>25</v>
      </c>
      <c r="G413">
        <v>550</v>
      </c>
      <c r="H413">
        <v>500.65</v>
      </c>
      <c r="I413">
        <v>26979.259000949998</v>
      </c>
      <c r="J413">
        <v>22.079382579933846</v>
      </c>
      <c r="K413">
        <v>22.079382579933846</v>
      </c>
      <c r="L413" t="s">
        <v>1236</v>
      </c>
      <c r="M413" t="s">
        <v>1236</v>
      </c>
      <c r="N413">
        <v>22.675000000000001</v>
      </c>
      <c r="O413">
        <v>-0.85264538696983061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 xml:space="preserve"> </v>
      </c>
      <c r="X413" s="37" t="str">
        <f t="shared" si="153"/>
        <v xml:space="preserve"> </v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839</v>
      </c>
      <c r="AP413" t="s">
        <v>1241</v>
      </c>
      <c r="AQ413">
        <v>6.7542523663038923</v>
      </c>
      <c r="AR413" t="e">
        <v>#VALUE!</v>
      </c>
      <c r="AS413">
        <v>9.8571856586437754</v>
      </c>
      <c r="AT413">
        <v>-6.7542523663038923</v>
      </c>
      <c r="AU413" t="e">
        <v>#VALUE!</v>
      </c>
      <c r="AV413" t="s">
        <v>1874</v>
      </c>
    </row>
    <row r="414" spans="1:48" x14ac:dyDescent="0.25">
      <c r="A414">
        <v>4.1700000000000168E-9</v>
      </c>
      <c r="B414" t="s">
        <v>383</v>
      </c>
      <c r="C414">
        <v>0</v>
      </c>
      <c r="D414" s="2">
        <v>3</v>
      </c>
      <c r="E414">
        <v>14</v>
      </c>
      <c r="F414">
        <v>17</v>
      </c>
      <c r="G414">
        <v>123</v>
      </c>
      <c r="H414">
        <v>129.53</v>
      </c>
      <c r="I414">
        <v>14194.6253586</v>
      </c>
      <c r="J414">
        <v>14.578503095104109</v>
      </c>
      <c r="K414">
        <v>14.578503095104109</v>
      </c>
      <c r="L414">
        <v>10.714552046829603</v>
      </c>
      <c r="M414">
        <v>10.714552046829603</v>
      </c>
      <c r="N414">
        <v>8.8849999999999998</v>
      </c>
      <c r="O414">
        <v>1.4269406392694064</v>
      </c>
      <c r="P414">
        <v>2.7815949972979235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-0.38432000280724865</v>
      </c>
      <c r="W414" s="37" t="str">
        <f t="shared" si="152"/>
        <v/>
      </c>
      <c r="X414" s="37">
        <f t="shared" si="153"/>
        <v>-0.30015262734969017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383</v>
      </c>
      <c r="AP414" t="s">
        <v>1326</v>
      </c>
      <c r="AQ414">
        <v>38.432000280724864</v>
      </c>
      <c r="AR414">
        <v>30.015262734969017</v>
      </c>
      <c r="AS414">
        <v>-5.0413031730101139</v>
      </c>
      <c r="AT414">
        <v>-38.432000280724864</v>
      </c>
      <c r="AU414">
        <v>-30.015262734969017</v>
      </c>
      <c r="AV414" t="s">
        <v>1875</v>
      </c>
    </row>
    <row r="415" spans="1:48" x14ac:dyDescent="0.25">
      <c r="A415">
        <v>4.1800000000000166E-9</v>
      </c>
      <c r="B415" t="s">
        <v>380</v>
      </c>
      <c r="C415">
        <v>21</v>
      </c>
      <c r="D415" s="2">
        <v>2</v>
      </c>
      <c r="E415">
        <v>7</v>
      </c>
      <c r="F415">
        <v>30</v>
      </c>
      <c r="G415">
        <v>30</v>
      </c>
      <c r="H415">
        <v>26.54</v>
      </c>
      <c r="I415">
        <v>37110.064249520001</v>
      </c>
      <c r="J415">
        <v>26.225296442687746</v>
      </c>
      <c r="K415">
        <v>26.225296442687746</v>
      </c>
      <c r="L415">
        <v>11.220793190003274</v>
      </c>
      <c r="M415">
        <v>11.220793190003274</v>
      </c>
      <c r="N415">
        <v>1.012</v>
      </c>
      <c r="O415">
        <v>48.823529411764696</v>
      </c>
      <c r="P415">
        <v>1.8839487565938207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>
        <f t="shared" si="153"/>
        <v>-0.26708623946626786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380</v>
      </c>
      <c r="AP415" t="s">
        <v>1491</v>
      </c>
      <c r="AQ415">
        <v>-10.754789671344911</v>
      </c>
      <c r="AR415">
        <v>26.708623946626787</v>
      </c>
      <c r="AS415">
        <v>13.03692539562924</v>
      </c>
      <c r="AT415">
        <v>10.754789671344911</v>
      </c>
      <c r="AU415">
        <v>-26.708623946626787</v>
      </c>
      <c r="AV415" t="s">
        <v>1876</v>
      </c>
    </row>
    <row r="416" spans="1:48" x14ac:dyDescent="0.25">
      <c r="A416">
        <v>4.1900000000000163E-9</v>
      </c>
      <c r="B416" t="s">
        <v>290</v>
      </c>
      <c r="C416">
        <v>3</v>
      </c>
      <c r="D416" s="2">
        <v>1</v>
      </c>
      <c r="E416">
        <v>13</v>
      </c>
      <c r="F416">
        <v>17</v>
      </c>
      <c r="G416">
        <v>73</v>
      </c>
      <c r="H416">
        <v>71.98</v>
      </c>
      <c r="I416">
        <v>5065.6785160999998</v>
      </c>
      <c r="J416">
        <v>25.89208633093525</v>
      </c>
      <c r="K416">
        <v>25.89208633093525</v>
      </c>
      <c r="L416">
        <v>15.617930513595166</v>
      </c>
      <c r="M416">
        <v>15.617930513595166</v>
      </c>
      <c r="N416">
        <v>2.7800000000000002</v>
      </c>
      <c r="O416">
        <v>44.640998959417296</v>
      </c>
      <c r="P416">
        <v>5.0736315643234224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>
        <f t="shared" si="157"/>
        <v>5.0736315685134228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290</v>
      </c>
      <c r="AP416" t="s">
        <v>1457</v>
      </c>
      <c r="AQ416">
        <v>-9.3475752314942984</v>
      </c>
      <c r="AR416">
        <v>-2.0123621445180095</v>
      </c>
      <c r="AS416">
        <v>1.4170602945262623</v>
      </c>
      <c r="AT416">
        <v>9.3475752314942984</v>
      </c>
      <c r="AU416">
        <v>2.0123621445180095</v>
      </c>
      <c r="AV416" t="s">
        <v>1877</v>
      </c>
    </row>
    <row r="417" spans="1:48" x14ac:dyDescent="0.25">
      <c r="A417">
        <v>4.2000000000000161E-9</v>
      </c>
      <c r="B417" t="s">
        <v>384</v>
      </c>
      <c r="C417">
        <v>4</v>
      </c>
      <c r="D417" s="2">
        <v>3</v>
      </c>
      <c r="E417">
        <v>4</v>
      </c>
      <c r="F417">
        <v>11</v>
      </c>
      <c r="G417">
        <v>200</v>
      </c>
      <c r="H417">
        <v>236.32</v>
      </c>
      <c r="I417">
        <v>12864.71915456</v>
      </c>
      <c r="J417">
        <v>19.035038260169149</v>
      </c>
      <c r="K417">
        <v>19.035038260169149</v>
      </c>
      <c r="L417">
        <v>12.622208744710861</v>
      </c>
      <c r="M417">
        <v>12.622208744710861</v>
      </c>
      <c r="N417">
        <v>12.415000000000001</v>
      </c>
      <c r="O417">
        <v>6.7497850386930365</v>
      </c>
      <c r="P417">
        <v>2.0163337846987135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-0.19611140964667306</v>
      </c>
      <c r="W417" s="37" t="str">
        <f t="shared" si="152"/>
        <v/>
      </c>
      <c r="X417" s="37">
        <f t="shared" si="153"/>
        <v>-0.17554932876139251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384</v>
      </c>
      <c r="AP417" t="s">
        <v>1878</v>
      </c>
      <c r="AQ417">
        <v>19.611140964667307</v>
      </c>
      <c r="AR417">
        <v>17.554932876139251</v>
      </c>
      <c r="AS417">
        <v>-15.368991198375081</v>
      </c>
      <c r="AT417">
        <v>-19.611140964667307</v>
      </c>
      <c r="AU417">
        <v>-17.554932876139251</v>
      </c>
      <c r="AV417" t="s">
        <v>1879</v>
      </c>
    </row>
    <row r="418" spans="1:48" x14ac:dyDescent="0.25">
      <c r="A418">
        <v>4.2100000000000159E-9</v>
      </c>
      <c r="B418" t="s">
        <v>513</v>
      </c>
      <c r="C418">
        <v>14</v>
      </c>
      <c r="D418" s="2">
        <v>0</v>
      </c>
      <c r="E418">
        <v>2</v>
      </c>
      <c r="F418">
        <v>16</v>
      </c>
      <c r="G418">
        <v>310</v>
      </c>
      <c r="H418">
        <v>258.05</v>
      </c>
      <c r="I418">
        <v>39319.894454100002</v>
      </c>
      <c r="J418" t="s">
        <v>1236</v>
      </c>
      <c r="K418" t="s">
        <v>1236</v>
      </c>
      <c r="L418">
        <v>30.459409433214425</v>
      </c>
      <c r="M418">
        <v>30.459409433214425</v>
      </c>
      <c r="N418">
        <v>6.2850000000000001</v>
      </c>
      <c r="O418">
        <v>13.243243243243249</v>
      </c>
      <c r="P418" t="s">
        <v>124</v>
      </c>
      <c r="Q418" s="36">
        <f t="shared" si="146"/>
        <v>87.500000004209994</v>
      </c>
      <c r="R418" t="str">
        <f t="shared" si="147"/>
        <v xml:space="preserve"> </v>
      </c>
      <c r="S418" s="37">
        <f t="shared" si="148"/>
        <v>0.20131757832354377</v>
      </c>
      <c r="T418" s="37" t="str">
        <f t="shared" si="149"/>
        <v/>
      </c>
      <c r="U418" s="37" t="str">
        <f t="shared" si="150"/>
        <v xml:space="preserve"> </v>
      </c>
      <c r="V418" s="37" t="str">
        <f t="shared" si="151"/>
        <v xml:space="preserve"> 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513</v>
      </c>
      <c r="AP418" t="s">
        <v>1335</v>
      </c>
      <c r="AQ418" t="e">
        <v>#VALUE!</v>
      </c>
      <c r="AR418">
        <v>-98.953139348674739</v>
      </c>
      <c r="AS418">
        <v>20.131757411354378</v>
      </c>
      <c r="AT418" t="e">
        <v>#VALUE!</v>
      </c>
      <c r="AU418">
        <v>98.953139348674739</v>
      </c>
      <c r="AV418" t="s">
        <v>1880</v>
      </c>
    </row>
    <row r="419" spans="1:48" x14ac:dyDescent="0.25">
      <c r="A419">
        <v>4.2200000000000156E-9</v>
      </c>
      <c r="B419" t="s">
        <v>386</v>
      </c>
      <c r="C419">
        <v>10</v>
      </c>
      <c r="D419" s="2">
        <v>5</v>
      </c>
      <c r="E419">
        <v>5</v>
      </c>
      <c r="F419">
        <v>20</v>
      </c>
      <c r="G419">
        <v>64</v>
      </c>
      <c r="H419">
        <v>62.89</v>
      </c>
      <c r="I419">
        <v>66638.179034629997</v>
      </c>
      <c r="J419">
        <v>18.982795049803801</v>
      </c>
      <c r="K419">
        <v>18.982795049803801</v>
      </c>
      <c r="L419">
        <v>13.170293298122827</v>
      </c>
      <c r="M419">
        <v>13.170293298122827</v>
      </c>
      <c r="N419">
        <v>3.3130000000000002</v>
      </c>
      <c r="O419">
        <v>1.9384615384615438</v>
      </c>
      <c r="P419">
        <v>4.1723644458578475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>
        <f t="shared" si="151"/>
        <v>-0.19831774725220397</v>
      </c>
      <c r="W419" s="37" t="str">
        <f t="shared" si="152"/>
        <v/>
      </c>
      <c r="X419" s="37">
        <f t="shared" si="153"/>
        <v>-0.13974983541635044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4.1723644500778478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386</v>
      </c>
      <c r="AP419" t="s">
        <v>1411</v>
      </c>
      <c r="AQ419">
        <v>19.831774725220399</v>
      </c>
      <c r="AR419">
        <v>13.974983541635044</v>
      </c>
      <c r="AS419">
        <v>1.7649864843377383</v>
      </c>
      <c r="AT419">
        <v>-19.831774725220399</v>
      </c>
      <c r="AU419">
        <v>-13.974983541635044</v>
      </c>
      <c r="AV419" t="s">
        <v>1881</v>
      </c>
    </row>
    <row r="420" spans="1:48" x14ac:dyDescent="0.25">
      <c r="A420">
        <v>4.2300000000000154E-9</v>
      </c>
      <c r="B420" t="s">
        <v>477</v>
      </c>
      <c r="C420">
        <v>8</v>
      </c>
      <c r="D420" s="2">
        <v>1</v>
      </c>
      <c r="E420">
        <v>12</v>
      </c>
      <c r="F420">
        <v>21</v>
      </c>
      <c r="G420">
        <v>120</v>
      </c>
      <c r="H420">
        <v>114.74</v>
      </c>
      <c r="I420">
        <v>37656.423415220001</v>
      </c>
      <c r="J420">
        <v>25.795863309352516</v>
      </c>
      <c r="K420">
        <v>25.795863309352516</v>
      </c>
      <c r="L420">
        <v>16.626015061023111</v>
      </c>
      <c r="M420">
        <v>16.626015061023111</v>
      </c>
      <c r="N420">
        <v>4.4480000000000004</v>
      </c>
      <c r="O420">
        <v>12.18158890290038</v>
      </c>
      <c r="P420">
        <v>4.7577130904654013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4.7577130946954016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477</v>
      </c>
      <c r="AP420" t="s">
        <v>1374</v>
      </c>
      <c r="AQ420">
        <v>-8.9412057347670881</v>
      </c>
      <c r="AR420">
        <v>-8.5969148056400435</v>
      </c>
      <c r="AS420">
        <v>4.5842774969496292</v>
      </c>
      <c r="AT420">
        <v>8.9412057347670881</v>
      </c>
      <c r="AU420">
        <v>8.5969148056400435</v>
      </c>
      <c r="AV420" t="s">
        <v>1882</v>
      </c>
    </row>
    <row r="421" spans="1:48" x14ac:dyDescent="0.25">
      <c r="A421">
        <v>4.2400000000000151E-9</v>
      </c>
      <c r="B421" t="s">
        <v>349</v>
      </c>
      <c r="C421">
        <v>11</v>
      </c>
      <c r="D421" s="2">
        <v>1</v>
      </c>
      <c r="E421">
        <v>1</v>
      </c>
      <c r="F421">
        <v>13</v>
      </c>
      <c r="G421">
        <v>402</v>
      </c>
      <c r="H421">
        <v>371.11</v>
      </c>
      <c r="I421">
        <v>89395.361181750006</v>
      </c>
      <c r="J421">
        <v>29.767385898772758</v>
      </c>
      <c r="K421">
        <v>29.767385898772758</v>
      </c>
      <c r="L421">
        <v>21.305057214195244</v>
      </c>
      <c r="M421">
        <v>21.305057214195244</v>
      </c>
      <c r="N421">
        <v>12.467000000000001</v>
      </c>
      <c r="O421">
        <v>6.6467065868263564</v>
      </c>
      <c r="P421">
        <v>0.81997251488776912</v>
      </c>
      <c r="Q421" s="36">
        <f t="shared" si="146"/>
        <v>84.615384619624606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 t="str">
        <f t="shared" si="157"/>
        <v xml:space="preserve"> 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349</v>
      </c>
      <c r="AP421" t="s">
        <v>1598</v>
      </c>
      <c r="AQ421">
        <v>-25.71375776396938</v>
      </c>
      <c r="AR421">
        <v>-39.159231765839174</v>
      </c>
      <c r="AS421">
        <v>8.3236776158012393</v>
      </c>
      <c r="AT421">
        <v>25.71375776396938</v>
      </c>
      <c r="AU421">
        <v>39.159231765839174</v>
      </c>
      <c r="AV421" t="s">
        <v>1883</v>
      </c>
    </row>
    <row r="422" spans="1:48" x14ac:dyDescent="0.25">
      <c r="A422">
        <v>4.2500000000000149E-9</v>
      </c>
      <c r="B422" t="s">
        <v>533</v>
      </c>
      <c r="C422">
        <v>11</v>
      </c>
      <c r="D422" s="2">
        <v>0</v>
      </c>
      <c r="E422">
        <v>7</v>
      </c>
      <c r="F422">
        <v>18</v>
      </c>
      <c r="G422">
        <v>143</v>
      </c>
      <c r="H422">
        <v>133.29</v>
      </c>
      <c r="I422">
        <v>40347.704466269999</v>
      </c>
      <c r="J422">
        <v>16.543378428695544</v>
      </c>
      <c r="K422">
        <v>16.543378428695544</v>
      </c>
      <c r="L422">
        <v>12.575136568744819</v>
      </c>
      <c r="M422">
        <v>12.575136568744819</v>
      </c>
      <c r="N422">
        <v>8.0570000000000004</v>
      </c>
      <c r="O422">
        <v>0.33623910336240381</v>
      </c>
      <c r="P422">
        <v>3.3438367469427566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>
        <f t="shared" si="151"/>
        <v>-0.30133929950884586</v>
      </c>
      <c r="W422" s="37" t="str">
        <f t="shared" si="152"/>
        <v/>
      </c>
      <c r="X422" s="37">
        <f t="shared" si="153"/>
        <v>-0.17862396394266589</v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3.3438367511927565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533</v>
      </c>
      <c r="AP422" t="s">
        <v>1296</v>
      </c>
      <c r="AQ422">
        <v>30.133929950884585</v>
      </c>
      <c r="AR422">
        <v>17.86239639426659</v>
      </c>
      <c r="AS422">
        <v>7.2848675819641384</v>
      </c>
      <c r="AT422">
        <v>-30.133929950884585</v>
      </c>
      <c r="AU422">
        <v>-17.86239639426659</v>
      </c>
      <c r="AV422" t="s">
        <v>1884</v>
      </c>
    </row>
    <row r="423" spans="1:48" x14ac:dyDescent="0.25">
      <c r="A423">
        <v>4.2600000000000147E-9</v>
      </c>
      <c r="B423" t="s">
        <v>1168</v>
      </c>
      <c r="C423">
        <v>4</v>
      </c>
      <c r="D423" s="2">
        <v>0</v>
      </c>
      <c r="E423">
        <v>3</v>
      </c>
      <c r="F423">
        <v>7</v>
      </c>
      <c r="G423">
        <v>217</v>
      </c>
      <c r="H423">
        <v>200.62</v>
      </c>
      <c r="I423">
        <v>17123.390663820002</v>
      </c>
      <c r="J423">
        <v>31.859615690011118</v>
      </c>
      <c r="K423">
        <v>31.859615690011118</v>
      </c>
      <c r="L423">
        <v>20.38398465332968</v>
      </c>
      <c r="M423">
        <v>20.38398465332968</v>
      </c>
      <c r="N423">
        <v>6.2969999999999997</v>
      </c>
      <c r="O423">
        <v>11.648936170212767</v>
      </c>
      <c r="P423">
        <v>0.7840693849067889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 t="str">
        <f t="shared" si="157"/>
        <v xml:space="preserve"> 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1168</v>
      </c>
      <c r="AP423" t="s">
        <v>1425</v>
      </c>
      <c r="AQ423">
        <v>-34.549672011083146</v>
      </c>
      <c r="AR423">
        <v>-33.143019338808259</v>
      </c>
      <c r="AS423">
        <v>8.1646894626657307</v>
      </c>
      <c r="AT423">
        <v>34.549672011083146</v>
      </c>
      <c r="AU423">
        <v>33.143019338808259</v>
      </c>
      <c r="AV423" t="s">
        <v>1885</v>
      </c>
    </row>
    <row r="424" spans="1:48" x14ac:dyDescent="0.25">
      <c r="A424">
        <v>4.2700000000000144E-9</v>
      </c>
      <c r="B424" t="s">
        <v>454</v>
      </c>
      <c r="C424">
        <v>9</v>
      </c>
      <c r="D424" s="2">
        <v>2</v>
      </c>
      <c r="E424">
        <v>8</v>
      </c>
      <c r="F424">
        <v>19</v>
      </c>
      <c r="G424">
        <v>93</v>
      </c>
      <c r="H424">
        <v>86.93</v>
      </c>
      <c r="I424">
        <v>30296.276381750005</v>
      </c>
      <c r="J424">
        <v>12.423895955409462</v>
      </c>
      <c r="K424">
        <v>12.423895955409462</v>
      </c>
      <c r="L424" t="s">
        <v>1236</v>
      </c>
      <c r="M424" t="s">
        <v>1236</v>
      </c>
      <c r="N424">
        <v>6.9969999999999999</v>
      </c>
      <c r="O424">
        <v>4.4328358208955176</v>
      </c>
      <c r="P424">
        <v>2.4525480271482802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>
        <f t="shared" si="151"/>
        <v>-0.47531346825873089</v>
      </c>
      <c r="W424" s="37" t="str">
        <f t="shared" si="152"/>
        <v xml:space="preserve"> </v>
      </c>
      <c r="X424" s="37" t="str">
        <f t="shared" si="153"/>
        <v xml:space="preserve"> 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454</v>
      </c>
      <c r="AP424" t="s">
        <v>1487</v>
      </c>
      <c r="AQ424">
        <v>47.531346825873086</v>
      </c>
      <c r="AR424" t="e">
        <v>#VALUE!</v>
      </c>
      <c r="AS424">
        <v>6.9826297020591177</v>
      </c>
      <c r="AT424">
        <v>-47.531346825873086</v>
      </c>
      <c r="AU424" t="e">
        <v>#VALUE!</v>
      </c>
      <c r="AV424" t="s">
        <v>1886</v>
      </c>
    </row>
    <row r="425" spans="1:48" x14ac:dyDescent="0.25">
      <c r="A425">
        <v>4.2800000000000142E-9</v>
      </c>
      <c r="B425" t="s">
        <v>586</v>
      </c>
      <c r="C425">
        <v>13</v>
      </c>
      <c r="D425" s="2">
        <v>4</v>
      </c>
      <c r="E425">
        <v>13</v>
      </c>
      <c r="F425">
        <v>30</v>
      </c>
      <c r="G425">
        <v>78</v>
      </c>
      <c r="H425">
        <v>79.91</v>
      </c>
      <c r="I425">
        <v>18449.752491679999</v>
      </c>
      <c r="J425">
        <v>15.981999999999999</v>
      </c>
      <c r="K425">
        <v>15.981999999999999</v>
      </c>
      <c r="L425">
        <v>11.421171223099996</v>
      </c>
      <c r="M425">
        <v>11.421171223099996</v>
      </c>
      <c r="N425">
        <v>5</v>
      </c>
      <c r="O425">
        <v>1.0101010101010066</v>
      </c>
      <c r="P425">
        <v>3.3199849831059947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>
        <f t="shared" si="151"/>
        <v>-0.32504745851176964</v>
      </c>
      <c r="W425" s="37" t="str">
        <f t="shared" si="152"/>
        <v/>
      </c>
      <c r="X425" s="37">
        <f t="shared" si="153"/>
        <v>-0.25399805440853862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3.3199849873859946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586</v>
      </c>
      <c r="AP425" t="s">
        <v>1676</v>
      </c>
      <c r="AQ425">
        <v>32.504745851176963</v>
      </c>
      <c r="AR425">
        <v>25.399805440853861</v>
      </c>
      <c r="AS425">
        <v>-2.3901889625829065</v>
      </c>
      <c r="AT425">
        <v>-32.504745851176963</v>
      </c>
      <c r="AU425">
        <v>-25.399805440853861</v>
      </c>
      <c r="AV425" t="s">
        <v>1887</v>
      </c>
    </row>
    <row r="426" spans="1:48" x14ac:dyDescent="0.25">
      <c r="A426">
        <v>4.2900000000000139E-9</v>
      </c>
      <c r="B426" t="s">
        <v>459</v>
      </c>
      <c r="C426">
        <v>14</v>
      </c>
      <c r="D426" s="2">
        <v>0</v>
      </c>
      <c r="E426">
        <v>8</v>
      </c>
      <c r="F426">
        <v>22</v>
      </c>
      <c r="G426">
        <v>260</v>
      </c>
      <c r="H426">
        <v>226.31</v>
      </c>
      <c r="I426">
        <v>43797.292164326806</v>
      </c>
      <c r="J426">
        <v>23.069317023445464</v>
      </c>
      <c r="K426">
        <v>23.069317023445464</v>
      </c>
      <c r="L426">
        <v>17.233917212261584</v>
      </c>
      <c r="M426">
        <v>17.233917212261584</v>
      </c>
      <c r="N426">
        <v>10.08</v>
      </c>
      <c r="O426">
        <v>16.896671691986555</v>
      </c>
      <c r="P426">
        <v>1.3238478193628209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459</v>
      </c>
      <c r="AP426" t="s">
        <v>1483</v>
      </c>
      <c r="AQ426">
        <v>2.5735567803015003</v>
      </c>
      <c r="AR426">
        <v>-12.567577522226525</v>
      </c>
      <c r="AS426">
        <v>14.886659891299537</v>
      </c>
      <c r="AT426">
        <v>-2.5735567803015003</v>
      </c>
      <c r="AU426">
        <v>12.567577522226525</v>
      </c>
      <c r="AV426" t="s">
        <v>1888</v>
      </c>
    </row>
    <row r="427" spans="1:48" x14ac:dyDescent="0.25">
      <c r="A427">
        <v>4.3000000000000137E-9</v>
      </c>
      <c r="B427" t="s">
        <v>388</v>
      </c>
      <c r="C427">
        <v>12</v>
      </c>
      <c r="D427" s="2">
        <v>0</v>
      </c>
      <c r="E427">
        <v>6</v>
      </c>
      <c r="F427">
        <v>18</v>
      </c>
      <c r="G427">
        <v>219</v>
      </c>
      <c r="H427">
        <v>204.14</v>
      </c>
      <c r="I427">
        <v>32872.179571639994</v>
      </c>
      <c r="J427">
        <v>19.921928369278813</v>
      </c>
      <c r="K427">
        <v>19.921928369278813</v>
      </c>
      <c r="L427">
        <v>12.792883087888024</v>
      </c>
      <c r="M427">
        <v>12.792883087888024</v>
      </c>
      <c r="N427">
        <v>10.247</v>
      </c>
      <c r="O427">
        <v>13.351769911504412</v>
      </c>
      <c r="P427">
        <v>1.4083472126971688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-0.15865622674313518</v>
      </c>
      <c r="W427" s="37" t="str">
        <f t="shared" si="152"/>
        <v/>
      </c>
      <c r="X427" s="37">
        <f t="shared" si="153"/>
        <v>-0.16440131341466613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1878</v>
      </c>
      <c r="AQ427">
        <v>15.865622674313517</v>
      </c>
      <c r="AR427">
        <v>16.440131341466614</v>
      </c>
      <c r="AS427">
        <v>7.2793181150191177</v>
      </c>
      <c r="AT427">
        <v>-15.865622674313517</v>
      </c>
      <c r="AU427">
        <v>-16.440131341466614</v>
      </c>
      <c r="AV427" t="s">
        <v>1889</v>
      </c>
    </row>
    <row r="428" spans="1:48" x14ac:dyDescent="0.25">
      <c r="A428">
        <v>4.3100000000000134E-9</v>
      </c>
      <c r="B428" t="s">
        <v>499</v>
      </c>
      <c r="C428">
        <v>18</v>
      </c>
      <c r="D428" s="2">
        <v>0</v>
      </c>
      <c r="E428">
        <v>11</v>
      </c>
      <c r="F428">
        <v>29</v>
      </c>
      <c r="G428">
        <v>208.5</v>
      </c>
      <c r="H428">
        <v>188.12</v>
      </c>
      <c r="I428">
        <v>31056.371678920001</v>
      </c>
      <c r="J428">
        <v>18.457613814756673</v>
      </c>
      <c r="K428">
        <v>18.457613814756673</v>
      </c>
      <c r="L428">
        <v>13.53509012256669</v>
      </c>
      <c r="M428">
        <v>13.53509012256669</v>
      </c>
      <c r="N428">
        <v>10.192</v>
      </c>
      <c r="O428">
        <v>66.264274061990207</v>
      </c>
      <c r="P428">
        <v>1.0658090580480544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-0.22049722474794842</v>
      </c>
      <c r="W428" s="37" t="str">
        <f t="shared" si="152"/>
        <v/>
      </c>
      <c r="X428" s="37">
        <f t="shared" si="153"/>
        <v>-0.11592223179630401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>
        <f t="shared" si="159"/>
        <v>66.264274066300203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499</v>
      </c>
      <c r="AP428" t="s">
        <v>1404</v>
      </c>
      <c r="AQ428">
        <v>22.049722474794841</v>
      </c>
      <c r="AR428">
        <v>11.592223179630402</v>
      </c>
      <c r="AS428">
        <v>10.833510525196676</v>
      </c>
      <c r="AT428">
        <v>-22.049722474794841</v>
      </c>
      <c r="AU428">
        <v>-11.592223179630402</v>
      </c>
      <c r="AV428" t="s">
        <v>1890</v>
      </c>
    </row>
    <row r="429" spans="1:48" x14ac:dyDescent="0.25">
      <c r="A429">
        <v>4.3200000000000132E-9</v>
      </c>
      <c r="B429" t="s">
        <v>321</v>
      </c>
      <c r="C429">
        <v>19</v>
      </c>
      <c r="D429" s="2">
        <v>1</v>
      </c>
      <c r="E429">
        <v>2</v>
      </c>
      <c r="F429">
        <v>22</v>
      </c>
      <c r="G429">
        <v>49.5</v>
      </c>
      <c r="H429">
        <v>43.15</v>
      </c>
      <c r="I429">
        <v>25093.169446249998</v>
      </c>
      <c r="J429">
        <v>8.9504252229827834</v>
      </c>
      <c r="K429">
        <v>8.9504252229827834</v>
      </c>
      <c r="L429">
        <v>7.6965632036847493</v>
      </c>
      <c r="M429">
        <v>7.6965632036847493</v>
      </c>
      <c r="N429">
        <v>4.8209999999999997</v>
      </c>
      <c r="O429">
        <v>112.37885462555064</v>
      </c>
      <c r="P429">
        <v>2.1297798377752031</v>
      </c>
      <c r="Q429" s="36">
        <f t="shared" si="146"/>
        <v>86.36363636795636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-0.62200524016690073</v>
      </c>
      <c r="W429" s="37" t="str">
        <f t="shared" si="152"/>
        <v/>
      </c>
      <c r="X429" s="37">
        <f t="shared" si="153"/>
        <v>-0.49728000638816761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321</v>
      </c>
      <c r="AP429" t="s">
        <v>1469</v>
      </c>
      <c r="AQ429">
        <v>62.200524016690075</v>
      </c>
      <c r="AR429">
        <v>49.728000638816759</v>
      </c>
      <c r="AS429">
        <v>14.716106604866752</v>
      </c>
      <c r="AT429">
        <v>-62.200524016690075</v>
      </c>
      <c r="AU429">
        <v>-49.728000638816759</v>
      </c>
      <c r="AV429" t="s">
        <v>1891</v>
      </c>
    </row>
    <row r="430" spans="1:48" x14ac:dyDescent="0.25">
      <c r="A430">
        <v>4.330000000000013E-9</v>
      </c>
      <c r="B430" t="s">
        <v>425</v>
      </c>
      <c r="C430">
        <v>15</v>
      </c>
      <c r="D430" s="2">
        <v>2</v>
      </c>
      <c r="E430">
        <v>12</v>
      </c>
      <c r="F430">
        <v>29</v>
      </c>
      <c r="G430">
        <v>252</v>
      </c>
      <c r="H430">
        <v>251.83</v>
      </c>
      <c r="I430">
        <v>94769.806138069995</v>
      </c>
      <c r="J430">
        <v>27.765159867695701</v>
      </c>
      <c r="K430">
        <v>27.765159867695701</v>
      </c>
      <c r="L430">
        <v>21.99238791634237</v>
      </c>
      <c r="M430">
        <v>21.99238791634237</v>
      </c>
      <c r="N430">
        <v>9.07</v>
      </c>
      <c r="O430">
        <v>22.072678331090184</v>
      </c>
      <c r="P430">
        <v>1.0205297224317991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425</v>
      </c>
      <c r="AP430" t="s">
        <v>1399</v>
      </c>
      <c r="AQ430">
        <v>-17.257947800827388</v>
      </c>
      <c r="AR430">
        <v>-43.648701637628108</v>
      </c>
      <c r="AS430">
        <v>6.7505857125826907E-2</v>
      </c>
      <c r="AT430">
        <v>17.257947800827388</v>
      </c>
      <c r="AU430">
        <v>43.648701637628108</v>
      </c>
      <c r="AV430" t="s">
        <v>1892</v>
      </c>
    </row>
    <row r="431" spans="1:48" x14ac:dyDescent="0.25">
      <c r="A431">
        <v>4.3400000000000127E-9</v>
      </c>
      <c r="B431" t="s">
        <v>390</v>
      </c>
      <c r="C431">
        <v>6</v>
      </c>
      <c r="D431" s="2">
        <v>1</v>
      </c>
      <c r="E431">
        <v>6</v>
      </c>
      <c r="F431">
        <v>13</v>
      </c>
      <c r="G431">
        <v>83.5</v>
      </c>
      <c r="H431">
        <v>81.569999999999993</v>
      </c>
      <c r="I431">
        <v>41634.304066619996</v>
      </c>
      <c r="J431" t="s">
        <v>1236</v>
      </c>
      <c r="K431" t="s">
        <v>1236</v>
      </c>
      <c r="L431">
        <v>21.965718260101568</v>
      </c>
      <c r="M431">
        <v>21.965718260101568</v>
      </c>
      <c r="N431">
        <v>1.36</v>
      </c>
      <c r="O431">
        <v>-32.338308457711449</v>
      </c>
      <c r="P431">
        <v>2.2373421601078829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 xml:space="preserve"> </v>
      </c>
      <c r="V431" s="37" t="str">
        <f t="shared" si="151"/>
        <v xml:space="preserve"> </v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390</v>
      </c>
      <c r="AP431" t="s">
        <v>1893</v>
      </c>
      <c r="AQ431" t="e">
        <v>#VALUE!</v>
      </c>
      <c r="AR431">
        <v>-43.474502205229662</v>
      </c>
      <c r="AS431">
        <v>2.366065955620944</v>
      </c>
      <c r="AT431" t="e">
        <v>#VALUE!</v>
      </c>
      <c r="AU431">
        <v>43.474502205229662</v>
      </c>
      <c r="AV431" t="s">
        <v>1894</v>
      </c>
    </row>
    <row r="432" spans="1:48" x14ac:dyDescent="0.25">
      <c r="A432">
        <v>4.3500000000000125E-9</v>
      </c>
      <c r="B432" t="s">
        <v>237</v>
      </c>
      <c r="C432">
        <v>8</v>
      </c>
      <c r="D432" s="2">
        <v>6</v>
      </c>
      <c r="E432">
        <v>17</v>
      </c>
      <c r="F432">
        <v>31</v>
      </c>
      <c r="G432">
        <v>30</v>
      </c>
      <c r="H432">
        <v>29.96</v>
      </c>
      <c r="I432">
        <v>213667.63434016</v>
      </c>
      <c r="J432">
        <v>9.5841330774152276</v>
      </c>
      <c r="K432">
        <v>9.5841330774152276</v>
      </c>
      <c r="L432">
        <v>7.4630014582430144</v>
      </c>
      <c r="M432">
        <v>7.4630014582430144</v>
      </c>
      <c r="N432">
        <v>3.1259999999999999</v>
      </c>
      <c r="O432">
        <v>-1.6981132075471781</v>
      </c>
      <c r="P432">
        <v>6.9526034712950606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-0.59524246160913385</v>
      </c>
      <c r="W432" s="37" t="str">
        <f t="shared" si="152"/>
        <v/>
      </c>
      <c r="X432" s="37">
        <f t="shared" si="153"/>
        <v>-0.51253566739803547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6.952603475645061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237</v>
      </c>
      <c r="AP432" t="s">
        <v>1367</v>
      </c>
      <c r="AQ432">
        <v>59.524246160913385</v>
      </c>
      <c r="AR432">
        <v>51.253566739803546</v>
      </c>
      <c r="AS432">
        <v>0.13351134846462109</v>
      </c>
      <c r="AT432">
        <v>-59.524246160913385</v>
      </c>
      <c r="AU432">
        <v>-51.253566739803546</v>
      </c>
      <c r="AV432" t="s">
        <v>1895</v>
      </c>
    </row>
    <row r="433" spans="1:48" x14ac:dyDescent="0.25">
      <c r="A433">
        <v>4.3600000000000122E-9</v>
      </c>
      <c r="B433" t="s">
        <v>419</v>
      </c>
      <c r="C433">
        <v>8</v>
      </c>
      <c r="D433" s="2">
        <v>5</v>
      </c>
      <c r="E433">
        <v>7</v>
      </c>
      <c r="F433">
        <v>20</v>
      </c>
      <c r="G433">
        <v>48</v>
      </c>
      <c r="H433">
        <v>50.62</v>
      </c>
      <c r="I433">
        <v>11018.933960039998</v>
      </c>
      <c r="J433">
        <v>13.279118572927596</v>
      </c>
      <c r="K433">
        <v>13.279118572927596</v>
      </c>
      <c r="L433">
        <v>8.825148523153878</v>
      </c>
      <c r="M433">
        <v>8.825148523153878</v>
      </c>
      <c r="N433">
        <v>3.8120000000000003</v>
      </c>
      <c r="O433">
        <v>-2.7551020408163174</v>
      </c>
      <c r="P433">
        <v>2.1750296325563019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-0.43919566828175172</v>
      </c>
      <c r="W433" s="37" t="str">
        <f t="shared" si="152"/>
        <v/>
      </c>
      <c r="X433" s="37">
        <f t="shared" si="153"/>
        <v>-0.42356367488031976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419</v>
      </c>
      <c r="AP433" t="s">
        <v>1483</v>
      </c>
      <c r="AQ433">
        <v>43.919566828175171</v>
      </c>
      <c r="AR433">
        <v>42.356367488031978</v>
      </c>
      <c r="AS433">
        <v>-5.1758198340576822</v>
      </c>
      <c r="AT433">
        <v>-43.919566828175171</v>
      </c>
      <c r="AU433">
        <v>-42.356367488031978</v>
      </c>
      <c r="AV433" t="s">
        <v>1896</v>
      </c>
    </row>
    <row r="434" spans="1:48" x14ac:dyDescent="0.25">
      <c r="A434">
        <v>4.370000000000012E-9</v>
      </c>
      <c r="B434" t="s">
        <v>517</v>
      </c>
      <c r="C434">
        <v>12</v>
      </c>
      <c r="D434" s="2">
        <v>0</v>
      </c>
      <c r="E434">
        <v>7</v>
      </c>
      <c r="F434">
        <v>19</v>
      </c>
      <c r="G434">
        <v>668</v>
      </c>
      <c r="H434">
        <v>623.64</v>
      </c>
      <c r="I434">
        <v>34106.196821520003</v>
      </c>
      <c r="J434" t="s">
        <v>1236</v>
      </c>
      <c r="K434" t="s">
        <v>1236</v>
      </c>
      <c r="L434">
        <v>23.129924331455342</v>
      </c>
      <c r="M434">
        <v>23.129924331455342</v>
      </c>
      <c r="N434">
        <v>11.367000000000001</v>
      </c>
      <c r="O434">
        <v>-21.444367657221836</v>
      </c>
      <c r="P434">
        <v>5.9529536270925538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 xml:space="preserve"> </v>
      </c>
      <c r="V434" s="37" t="str">
        <f t="shared" si="151"/>
        <v xml:space="preserve"> </v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5.9529536314625542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517</v>
      </c>
      <c r="AP434" t="s">
        <v>1472</v>
      </c>
      <c r="AQ434" t="e">
        <v>#VALUE!</v>
      </c>
      <c r="AR434">
        <v>-51.078801075582938</v>
      </c>
      <c r="AS434">
        <v>7.1130780578538833</v>
      </c>
      <c r="AT434" t="e">
        <v>#VALUE!</v>
      </c>
      <c r="AU434">
        <v>51.078801075582938</v>
      </c>
      <c r="AV434" t="s">
        <v>1897</v>
      </c>
    </row>
    <row r="435" spans="1:48" x14ac:dyDescent="0.25">
      <c r="A435">
        <v>4.3800000000000118E-9</v>
      </c>
      <c r="B435" t="s">
        <v>1169</v>
      </c>
      <c r="C435">
        <v>5</v>
      </c>
      <c r="D435" s="2">
        <v>0</v>
      </c>
      <c r="E435">
        <v>0</v>
      </c>
      <c r="F435">
        <v>5</v>
      </c>
      <c r="G435">
        <v>450</v>
      </c>
      <c r="H435">
        <v>427.46</v>
      </c>
      <c r="I435">
        <v>15825.53440468</v>
      </c>
      <c r="J435">
        <v>37.38826204845622</v>
      </c>
      <c r="K435">
        <v>37.38826204845622</v>
      </c>
      <c r="L435">
        <v>21.925315166529039</v>
      </c>
      <c r="M435">
        <v>21.925315166529039</v>
      </c>
      <c r="N435">
        <v>11.433</v>
      </c>
      <c r="O435">
        <v>15.391602745256364</v>
      </c>
      <c r="P435" t="s">
        <v>124</v>
      </c>
      <c r="Q435" s="36">
        <f t="shared" si="146"/>
        <v>100.00000000438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1169</v>
      </c>
      <c r="AP435" t="s">
        <v>1472</v>
      </c>
      <c r="AQ435">
        <v>-57.898276132107853</v>
      </c>
      <c r="AR435">
        <v>-43.210599442332118</v>
      </c>
      <c r="AS435">
        <v>5.2730080007486135</v>
      </c>
      <c r="AT435">
        <v>57.898276132107853</v>
      </c>
      <c r="AU435">
        <v>43.210599442332118</v>
      </c>
      <c r="AV435" t="s">
        <v>1898</v>
      </c>
    </row>
    <row r="436" spans="1:48" x14ac:dyDescent="0.25">
      <c r="A436">
        <v>4.3900000000000115E-9</v>
      </c>
      <c r="B436" t="s">
        <v>573</v>
      </c>
      <c r="C436">
        <v>12</v>
      </c>
      <c r="D436" s="2">
        <v>1</v>
      </c>
      <c r="E436">
        <v>7</v>
      </c>
      <c r="F436">
        <v>20</v>
      </c>
      <c r="G436">
        <v>140</v>
      </c>
      <c r="H436">
        <v>131.86000000000001</v>
      </c>
      <c r="I436">
        <v>43628.764250760003</v>
      </c>
      <c r="J436">
        <v>22.341579125720095</v>
      </c>
      <c r="K436">
        <v>22.341579125720095</v>
      </c>
      <c r="L436">
        <v>14.64414821890627</v>
      </c>
      <c r="M436">
        <v>14.64414821890627</v>
      </c>
      <c r="N436">
        <v>5.9020000000000001</v>
      </c>
      <c r="O436">
        <v>38.544600938967143</v>
      </c>
      <c r="P436">
        <v>1.462915213104808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 t="str">
        <f t="shared" si="157"/>
        <v xml:space="preserve"> 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573</v>
      </c>
      <c r="AP436" t="s">
        <v>1454</v>
      </c>
      <c r="AQ436">
        <v>5.6469427370468335</v>
      </c>
      <c r="AR436">
        <v>4.3481368991453824</v>
      </c>
      <c r="AS436">
        <v>6.1732140148642367</v>
      </c>
      <c r="AT436">
        <v>-5.6469427370468335</v>
      </c>
      <c r="AU436">
        <v>-4.3481368991453824</v>
      </c>
      <c r="AV436" t="s">
        <v>1899</v>
      </c>
    </row>
    <row r="437" spans="1:48" x14ac:dyDescent="0.25">
      <c r="A437">
        <v>4.4000000000000113E-9</v>
      </c>
      <c r="B437" t="s">
        <v>1170</v>
      </c>
      <c r="C437">
        <v>12</v>
      </c>
      <c r="D437" s="2">
        <v>1</v>
      </c>
      <c r="E437">
        <v>6</v>
      </c>
      <c r="F437">
        <v>19</v>
      </c>
      <c r="G437">
        <v>138</v>
      </c>
      <c r="H437">
        <v>130.43</v>
      </c>
      <c r="I437">
        <v>21725.071384840001</v>
      </c>
      <c r="J437">
        <v>26.776842537466639</v>
      </c>
      <c r="K437">
        <v>26.776842537466639</v>
      </c>
      <c r="L437">
        <v>17.826592464270245</v>
      </c>
      <c r="M437">
        <v>17.826592464270245</v>
      </c>
      <c r="N437">
        <v>4.8710000000000004</v>
      </c>
      <c r="O437">
        <v>5.43290043290044</v>
      </c>
      <c r="P437">
        <v>0.31434485931150807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1170</v>
      </c>
      <c r="AP437" t="s">
        <v>1433</v>
      </c>
      <c r="AQ437">
        <v>-13.084081614899667</v>
      </c>
      <c r="AR437">
        <v>-16.438781993867082</v>
      </c>
      <c r="AS437">
        <v>5.8038794755807643</v>
      </c>
      <c r="AT437">
        <v>13.084081614899667</v>
      </c>
      <c r="AU437">
        <v>16.438781993867082</v>
      </c>
      <c r="AV437" t="s">
        <v>1900</v>
      </c>
    </row>
    <row r="438" spans="1:48" x14ac:dyDescent="0.25">
      <c r="A438">
        <v>4.410000000000011E-9</v>
      </c>
      <c r="B438" t="s">
        <v>1171</v>
      </c>
      <c r="C438">
        <v>11</v>
      </c>
      <c r="D438" s="2">
        <v>0</v>
      </c>
      <c r="E438">
        <v>14</v>
      </c>
      <c r="F438">
        <v>25</v>
      </c>
      <c r="G438">
        <v>63</v>
      </c>
      <c r="H438">
        <v>60.19</v>
      </c>
      <c r="I438">
        <v>80922.628597980001</v>
      </c>
      <c r="J438">
        <v>13.805045871559631</v>
      </c>
      <c r="K438">
        <v>13.805045871559631</v>
      </c>
      <c r="L438" t="s">
        <v>1236</v>
      </c>
      <c r="M438" t="s">
        <v>1236</v>
      </c>
      <c r="N438">
        <v>4.3600000000000003</v>
      </c>
      <c r="O438">
        <v>14.736842105263159</v>
      </c>
      <c r="P438">
        <v>3.0436949659411865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-0.41698468299519609</v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3.0436949703511864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1171</v>
      </c>
      <c r="AP438" t="s">
        <v>1241</v>
      </c>
      <c r="AQ438">
        <v>41.698468299519611</v>
      </c>
      <c r="AR438" t="e">
        <v>#VALUE!</v>
      </c>
      <c r="AS438">
        <v>4.6685495929556398</v>
      </c>
      <c r="AT438">
        <v>-41.698468299519611</v>
      </c>
      <c r="AU438" t="e">
        <v>#VALUE!</v>
      </c>
      <c r="AV438" t="s">
        <v>1901</v>
      </c>
    </row>
    <row r="439" spans="1:48" x14ac:dyDescent="0.25">
      <c r="A439">
        <v>4.4200000000000108E-9</v>
      </c>
      <c r="B439" t="s">
        <v>1077</v>
      </c>
      <c r="C439">
        <v>11</v>
      </c>
      <c r="D439" s="2">
        <v>1</v>
      </c>
      <c r="E439">
        <v>0</v>
      </c>
      <c r="F439">
        <v>12</v>
      </c>
      <c r="G439">
        <v>455</v>
      </c>
      <c r="H439">
        <v>426.29</v>
      </c>
      <c r="I439">
        <v>19928.101757820001</v>
      </c>
      <c r="J439">
        <v>33.669536371534633</v>
      </c>
      <c r="K439">
        <v>33.669536371534633</v>
      </c>
      <c r="L439">
        <v>26.017844700324773</v>
      </c>
      <c r="M439">
        <v>26.017844700324773</v>
      </c>
      <c r="N439">
        <v>12.661</v>
      </c>
      <c r="O439">
        <v>18.659793814432987</v>
      </c>
      <c r="P439">
        <v>0.31856248094020506</v>
      </c>
      <c r="Q439" s="36">
        <f t="shared" si="146"/>
        <v>91.666666671086674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1077</v>
      </c>
      <c r="AP439" t="s">
        <v>1476</v>
      </c>
      <c r="AQ439">
        <v>-42.1933371586642</v>
      </c>
      <c r="AR439">
        <v>-69.941964684691754</v>
      </c>
      <c r="AS439">
        <v>6.734851861408897</v>
      </c>
      <c r="AT439">
        <v>42.1933371586642</v>
      </c>
      <c r="AU439">
        <v>69.941964684691754</v>
      </c>
      <c r="AV439" t="s">
        <v>1902</v>
      </c>
    </row>
    <row r="440" spans="1:48" x14ac:dyDescent="0.25">
      <c r="A440">
        <v>4.4300000000000106E-9</v>
      </c>
      <c r="B440" t="s">
        <v>294</v>
      </c>
      <c r="C440">
        <v>25</v>
      </c>
      <c r="D440" s="2">
        <v>1</v>
      </c>
      <c r="E440">
        <v>6</v>
      </c>
      <c r="F440">
        <v>32</v>
      </c>
      <c r="G440">
        <v>210</v>
      </c>
      <c r="H440">
        <v>205.1</v>
      </c>
      <c r="I440">
        <v>102266.178518</v>
      </c>
      <c r="J440">
        <v>22.434915773353751</v>
      </c>
      <c r="K440">
        <v>22.434915773353751</v>
      </c>
      <c r="L440">
        <v>11.973269174522466</v>
      </c>
      <c r="M440">
        <v>11.973269174522466</v>
      </c>
      <c r="N440">
        <v>8.9809999999999999</v>
      </c>
      <c r="O440">
        <v>-4.6602972399150744</v>
      </c>
      <c r="P440">
        <v>1.317893710385178</v>
      </c>
      <c r="Q440" s="36">
        <f t="shared" si="146"/>
        <v>78.125000004430007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-0.21793641608153425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294</v>
      </c>
      <c r="AP440" t="s">
        <v>1272</v>
      </c>
      <c r="AQ440">
        <v>5.2527629877393123</v>
      </c>
      <c r="AR440">
        <v>21.793641608153425</v>
      </c>
      <c r="AS440">
        <v>2.3890784982935287</v>
      </c>
      <c r="AT440">
        <v>-5.2527629877393123</v>
      </c>
      <c r="AU440">
        <v>-21.793641608153425</v>
      </c>
      <c r="AV440" t="s">
        <v>1903</v>
      </c>
    </row>
    <row r="441" spans="1:48" x14ac:dyDescent="0.25">
      <c r="A441">
        <v>4.4400000000000103E-9</v>
      </c>
      <c r="B441" t="s">
        <v>394</v>
      </c>
      <c r="C441">
        <v>0</v>
      </c>
      <c r="D441" s="2">
        <v>1</v>
      </c>
      <c r="E441">
        <v>5</v>
      </c>
      <c r="F441">
        <v>6</v>
      </c>
      <c r="G441">
        <v>120</v>
      </c>
      <c r="H441" t="s">
        <v>119</v>
      </c>
      <c r="I441" t="s">
        <v>119</v>
      </c>
      <c r="J441" t="s">
        <v>1236</v>
      </c>
      <c r="K441" t="s">
        <v>1236</v>
      </c>
      <c r="L441" t="s">
        <v>1236</v>
      </c>
      <c r="M441" t="s">
        <v>1236</v>
      </c>
      <c r="N441">
        <v>2.9</v>
      </c>
      <c r="O441">
        <v>-36.81917211328976</v>
      </c>
      <c r="P441" t="s">
        <v>124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 xml:space="preserve"> </v>
      </c>
      <c r="T441" s="37" t="str">
        <f t="shared" si="149"/>
        <v xml:space="preserve"> </v>
      </c>
      <c r="U441" s="37" t="str">
        <f t="shared" si="150"/>
        <v xml:space="preserve"> </v>
      </c>
      <c r="V441" s="37" t="str">
        <f t="shared" si="151"/>
        <v xml:space="preserve"> </v>
      </c>
      <c r="W441" s="37" t="str">
        <f t="shared" si="152"/>
        <v xml:space="preserve"> </v>
      </c>
      <c r="X441" s="37" t="str">
        <f t="shared" si="153"/>
        <v xml:space="preserve"> 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394</v>
      </c>
      <c r="AP441" t="s">
        <v>1904</v>
      </c>
      <c r="AQ441" t="e">
        <v>#VALUE!</v>
      </c>
      <c r="AR441" t="e">
        <v>#VALUE!</v>
      </c>
      <c r="AS441" t="s">
        <v>124</v>
      </c>
      <c r="AT441" t="e">
        <v>#VALUE!</v>
      </c>
      <c r="AU441" t="e">
        <v>#VALUE!</v>
      </c>
      <c r="AV441" t="s">
        <v>1905</v>
      </c>
    </row>
    <row r="442" spans="1:48" x14ac:dyDescent="0.25">
      <c r="A442">
        <v>4.4500000000000101E-9</v>
      </c>
      <c r="B442" t="s">
        <v>395</v>
      </c>
      <c r="C442">
        <v>22</v>
      </c>
      <c r="D442" s="2">
        <v>1</v>
      </c>
      <c r="E442">
        <v>4</v>
      </c>
      <c r="F442">
        <v>27</v>
      </c>
      <c r="G442">
        <v>76.5</v>
      </c>
      <c r="H442">
        <v>69.52</v>
      </c>
      <c r="I442">
        <v>83467.880050720007</v>
      </c>
      <c r="J442" t="s">
        <v>1236</v>
      </c>
      <c r="K442" t="s">
        <v>1236</v>
      </c>
      <c r="L442" t="s">
        <v>1236</v>
      </c>
      <c r="M442" t="s">
        <v>1236</v>
      </c>
      <c r="N442">
        <v>2.327</v>
      </c>
      <c r="O442">
        <v>781.43939393939377</v>
      </c>
      <c r="P442">
        <v>0.69044879171461448</v>
      </c>
      <c r="Q442" s="36">
        <f t="shared" si="146"/>
        <v>81.481481485931482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 xml:space="preserve"> </v>
      </c>
      <c r="V442" s="37" t="str">
        <f t="shared" si="151"/>
        <v xml:space="preserve"> </v>
      </c>
      <c r="W442" s="37" t="str">
        <f t="shared" si="152"/>
        <v xml:space="preserve"> </v>
      </c>
      <c r="X442" s="37" t="str">
        <f t="shared" si="153"/>
        <v xml:space="preserve"> 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395</v>
      </c>
      <c r="AP442" t="s">
        <v>1337</v>
      </c>
      <c r="AQ442" t="e">
        <v>#VALUE!</v>
      </c>
      <c r="AR442" t="e">
        <v>#VALUE!</v>
      </c>
      <c r="AS442">
        <v>10.040276179516683</v>
      </c>
      <c r="AT442" t="e">
        <v>#VALUE!</v>
      </c>
      <c r="AU442" t="e">
        <v>#VALUE!</v>
      </c>
      <c r="AV442" t="s">
        <v>1906</v>
      </c>
    </row>
    <row r="443" spans="1:48" x14ac:dyDescent="0.25">
      <c r="A443">
        <v>4.4600000000000098E-9</v>
      </c>
      <c r="B443" t="s">
        <v>393</v>
      </c>
      <c r="C443">
        <v>20</v>
      </c>
      <c r="D443" s="2">
        <v>0</v>
      </c>
      <c r="E443">
        <v>4</v>
      </c>
      <c r="F443">
        <v>24</v>
      </c>
      <c r="G443">
        <v>555</v>
      </c>
      <c r="H443">
        <v>475.98</v>
      </c>
      <c r="I443">
        <v>187068.25831488002</v>
      </c>
      <c r="J443">
        <v>21.71937029431896</v>
      </c>
      <c r="K443">
        <v>21.71937029431896</v>
      </c>
      <c r="L443">
        <v>17.465527807110174</v>
      </c>
      <c r="M443">
        <v>17.465527807110174</v>
      </c>
      <c r="N443">
        <v>21.914999999999999</v>
      </c>
      <c r="O443">
        <v>12.097186700767255</v>
      </c>
      <c r="P443">
        <v>0.20379007521324424</v>
      </c>
      <c r="Q443" s="36">
        <f t="shared" si="146"/>
        <v>83.333333337793334</v>
      </c>
      <c r="R443" t="str">
        <f t="shared" si="147"/>
        <v xml:space="preserve"> </v>
      </c>
      <c r="S443" s="37">
        <f t="shared" si="148"/>
        <v>0.16601538325742835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393</v>
      </c>
      <c r="AP443" t="s">
        <v>1391</v>
      </c>
      <c r="AQ443">
        <v>8.2746578671345379</v>
      </c>
      <c r="AR443">
        <v>-14.080399202258631</v>
      </c>
      <c r="AS443">
        <v>16.601537879742835</v>
      </c>
      <c r="AT443">
        <v>-8.2746578671345379</v>
      </c>
      <c r="AU443">
        <v>14.080399202258631</v>
      </c>
      <c r="AV443" t="s">
        <v>1907</v>
      </c>
    </row>
    <row r="444" spans="1:48" x14ac:dyDescent="0.25">
      <c r="A444">
        <v>4.4700000000000096E-9</v>
      </c>
      <c r="B444" t="s">
        <v>1078</v>
      </c>
      <c r="C444">
        <v>26</v>
      </c>
      <c r="D444" s="2">
        <v>0</v>
      </c>
      <c r="E444">
        <v>4</v>
      </c>
      <c r="F444">
        <v>30</v>
      </c>
      <c r="G444">
        <v>153</v>
      </c>
      <c r="H444">
        <v>130.76</v>
      </c>
      <c r="I444">
        <v>162509.06215459999</v>
      </c>
      <c r="J444" t="s">
        <v>1236</v>
      </c>
      <c r="K444" t="s">
        <v>1236</v>
      </c>
      <c r="L444">
        <v>8.5559696630852251</v>
      </c>
      <c r="M444">
        <v>8.5559696630852251</v>
      </c>
      <c r="N444">
        <v>2.746</v>
      </c>
      <c r="O444">
        <v>-31.246870305458192</v>
      </c>
      <c r="P444">
        <v>0</v>
      </c>
      <c r="Q444" s="36">
        <f t="shared" si="146"/>
        <v>86.666666671136667</v>
      </c>
      <c r="R444" t="str">
        <f t="shared" si="147"/>
        <v xml:space="preserve"> </v>
      </c>
      <c r="S444" s="37">
        <f t="shared" si="148"/>
        <v>0.17008259853546356</v>
      </c>
      <c r="T444" s="37" t="str">
        <f t="shared" si="149"/>
        <v/>
      </c>
      <c r="U444" s="37" t="str">
        <f t="shared" si="150"/>
        <v xml:space="preserve"> </v>
      </c>
      <c r="V444" s="37" t="str">
        <f t="shared" si="151"/>
        <v xml:space="preserve"> </v>
      </c>
      <c r="W444" s="37" t="str">
        <f t="shared" si="152"/>
        <v/>
      </c>
      <c r="X444" s="37">
        <f t="shared" si="153"/>
        <v>-0.44114575550942037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1078</v>
      </c>
      <c r="AP444" t="s">
        <v>1367</v>
      </c>
      <c r="AQ444" t="e">
        <v>#VALUE!</v>
      </c>
      <c r="AR444">
        <v>44.114575550942035</v>
      </c>
      <c r="AS444">
        <v>17.008259406546355</v>
      </c>
      <c r="AT444" t="e">
        <v>#VALUE!</v>
      </c>
      <c r="AU444">
        <v>-44.114575550942035</v>
      </c>
      <c r="AV444" t="s">
        <v>1908</v>
      </c>
    </row>
    <row r="445" spans="1:48" x14ac:dyDescent="0.25">
      <c r="A445">
        <v>4.4800000000000093E-9</v>
      </c>
      <c r="B445" t="s">
        <v>840</v>
      </c>
      <c r="C445">
        <v>15</v>
      </c>
      <c r="D445" s="2">
        <v>0</v>
      </c>
      <c r="E445">
        <v>11</v>
      </c>
      <c r="F445">
        <v>26</v>
      </c>
      <c r="G445">
        <v>45</v>
      </c>
      <c r="H445">
        <v>45.52</v>
      </c>
      <c r="I445">
        <v>12647.191358960001</v>
      </c>
      <c r="J445">
        <v>17.460682777138473</v>
      </c>
      <c r="K445">
        <v>17.460682777138473</v>
      </c>
      <c r="L445">
        <v>10.457556009811938</v>
      </c>
      <c r="M445">
        <v>10.457556009811938</v>
      </c>
      <c r="N445">
        <v>2.6070000000000002</v>
      </c>
      <c r="O445">
        <v>168.76288659793818</v>
      </c>
      <c r="P445">
        <v>0.80404217926186294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/>
      </c>
      <c r="T445" s="37" t="str">
        <f t="shared" si="149"/>
        <v/>
      </c>
      <c r="U445" s="37" t="str">
        <f t="shared" si="150"/>
        <v/>
      </c>
      <c r="V445" s="37">
        <f t="shared" si="151"/>
        <v>-0.26259966108438337</v>
      </c>
      <c r="W445" s="37" t="str">
        <f t="shared" si="152"/>
        <v/>
      </c>
      <c r="X445" s="37">
        <f t="shared" si="153"/>
        <v>-0.31693895686699114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840</v>
      </c>
      <c r="AP445" t="s">
        <v>1664</v>
      </c>
      <c r="AQ445">
        <v>26.259966108438338</v>
      </c>
      <c r="AR445">
        <v>31.693895686699115</v>
      </c>
      <c r="AS445">
        <v>-1.1423550087873546</v>
      </c>
      <c r="AT445">
        <v>-26.259966108438338</v>
      </c>
      <c r="AU445">
        <v>-31.693895686699115</v>
      </c>
      <c r="AV445" t="s">
        <v>1909</v>
      </c>
    </row>
    <row r="446" spans="1:48" x14ac:dyDescent="0.25">
      <c r="A446">
        <v>4.4900000000000091E-9</v>
      </c>
      <c r="B446" t="s">
        <v>457</v>
      </c>
      <c r="C446">
        <v>3</v>
      </c>
      <c r="D446" s="2">
        <v>3</v>
      </c>
      <c r="E446">
        <v>10</v>
      </c>
      <c r="F446">
        <v>16</v>
      </c>
      <c r="G446">
        <v>183</v>
      </c>
      <c r="H446">
        <v>182.49</v>
      </c>
      <c r="I446">
        <v>41507.936110410003</v>
      </c>
      <c r="J446">
        <v>14.961875871115847</v>
      </c>
      <c r="K446">
        <v>14.961875871115847</v>
      </c>
      <c r="L446">
        <v>10.986155457108337</v>
      </c>
      <c r="M446">
        <v>10.986155457108337</v>
      </c>
      <c r="N446">
        <v>12.197000000000001</v>
      </c>
      <c r="O446">
        <v>27.317327766179549</v>
      </c>
      <c r="P446">
        <v>2.1787495205216723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>
        <f t="shared" si="151"/>
        <v>-0.36812938651976768</v>
      </c>
      <c r="W446" s="37" t="str">
        <f t="shared" si="152"/>
        <v/>
      </c>
      <c r="X446" s="37">
        <f t="shared" si="153"/>
        <v>-0.28241218124838241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457</v>
      </c>
      <c r="AP446" t="s">
        <v>1481</v>
      </c>
      <c r="AQ446">
        <v>36.812938651976765</v>
      </c>
      <c r="AR446">
        <v>28.241218124838241</v>
      </c>
      <c r="AS446">
        <v>0.27946736807495931</v>
      </c>
      <c r="AT446">
        <v>-36.812938651976765</v>
      </c>
      <c r="AU446">
        <v>-28.241218124838241</v>
      </c>
      <c r="AV446" t="s">
        <v>1910</v>
      </c>
    </row>
    <row r="447" spans="1:48" x14ac:dyDescent="0.25">
      <c r="A447">
        <v>4.5000000000000089E-9</v>
      </c>
      <c r="B447" t="s">
        <v>238</v>
      </c>
      <c r="C447">
        <v>6</v>
      </c>
      <c r="D447" s="2">
        <v>4</v>
      </c>
      <c r="E447">
        <v>12</v>
      </c>
      <c r="F447">
        <v>22</v>
      </c>
      <c r="G447">
        <v>155</v>
      </c>
      <c r="H447">
        <v>151.84</v>
      </c>
      <c r="I447">
        <v>38181.830040640001</v>
      </c>
      <c r="J447">
        <v>14.064468321600595</v>
      </c>
      <c r="K447">
        <v>14.064468321600595</v>
      </c>
      <c r="L447" t="s">
        <v>1236</v>
      </c>
      <c r="M447" t="s">
        <v>1236</v>
      </c>
      <c r="N447">
        <v>10.795999999999999</v>
      </c>
      <c r="O447">
        <v>3.0152671755725091</v>
      </c>
      <c r="P447">
        <v>2.3478661749209695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>
        <f t="shared" si="151"/>
        <v>-0.40602874243867926</v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238</v>
      </c>
      <c r="AP447" t="s">
        <v>1245</v>
      </c>
      <c r="AQ447">
        <v>40.602874243867923</v>
      </c>
      <c r="AR447" t="e">
        <v>#VALUE!</v>
      </c>
      <c r="AS447">
        <v>2.081138040042152</v>
      </c>
      <c r="AT447">
        <v>-40.602874243867923</v>
      </c>
      <c r="AU447" t="e">
        <v>#VALUE!</v>
      </c>
      <c r="AV447" t="s">
        <v>1911</v>
      </c>
    </row>
    <row r="448" spans="1:48" x14ac:dyDescent="0.25">
      <c r="A448">
        <v>4.5100000000000086E-9</v>
      </c>
      <c r="B448" t="s">
        <v>580</v>
      </c>
      <c r="C448">
        <v>14</v>
      </c>
      <c r="D448" s="2">
        <v>1</v>
      </c>
      <c r="E448">
        <v>17</v>
      </c>
      <c r="F448">
        <v>32</v>
      </c>
      <c r="G448">
        <v>158</v>
      </c>
      <c r="H448">
        <v>178.14</v>
      </c>
      <c r="I448">
        <v>20699.967936539997</v>
      </c>
      <c r="J448">
        <v>26.305375073833428</v>
      </c>
      <c r="K448">
        <v>26.305375073833428</v>
      </c>
      <c r="L448">
        <v>15.68051586733697</v>
      </c>
      <c r="M448">
        <v>15.68051586733697</v>
      </c>
      <c r="N448">
        <v>6.7720000000000002</v>
      </c>
      <c r="O448">
        <v>-1.4264919941775818</v>
      </c>
      <c r="P448">
        <v>1.1316941731222634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580</v>
      </c>
      <c r="AP448" t="s">
        <v>1667</v>
      </c>
      <c r="AQ448">
        <v>-11.092978105900508</v>
      </c>
      <c r="AR448">
        <v>-2.4211538064667026</v>
      </c>
      <c r="AS448">
        <v>-11.30571460648927</v>
      </c>
      <c r="AT448">
        <v>11.092978105900508</v>
      </c>
      <c r="AU448">
        <v>2.4211538064667026</v>
      </c>
      <c r="AV448" t="s">
        <v>1912</v>
      </c>
    </row>
    <row r="449" spans="1:48" x14ac:dyDescent="0.25">
      <c r="A449">
        <v>4.5200000000000084E-9</v>
      </c>
      <c r="B449" t="s">
        <v>1172</v>
      </c>
      <c r="C449">
        <v>18</v>
      </c>
      <c r="D449" s="2">
        <v>12</v>
      </c>
      <c r="E449">
        <v>12</v>
      </c>
      <c r="F449">
        <v>42</v>
      </c>
      <c r="G449">
        <v>730</v>
      </c>
      <c r="H449">
        <v>701.98</v>
      </c>
      <c r="I449">
        <v>673797.96273792</v>
      </c>
      <c r="J449" t="s">
        <v>1236</v>
      </c>
      <c r="K449" t="s">
        <v>1236</v>
      </c>
      <c r="L449" t="s">
        <v>1236</v>
      </c>
      <c r="M449" t="s">
        <v>1236</v>
      </c>
      <c r="N449">
        <v>4.3440000000000003</v>
      </c>
      <c r="O449">
        <v>93.928571428571431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>
        <f t="shared" si="159"/>
        <v>93.928571433091435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1172</v>
      </c>
      <c r="AP449" t="s">
        <v>1300</v>
      </c>
      <c r="AQ449" t="e">
        <v>#VALUE!</v>
      </c>
      <c r="AR449" t="e">
        <v>#VALUE!</v>
      </c>
      <c r="AS449">
        <v>3.991566711302319</v>
      </c>
      <c r="AT449" t="e">
        <v>#VALUE!</v>
      </c>
      <c r="AU449" t="e">
        <v>#VALUE!</v>
      </c>
      <c r="AV449" t="s">
        <v>1913</v>
      </c>
    </row>
    <row r="450" spans="1:48" x14ac:dyDescent="0.25">
      <c r="A450">
        <v>4.5300000000000081E-9</v>
      </c>
      <c r="B450" t="s">
        <v>426</v>
      </c>
      <c r="C450">
        <v>7</v>
      </c>
      <c r="D450" s="2">
        <v>0</v>
      </c>
      <c r="E450">
        <v>6</v>
      </c>
      <c r="F450">
        <v>13</v>
      </c>
      <c r="G450">
        <v>78</v>
      </c>
      <c r="H450">
        <v>77.56</v>
      </c>
      <c r="I450">
        <v>28288.663170600001</v>
      </c>
      <c r="J450">
        <v>13.43030303030303</v>
      </c>
      <c r="K450">
        <v>13.43030303030303</v>
      </c>
      <c r="L450">
        <v>8.5059189060046858</v>
      </c>
      <c r="M450">
        <v>8.5059189060046858</v>
      </c>
      <c r="N450">
        <v>5.7750000000000004</v>
      </c>
      <c r="O450">
        <v>2.3936170212766079</v>
      </c>
      <c r="P450">
        <v>2.3194945848375452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-0.43281083949067001</v>
      </c>
      <c r="W450" s="37" t="str">
        <f t="shared" si="152"/>
        <v/>
      </c>
      <c r="X450" s="37">
        <f t="shared" si="153"/>
        <v>-0.44441494405681636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426</v>
      </c>
      <c r="AP450" t="s">
        <v>1326</v>
      </c>
      <c r="AQ450">
        <v>43.281083949067003</v>
      </c>
      <c r="AR450">
        <v>44.441494405681638</v>
      </c>
      <c r="AS450">
        <v>0.56730273336771386</v>
      </c>
      <c r="AT450">
        <v>-43.281083949067003</v>
      </c>
      <c r="AU450">
        <v>-44.441494405681638</v>
      </c>
      <c r="AV450" t="s">
        <v>1914</v>
      </c>
    </row>
    <row r="451" spans="1:48" x14ac:dyDescent="0.25">
      <c r="A451">
        <v>4.5400000000000079E-9</v>
      </c>
      <c r="B451" t="s">
        <v>1173</v>
      </c>
      <c r="C451">
        <v>8</v>
      </c>
      <c r="D451" s="2">
        <v>1</v>
      </c>
      <c r="E451">
        <v>15</v>
      </c>
      <c r="F451">
        <v>24</v>
      </c>
      <c r="G451">
        <v>166.5</v>
      </c>
      <c r="H451">
        <v>170.61</v>
      </c>
      <c r="I451">
        <v>40678.320507000004</v>
      </c>
      <c r="J451">
        <v>31.184426978614514</v>
      </c>
      <c r="K451">
        <v>31.184426978614514</v>
      </c>
      <c r="L451">
        <v>19.272172069929034</v>
      </c>
      <c r="M451">
        <v>19.272172069929034</v>
      </c>
      <c r="N451">
        <v>5.4710000000000001</v>
      </c>
      <c r="O451">
        <v>22.668161434977581</v>
      </c>
      <c r="P451">
        <v>1.3557235800949534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1173</v>
      </c>
      <c r="AP451" t="s">
        <v>1429</v>
      </c>
      <c r="AQ451">
        <v>-31.698212013953221</v>
      </c>
      <c r="AR451">
        <v>-25.880941447248329</v>
      </c>
      <c r="AS451">
        <v>-2.4090029892737896</v>
      </c>
      <c r="AT451">
        <v>31.698212013953221</v>
      </c>
      <c r="AU451">
        <v>25.880941447248329</v>
      </c>
      <c r="AV451" t="s">
        <v>1915</v>
      </c>
    </row>
    <row r="452" spans="1:48" x14ac:dyDescent="0.25">
      <c r="A452">
        <v>4.5500000000000077E-9</v>
      </c>
      <c r="B452" t="s">
        <v>841</v>
      </c>
      <c r="C452">
        <v>18</v>
      </c>
      <c r="D452" s="2">
        <v>1</v>
      </c>
      <c r="E452">
        <v>11</v>
      </c>
      <c r="F452">
        <v>30</v>
      </c>
      <c r="G452">
        <v>220</v>
      </c>
      <c r="H452">
        <v>182.76</v>
      </c>
      <c r="I452">
        <v>21049.867313999999</v>
      </c>
      <c r="J452">
        <v>30.424504744464787</v>
      </c>
      <c r="K452">
        <v>30.424504744464787</v>
      </c>
      <c r="L452">
        <v>20.654440781631678</v>
      </c>
      <c r="M452">
        <v>20.654440781631678</v>
      </c>
      <c r="N452">
        <v>6.0070000000000006</v>
      </c>
      <c r="O452">
        <v>12.913533834586472</v>
      </c>
      <c r="P452" t="s">
        <v>124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0.20376450444056698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841</v>
      </c>
      <c r="AP452" t="s">
        <v>1461</v>
      </c>
      <c r="AQ452">
        <v>-28.488905023133725</v>
      </c>
      <c r="AR452">
        <v>-34.909570193963567</v>
      </c>
      <c r="AS452">
        <v>20.376449989056699</v>
      </c>
      <c r="AT452">
        <v>28.488905023133725</v>
      </c>
      <c r="AU452">
        <v>34.909570193963567</v>
      </c>
      <c r="AV452" t="s">
        <v>1916</v>
      </c>
    </row>
    <row r="453" spans="1:48" x14ac:dyDescent="0.25">
      <c r="A453">
        <v>4.5600000000000074E-9</v>
      </c>
      <c r="B453" t="s">
        <v>842</v>
      </c>
      <c r="C453">
        <v>11</v>
      </c>
      <c r="D453" s="2">
        <v>5</v>
      </c>
      <c r="E453">
        <v>24</v>
      </c>
      <c r="F453">
        <v>40</v>
      </c>
      <c r="G453">
        <v>70</v>
      </c>
      <c r="H453">
        <v>70.86</v>
      </c>
      <c r="I453">
        <v>56557.085299679995</v>
      </c>
      <c r="J453" t="s">
        <v>1236</v>
      </c>
      <c r="K453" t="s">
        <v>1236</v>
      </c>
      <c r="L453">
        <v>35.668960145574054</v>
      </c>
      <c r="M453">
        <v>35.668960145574054</v>
      </c>
      <c r="N453">
        <v>0.91400000000000003</v>
      </c>
      <c r="O453" t="s">
        <v>119</v>
      </c>
      <c r="P453">
        <v>0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 xml:space="preserve"> </v>
      </c>
      <c r="V453" s="37" t="str">
        <f t="shared" si="151"/>
        <v xml:space="preserve"> </v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842</v>
      </c>
      <c r="AP453" t="s">
        <v>1489</v>
      </c>
      <c r="AQ453" t="e">
        <v>#VALUE!</v>
      </c>
      <c r="AR453">
        <v>-132.98060370554668</v>
      </c>
      <c r="AS453">
        <v>-1.2136607394863108</v>
      </c>
      <c r="AT453" t="e">
        <v>#VALUE!</v>
      </c>
      <c r="AU453">
        <v>132.98060370554668</v>
      </c>
      <c r="AV453" t="s">
        <v>1917</v>
      </c>
    </row>
    <row r="454" spans="1:48" x14ac:dyDescent="0.25">
      <c r="A454">
        <v>4.5700000000000072E-9</v>
      </c>
      <c r="B454" t="s">
        <v>391</v>
      </c>
      <c r="C454">
        <v>15</v>
      </c>
      <c r="D454" s="2">
        <v>6</v>
      </c>
      <c r="E454">
        <v>12</v>
      </c>
      <c r="F454">
        <v>33</v>
      </c>
      <c r="G454">
        <v>185</v>
      </c>
      <c r="H454">
        <v>192.43</v>
      </c>
      <c r="I454">
        <v>177614.48659171001</v>
      </c>
      <c r="J454">
        <v>27.376582728695407</v>
      </c>
      <c r="K454">
        <v>27.376582728695407</v>
      </c>
      <c r="L454">
        <v>21.59496176413661</v>
      </c>
      <c r="M454">
        <v>21.59496176413661</v>
      </c>
      <c r="N454">
        <v>7.0289999999999999</v>
      </c>
      <c r="O454">
        <v>15.1728658037031</v>
      </c>
      <c r="P454">
        <v>2.168061113132048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391</v>
      </c>
      <c r="AP454" t="s">
        <v>1404</v>
      </c>
      <c r="AQ454">
        <v>-15.616907082941811</v>
      </c>
      <c r="AR454">
        <v>-41.052814779940718</v>
      </c>
      <c r="AS454">
        <v>-3.8611443122174349</v>
      </c>
      <c r="AT454">
        <v>15.616907082941811</v>
      </c>
      <c r="AU454">
        <v>41.052814779940718</v>
      </c>
      <c r="AV454" t="s">
        <v>1918</v>
      </c>
    </row>
    <row r="455" spans="1:48" x14ac:dyDescent="0.25">
      <c r="A455">
        <v>4.5800000000000069E-9</v>
      </c>
      <c r="B455" t="s">
        <v>392</v>
      </c>
      <c r="C455">
        <v>6</v>
      </c>
      <c r="D455" s="2">
        <v>1</v>
      </c>
      <c r="E455">
        <v>8</v>
      </c>
      <c r="F455">
        <v>15</v>
      </c>
      <c r="G455">
        <v>53.5</v>
      </c>
      <c r="H455">
        <v>58.43</v>
      </c>
      <c r="I455">
        <v>13259.239786579999</v>
      </c>
      <c r="J455">
        <v>20.727208229868747</v>
      </c>
      <c r="K455">
        <v>20.727208229868747</v>
      </c>
      <c r="L455">
        <v>10.987565808860387</v>
      </c>
      <c r="M455">
        <v>10.987565808860387</v>
      </c>
      <c r="N455">
        <v>2.819</v>
      </c>
      <c r="O455">
        <v>36.183574879227059</v>
      </c>
      <c r="P455">
        <v>0.13862741742255691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>
        <f t="shared" si="151"/>
        <v>-0.12464761151885395</v>
      </c>
      <c r="W455" s="37" t="str">
        <f t="shared" si="152"/>
        <v/>
      </c>
      <c r="X455" s="37">
        <f t="shared" si="153"/>
        <v>-0.28232006064792514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392</v>
      </c>
      <c r="AP455" t="s">
        <v>1472</v>
      </c>
      <c r="AQ455">
        <v>12.464761151885394</v>
      </c>
      <c r="AR455">
        <v>28.232006064792515</v>
      </c>
      <c r="AS455">
        <v>-8.4374465172000654</v>
      </c>
      <c r="AT455">
        <v>-12.464761151885394</v>
      </c>
      <c r="AU455">
        <v>-28.232006064792515</v>
      </c>
      <c r="AV455" t="s">
        <v>1919</v>
      </c>
    </row>
    <row r="456" spans="1:48" x14ac:dyDescent="0.25">
      <c r="A456">
        <v>4.5900000000000067E-9</v>
      </c>
      <c r="B456" t="s">
        <v>1174</v>
      </c>
      <c r="C456">
        <v>9</v>
      </c>
      <c r="D456" s="2">
        <v>0</v>
      </c>
      <c r="E456">
        <v>5</v>
      </c>
      <c r="F456">
        <v>14</v>
      </c>
      <c r="G456">
        <v>490</v>
      </c>
      <c r="H456">
        <v>437.11</v>
      </c>
      <c r="I456">
        <v>17797.037682180002</v>
      </c>
      <c r="J456" t="s">
        <v>1236</v>
      </c>
      <c r="K456" t="s">
        <v>1236</v>
      </c>
      <c r="L456" t="s">
        <v>1236</v>
      </c>
      <c r="M456" t="s">
        <v>1236</v>
      </c>
      <c r="N456">
        <v>5.7549999999999999</v>
      </c>
      <c r="O456">
        <v>4.2572463768115831</v>
      </c>
      <c r="P456" t="s">
        <v>124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 xml:space="preserve"> </v>
      </c>
      <c r="X456" s="37" t="str">
        <f t="shared" ref="X456:X511" si="177">IF(ISERROR((IF(((L456/$L$6-1))&lt;($X$5/100),((L456/$L$6-1)),"")))=TRUE," ",((IF(((L456/$L$6-1))&lt;($X$5/100),((L456/$L$6-1)),""))))</f>
        <v xml:space="preserve"> </v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1174</v>
      </c>
      <c r="AP456" t="s">
        <v>1335</v>
      </c>
      <c r="AQ456" t="e">
        <v>#VALUE!</v>
      </c>
      <c r="AR456" t="e">
        <v>#VALUE!</v>
      </c>
      <c r="AS456">
        <v>12.099929079636706</v>
      </c>
      <c r="AT456" t="e">
        <v>#VALUE!</v>
      </c>
      <c r="AU456" t="e">
        <v>#VALUE!</v>
      </c>
      <c r="AV456" t="s">
        <v>1920</v>
      </c>
    </row>
    <row r="457" spans="1:48" x14ac:dyDescent="0.25">
      <c r="A457">
        <v>4.6000000000000064E-9</v>
      </c>
      <c r="B457" t="s">
        <v>552</v>
      </c>
      <c r="C457">
        <v>1</v>
      </c>
      <c r="D457" s="2">
        <v>1</v>
      </c>
      <c r="E457">
        <v>0</v>
      </c>
      <c r="F457">
        <v>2</v>
      </c>
      <c r="G457">
        <v>8</v>
      </c>
      <c r="H457">
        <v>19.190000000000001</v>
      </c>
      <c r="I457">
        <v>9512.6629972400005</v>
      </c>
      <c r="J457" t="s">
        <v>1236</v>
      </c>
      <c r="K457" t="s">
        <v>1236</v>
      </c>
      <c r="L457">
        <v>29.699201320132016</v>
      </c>
      <c r="M457">
        <v>29.699201320132016</v>
      </c>
      <c r="N457">
        <v>0.13500000000000001</v>
      </c>
      <c r="O457" t="s">
        <v>119</v>
      </c>
      <c r="P457" t="s">
        <v>124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>
        <f t="shared" si="173"/>
        <v>-0.58311620175747791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552</v>
      </c>
      <c r="AP457" t="s">
        <v>1664</v>
      </c>
      <c r="AQ457" t="e">
        <v>#VALUE!</v>
      </c>
      <c r="AR457">
        <v>-93.987652706929396</v>
      </c>
      <c r="AS457">
        <v>-58.311620635747794</v>
      </c>
      <c r="AT457" t="e">
        <v>#VALUE!</v>
      </c>
      <c r="AU457">
        <v>93.987652706929396</v>
      </c>
      <c r="AV457" t="s">
        <v>1921</v>
      </c>
    </row>
    <row r="458" spans="1:48" x14ac:dyDescent="0.25">
      <c r="A458">
        <v>4.6100000000000062E-9</v>
      </c>
      <c r="B458" t="s">
        <v>252</v>
      </c>
      <c r="C458">
        <v>8</v>
      </c>
      <c r="D458" s="2">
        <v>5</v>
      </c>
      <c r="E458">
        <v>17</v>
      </c>
      <c r="F458">
        <v>30</v>
      </c>
      <c r="G458">
        <v>23</v>
      </c>
      <c r="H458">
        <v>22.98</v>
      </c>
      <c r="I458">
        <v>9512.6629972400005</v>
      </c>
      <c r="J458" t="s">
        <v>1236</v>
      </c>
      <c r="K458" t="s">
        <v>1236</v>
      </c>
      <c r="L458">
        <v>27.112752142932464</v>
      </c>
      <c r="M458">
        <v>27.112752142932464</v>
      </c>
      <c r="N458">
        <v>0.189</v>
      </c>
      <c r="O458" t="s">
        <v>119</v>
      </c>
      <c r="P458">
        <v>0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 xml:space="preserve"> </v>
      </c>
      <c r="V458" s="37" t="str">
        <f t="shared" si="175"/>
        <v xml:space="preserve"> </v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252</v>
      </c>
      <c r="AP458" t="s">
        <v>1664</v>
      </c>
      <c r="AQ458" t="e">
        <v>#VALUE!</v>
      </c>
      <c r="AR458">
        <v>-77.093622482938201</v>
      </c>
      <c r="AS458">
        <v>8.7032201914705176E-2</v>
      </c>
      <c r="AT458" t="e">
        <v>#VALUE!</v>
      </c>
      <c r="AU458">
        <v>77.093622482938201</v>
      </c>
      <c r="AV458" t="s">
        <v>1921</v>
      </c>
    </row>
    <row r="459" spans="1:48" x14ac:dyDescent="0.25">
      <c r="A459">
        <v>4.620000000000006E-9</v>
      </c>
      <c r="B459" t="s">
        <v>843</v>
      </c>
      <c r="C459">
        <v>9</v>
      </c>
      <c r="D459" s="2">
        <v>4</v>
      </c>
      <c r="E459">
        <v>7</v>
      </c>
      <c r="F459">
        <v>20</v>
      </c>
      <c r="G459">
        <v>55</v>
      </c>
      <c r="H459">
        <v>56.16</v>
      </c>
      <c r="I459">
        <v>18172.100606399999</v>
      </c>
      <c r="J459" t="s">
        <v>1236</v>
      </c>
      <c r="K459" t="s">
        <v>1236</v>
      </c>
      <c r="L459" t="s">
        <v>1236</v>
      </c>
      <c r="M459" t="s">
        <v>1236</v>
      </c>
      <c r="N459">
        <v>-10.348000000000001</v>
      </c>
      <c r="O459">
        <v>62.466449038810303</v>
      </c>
      <c r="P459">
        <v>0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>
        <f t="shared" si="183"/>
        <v>62.466449043430302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843</v>
      </c>
      <c r="AP459" t="s">
        <v>1354</v>
      </c>
      <c r="AQ459" t="e">
        <v>#VALUE!</v>
      </c>
      <c r="AR459" t="e">
        <v>#VALUE!</v>
      </c>
      <c r="AS459">
        <v>-2.0655270655270619</v>
      </c>
      <c r="AT459" t="e">
        <v>#VALUE!</v>
      </c>
      <c r="AU459" t="e">
        <v>#VALUE!</v>
      </c>
      <c r="AV459" t="s">
        <v>1922</v>
      </c>
    </row>
    <row r="460" spans="1:48" x14ac:dyDescent="0.25">
      <c r="A460">
        <v>4.6300000000000057E-9</v>
      </c>
      <c r="B460" t="s">
        <v>283</v>
      </c>
      <c r="C460">
        <v>9</v>
      </c>
      <c r="D460" s="2">
        <v>0</v>
      </c>
      <c r="E460">
        <v>11</v>
      </c>
      <c r="F460">
        <v>20</v>
      </c>
      <c r="G460">
        <v>45</v>
      </c>
      <c r="H460">
        <v>44.16</v>
      </c>
      <c r="I460">
        <v>13416.475257599999</v>
      </c>
      <c r="J460" t="s">
        <v>1236</v>
      </c>
      <c r="K460" t="s">
        <v>1236</v>
      </c>
      <c r="L460">
        <v>26.115892692252057</v>
      </c>
      <c r="M460">
        <v>26.115892692252057</v>
      </c>
      <c r="N460">
        <v>0.64</v>
      </c>
      <c r="O460" t="s">
        <v>119</v>
      </c>
      <c r="P460">
        <v>3.2857789855072466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>
        <f t="shared" si="181"/>
        <v>3.2857789901372465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283</v>
      </c>
      <c r="AP460" t="s">
        <v>1463</v>
      </c>
      <c r="AQ460" t="e">
        <v>#VALUE!</v>
      </c>
      <c r="AR460">
        <v>-70.582389307616182</v>
      </c>
      <c r="AS460">
        <v>1.9021739130434812</v>
      </c>
      <c r="AT460" t="e">
        <v>#VALUE!</v>
      </c>
      <c r="AU460">
        <v>70.582389307616182</v>
      </c>
      <c r="AV460" t="s">
        <v>1923</v>
      </c>
    </row>
    <row r="461" spans="1:48" x14ac:dyDescent="0.25">
      <c r="A461">
        <v>4.6400000000000055E-9</v>
      </c>
      <c r="B461" t="s">
        <v>498</v>
      </c>
      <c r="C461">
        <v>8</v>
      </c>
      <c r="D461" s="2">
        <v>1</v>
      </c>
      <c r="E461">
        <v>5</v>
      </c>
      <c r="F461">
        <v>14</v>
      </c>
      <c r="G461">
        <v>150</v>
      </c>
      <c r="H461">
        <v>139.26</v>
      </c>
      <c r="I461">
        <v>11854.87751382</v>
      </c>
      <c r="J461">
        <v>12.962859536442334</v>
      </c>
      <c r="K461">
        <v>12.962859536442334</v>
      </c>
      <c r="L461">
        <v>8.0994317739809603</v>
      </c>
      <c r="M461">
        <v>8.0994317739809603</v>
      </c>
      <c r="N461">
        <v>10.743</v>
      </c>
      <c r="O461">
        <v>-3.3902877697841785</v>
      </c>
      <c r="P461">
        <v>0.49619416917995124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/>
      </c>
      <c r="V461" s="37">
        <f t="shared" si="175"/>
        <v>-0.45255193410857852</v>
      </c>
      <c r="W461" s="37" t="str">
        <f t="shared" si="176"/>
        <v/>
      </c>
      <c r="X461" s="37">
        <f t="shared" si="177"/>
        <v>-0.47096565286102998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498</v>
      </c>
      <c r="AP461" t="s">
        <v>1340</v>
      </c>
      <c r="AQ461">
        <v>45.255193410857849</v>
      </c>
      <c r="AR461">
        <v>47.096565286103001</v>
      </c>
      <c r="AS461">
        <v>7.7121930202499023</v>
      </c>
      <c r="AT461">
        <v>-45.255193410857849</v>
      </c>
      <c r="AU461">
        <v>-47.096565286103001</v>
      </c>
      <c r="AV461" t="s">
        <v>1924</v>
      </c>
    </row>
    <row r="462" spans="1:48" x14ac:dyDescent="0.25">
      <c r="A462">
        <v>4.6500000000000052E-9</v>
      </c>
      <c r="B462" t="s">
        <v>397</v>
      </c>
      <c r="C462">
        <v>17</v>
      </c>
      <c r="D462" s="2">
        <v>1</v>
      </c>
      <c r="E462">
        <v>11</v>
      </c>
      <c r="F462">
        <v>29</v>
      </c>
      <c r="G462">
        <v>352.5</v>
      </c>
      <c r="H462">
        <v>327.79</v>
      </c>
      <c r="I462">
        <v>18423.631001680002</v>
      </c>
      <c r="J462" t="s">
        <v>1236</v>
      </c>
      <c r="K462" t="s">
        <v>1236</v>
      </c>
      <c r="L462">
        <v>31.595600000000005</v>
      </c>
      <c r="M462">
        <v>31.595600000000005</v>
      </c>
      <c r="N462">
        <v>9.7880000000000003</v>
      </c>
      <c r="O462">
        <v>110.04291845493562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397</v>
      </c>
      <c r="AP462" t="s">
        <v>1925</v>
      </c>
      <c r="AQ462" t="e">
        <v>#VALUE!</v>
      </c>
      <c r="AR462">
        <v>-106.37444804659867</v>
      </c>
      <c r="AS462">
        <v>7.5383629762957982</v>
      </c>
      <c r="AT462" t="e">
        <v>#VALUE!</v>
      </c>
      <c r="AU462">
        <v>106.37444804659867</v>
      </c>
      <c r="AV462" t="s">
        <v>1926</v>
      </c>
    </row>
    <row r="463" spans="1:48" x14ac:dyDescent="0.25">
      <c r="A463">
        <v>4.660000000000005E-9</v>
      </c>
      <c r="B463" t="s">
        <v>399</v>
      </c>
      <c r="C463">
        <v>20</v>
      </c>
      <c r="D463" s="2">
        <v>1</v>
      </c>
      <c r="E463">
        <v>4</v>
      </c>
      <c r="F463">
        <v>25</v>
      </c>
      <c r="G463">
        <v>405</v>
      </c>
      <c r="H463">
        <v>376.28</v>
      </c>
      <c r="I463">
        <v>355704.78533711995</v>
      </c>
      <c r="J463">
        <v>20.692916849978001</v>
      </c>
      <c r="K463">
        <v>20.692916849978001</v>
      </c>
      <c r="L463">
        <v>14.753021761812011</v>
      </c>
      <c r="M463">
        <v>14.753021761812011</v>
      </c>
      <c r="N463">
        <v>18.184000000000001</v>
      </c>
      <c r="O463">
        <v>7.7251184834123352</v>
      </c>
      <c r="P463">
        <v>1.3697246731157648</v>
      </c>
      <c r="Q463" s="36">
        <f t="shared" si="170"/>
        <v>80.000000004659995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>
        <f t="shared" si="175"/>
        <v>-0.12609580661386066</v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399</v>
      </c>
      <c r="AP463" t="s">
        <v>1448</v>
      </c>
      <c r="AQ463">
        <v>12.609580661386065</v>
      </c>
      <c r="AR463">
        <v>3.6370025220786362</v>
      </c>
      <c r="AS463">
        <v>7.6326140108429863</v>
      </c>
      <c r="AT463">
        <v>-12.609580661386065</v>
      </c>
      <c r="AU463">
        <v>-3.6370025220786362</v>
      </c>
      <c r="AV463" t="s">
        <v>1927</v>
      </c>
    </row>
    <row r="464" spans="1:48" x14ac:dyDescent="0.25">
      <c r="A464">
        <v>4.6700000000000048E-9</v>
      </c>
      <c r="B464" t="s">
        <v>400</v>
      </c>
      <c r="C464">
        <v>1</v>
      </c>
      <c r="D464" s="2">
        <v>3</v>
      </c>
      <c r="E464">
        <v>8</v>
      </c>
      <c r="F464">
        <v>12</v>
      </c>
      <c r="G464">
        <v>26</v>
      </c>
      <c r="H464">
        <v>28.58</v>
      </c>
      <c r="I464">
        <v>5822.6393822199998</v>
      </c>
      <c r="J464">
        <v>6.0244519392917368</v>
      </c>
      <c r="K464">
        <v>6.0244519392917368</v>
      </c>
      <c r="L464" t="s">
        <v>1236</v>
      </c>
      <c r="M464" t="s">
        <v>1236</v>
      </c>
      <c r="N464">
        <v>4.7439999999999998</v>
      </c>
      <c r="O464">
        <v>-3.7728194726166322</v>
      </c>
      <c r="P464">
        <v>4.100769769069279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>
        <f t="shared" si="175"/>
        <v>-0.7455750752409801</v>
      </c>
      <c r="W464" s="37" t="str">
        <f t="shared" si="176"/>
        <v xml:space="preserve"> </v>
      </c>
      <c r="X464" s="37" t="str">
        <f t="shared" si="177"/>
        <v xml:space="preserve"> 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>
        <f t="shared" si="181"/>
        <v>4.1007697737392794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400</v>
      </c>
      <c r="AP464" t="s">
        <v>1415</v>
      </c>
      <c r="AQ464">
        <v>74.557507524098014</v>
      </c>
      <c r="AR464" t="e">
        <v>#VALUE!</v>
      </c>
      <c r="AS464">
        <v>-9.0272918124562622</v>
      </c>
      <c r="AT464">
        <v>-74.557507524098014</v>
      </c>
      <c r="AU464" t="e">
        <v>#VALUE!</v>
      </c>
      <c r="AV464" t="s">
        <v>1928</v>
      </c>
    </row>
    <row r="465" spans="1:48" x14ac:dyDescent="0.25">
      <c r="A465">
        <v>4.6800000000000045E-9</v>
      </c>
      <c r="B465" t="s">
        <v>398</v>
      </c>
      <c r="C465">
        <v>20</v>
      </c>
      <c r="D465" s="2">
        <v>1</v>
      </c>
      <c r="E465">
        <v>8</v>
      </c>
      <c r="F465">
        <v>29</v>
      </c>
      <c r="G465">
        <v>239</v>
      </c>
      <c r="H465">
        <v>223.55</v>
      </c>
      <c r="I465">
        <v>149041.70446115002</v>
      </c>
      <c r="J465">
        <v>23.442743288590606</v>
      </c>
      <c r="K465">
        <v>23.442743288590606</v>
      </c>
      <c r="L465">
        <v>15.265395396726543</v>
      </c>
      <c r="M465">
        <v>15.265395396726543</v>
      </c>
      <c r="N465">
        <v>9.5359999999999996</v>
      </c>
      <c r="O465">
        <v>16.434676434676437</v>
      </c>
      <c r="P465">
        <v>1.8322522925520017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398</v>
      </c>
      <c r="AP465" t="s">
        <v>1551</v>
      </c>
      <c r="AQ465">
        <v>0.99650130089860012</v>
      </c>
      <c r="AR465">
        <v>0.2903078525956726</v>
      </c>
      <c r="AS465">
        <v>6.9112055468575129</v>
      </c>
      <c r="AT465">
        <v>-0.99650130089860012</v>
      </c>
      <c r="AU465">
        <v>-0.2903078525956726</v>
      </c>
      <c r="AV465" t="s">
        <v>1929</v>
      </c>
    </row>
    <row r="466" spans="1:48" x14ac:dyDescent="0.25">
      <c r="A466">
        <v>4.6900000000000043E-9</v>
      </c>
      <c r="B466" t="s">
        <v>481</v>
      </c>
      <c r="C466">
        <v>15</v>
      </c>
      <c r="D466" s="2">
        <v>7</v>
      </c>
      <c r="E466">
        <v>8</v>
      </c>
      <c r="F466">
        <v>30</v>
      </c>
      <c r="G466">
        <v>181</v>
      </c>
      <c r="H466">
        <v>178.58</v>
      </c>
      <c r="I466">
        <v>155259.81979222002</v>
      </c>
      <c r="J466">
        <v>20.011205737337519</v>
      </c>
      <c r="K466">
        <v>20.011205737337519</v>
      </c>
      <c r="L466">
        <v>13.895455418600928</v>
      </c>
      <c r="M466">
        <v>13.895455418600928</v>
      </c>
      <c r="N466">
        <v>8.9239999999999995</v>
      </c>
      <c r="O466">
        <v>8.4325637910084925</v>
      </c>
      <c r="P466">
        <v>2.3502071900548773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-0.15488586092730472</v>
      </c>
      <c r="W466" s="37" t="str">
        <f t="shared" si="176"/>
        <v/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481</v>
      </c>
      <c r="AP466" t="s">
        <v>1627</v>
      </c>
      <c r="AQ466">
        <v>15.488586092730472</v>
      </c>
      <c r="AR466">
        <v>9.2384084375709001</v>
      </c>
      <c r="AS466">
        <v>1.355134953522219</v>
      </c>
      <c r="AT466">
        <v>-15.488586092730472</v>
      </c>
      <c r="AU466">
        <v>-9.2384084375709001</v>
      </c>
      <c r="AV466" t="s">
        <v>1930</v>
      </c>
    </row>
    <row r="467" spans="1:48" x14ac:dyDescent="0.25">
      <c r="A467">
        <v>4.700000000000004E-9</v>
      </c>
      <c r="B467" t="s">
        <v>600</v>
      </c>
      <c r="C467">
        <v>11</v>
      </c>
      <c r="D467" s="2">
        <v>2</v>
      </c>
      <c r="E467">
        <v>8</v>
      </c>
      <c r="F467">
        <v>21</v>
      </c>
      <c r="G467">
        <v>305</v>
      </c>
      <c r="H467">
        <v>327.87</v>
      </c>
      <c r="I467">
        <v>23714.88496902</v>
      </c>
      <c r="J467">
        <v>17.5679151261855</v>
      </c>
      <c r="K467">
        <v>17.5679151261855</v>
      </c>
      <c r="L467">
        <v>8.2053835200390441</v>
      </c>
      <c r="M467">
        <v>8.2053835200390441</v>
      </c>
      <c r="N467">
        <v>18.663</v>
      </c>
      <c r="O467">
        <v>7.0126146788990766</v>
      </c>
      <c r="P467">
        <v>0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-0.2580710197053917</v>
      </c>
      <c r="W467" s="37" t="str">
        <f t="shared" si="176"/>
        <v/>
      </c>
      <c r="X467" s="37">
        <f t="shared" si="177"/>
        <v>-0.46404515345215336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 t="str">
        <f t="shared" si="181"/>
        <v xml:space="preserve"> 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600</v>
      </c>
      <c r="AP467" t="s">
        <v>1621</v>
      </c>
      <c r="AQ467">
        <v>25.807101970539172</v>
      </c>
      <c r="AR467">
        <v>46.404515345215337</v>
      </c>
      <c r="AS467">
        <v>-6.975325586360448</v>
      </c>
      <c r="AT467">
        <v>-25.807101970539172</v>
      </c>
      <c r="AU467">
        <v>-46.404515345215337</v>
      </c>
      <c r="AV467" t="s">
        <v>1931</v>
      </c>
    </row>
    <row r="468" spans="1:48" x14ac:dyDescent="0.25">
      <c r="A468">
        <v>4.7100000000000038E-9</v>
      </c>
      <c r="B468" t="s">
        <v>455</v>
      </c>
      <c r="C468">
        <v>12</v>
      </c>
      <c r="D468" s="2">
        <v>0</v>
      </c>
      <c r="E468">
        <v>15</v>
      </c>
      <c r="F468">
        <v>27</v>
      </c>
      <c r="G468">
        <v>56</v>
      </c>
      <c r="H468">
        <v>57.68</v>
      </c>
      <c r="I468">
        <v>86668.466243520001</v>
      </c>
      <c r="J468">
        <v>14.613630605523182</v>
      </c>
      <c r="K468">
        <v>14.613630605523182</v>
      </c>
      <c r="L468" t="s">
        <v>1236</v>
      </c>
      <c r="M468" t="s">
        <v>1236</v>
      </c>
      <c r="N468">
        <v>3.9470000000000001</v>
      </c>
      <c r="O468">
        <v>28.986928104575167</v>
      </c>
      <c r="P468">
        <v>2.9507628294036059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>
        <f t="shared" si="175"/>
        <v>-0.38283649621023275</v>
      </c>
      <c r="W468" s="37" t="str">
        <f t="shared" si="176"/>
        <v xml:space="preserve"> </v>
      </c>
      <c r="X468" s="37" t="str">
        <f t="shared" si="177"/>
        <v xml:space="preserve"> </v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 t="str">
        <f t="shared" si="181"/>
        <v xml:space="preserve"> 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455</v>
      </c>
      <c r="AP468" t="s">
        <v>1241</v>
      </c>
      <c r="AQ468">
        <v>38.283649621023272</v>
      </c>
      <c r="AR468" t="e">
        <v>#VALUE!</v>
      </c>
      <c r="AS468">
        <v>-2.9126213592232997</v>
      </c>
      <c r="AT468">
        <v>-38.283649621023272</v>
      </c>
      <c r="AU468" t="e">
        <v>#VALUE!</v>
      </c>
      <c r="AV468" t="s">
        <v>1932</v>
      </c>
    </row>
    <row r="469" spans="1:48" x14ac:dyDescent="0.25">
      <c r="A469">
        <v>4.7200000000000036E-9</v>
      </c>
      <c r="B469" t="s">
        <v>576</v>
      </c>
      <c r="C469">
        <v>35</v>
      </c>
      <c r="D469" s="2">
        <v>1</v>
      </c>
      <c r="E469">
        <v>6</v>
      </c>
      <c r="F469">
        <v>42</v>
      </c>
      <c r="G469">
        <v>244.5</v>
      </c>
      <c r="H469">
        <v>221.47</v>
      </c>
      <c r="I469">
        <v>489333.05485019868</v>
      </c>
      <c r="J469" t="s">
        <v>1236</v>
      </c>
      <c r="K469" t="s">
        <v>1236</v>
      </c>
      <c r="L469">
        <v>30.996174498153625</v>
      </c>
      <c r="M469">
        <v>30.996174498153625</v>
      </c>
      <c r="N469">
        <v>5.508</v>
      </c>
      <c r="O469">
        <v>9.2857142857142847</v>
      </c>
      <c r="P469">
        <v>0.57705332550684063</v>
      </c>
      <c r="Q469" s="36">
        <f t="shared" si="170"/>
        <v>83.333333338053322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 xml:space="preserve"> </v>
      </c>
      <c r="V469" s="37" t="str">
        <f t="shared" si="175"/>
        <v xml:space="preserve"> </v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576</v>
      </c>
      <c r="AP469" t="s">
        <v>1408</v>
      </c>
      <c r="AQ469" t="e">
        <v>#VALUE!</v>
      </c>
      <c r="AR469">
        <v>-102.45915265456303</v>
      </c>
      <c r="AS469">
        <v>10.398699598139704</v>
      </c>
      <c r="AT469" t="e">
        <v>#VALUE!</v>
      </c>
      <c r="AU469">
        <v>102.45915265456303</v>
      </c>
      <c r="AV469" t="s">
        <v>1933</v>
      </c>
    </row>
    <row r="470" spans="1:48" x14ac:dyDescent="0.25">
      <c r="A470">
        <v>4.7300000000000033E-9</v>
      </c>
      <c r="B470" t="s">
        <v>402</v>
      </c>
      <c r="C470">
        <v>0</v>
      </c>
      <c r="D470" s="2">
        <v>1</v>
      </c>
      <c r="E470">
        <v>6</v>
      </c>
      <c r="F470">
        <v>7</v>
      </c>
      <c r="G470">
        <v>177.5</v>
      </c>
      <c r="H470">
        <v>177.12</v>
      </c>
      <c r="I470">
        <v>16266.490558560001</v>
      </c>
      <c r="J470">
        <v>33.76930409914204</v>
      </c>
      <c r="K470">
        <v>33.76930409914204</v>
      </c>
      <c r="L470">
        <v>21.821108798223705</v>
      </c>
      <c r="M470">
        <v>21.821108798223705</v>
      </c>
      <c r="N470">
        <v>5.2450000000000001</v>
      </c>
      <c r="O470">
        <v>34.143222506393862</v>
      </c>
      <c r="P470" t="s">
        <v>124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 t="str">
        <f t="shared" si="177"/>
        <v/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402</v>
      </c>
      <c r="AP470" t="s">
        <v>1425</v>
      </c>
      <c r="AQ470">
        <v>-42.614676673788246</v>
      </c>
      <c r="AR470">
        <v>-42.529949866379965</v>
      </c>
      <c r="AS470">
        <v>0.2145438121047949</v>
      </c>
      <c r="AT470">
        <v>42.614676673788246</v>
      </c>
      <c r="AU470">
        <v>42.529949866379965</v>
      </c>
      <c r="AV470" t="s">
        <v>1934</v>
      </c>
    </row>
    <row r="471" spans="1:48" x14ac:dyDescent="0.25">
      <c r="A471">
        <v>4.7400000000000031E-9</v>
      </c>
      <c r="B471" t="s">
        <v>404</v>
      </c>
      <c r="C471">
        <v>16</v>
      </c>
      <c r="D471" s="2">
        <v>2</v>
      </c>
      <c r="E471">
        <v>6</v>
      </c>
      <c r="F471">
        <v>24</v>
      </c>
      <c r="G471">
        <v>97</v>
      </c>
      <c r="H471">
        <v>85.4</v>
      </c>
      <c r="I471">
        <v>33452.351431800002</v>
      </c>
      <c r="J471" t="s">
        <v>1236</v>
      </c>
      <c r="K471" t="s">
        <v>1236</v>
      </c>
      <c r="L471">
        <v>35.783815166851006</v>
      </c>
      <c r="M471">
        <v>35.783815166851006</v>
      </c>
      <c r="N471">
        <v>1.3049999999999999</v>
      </c>
      <c r="O471">
        <v>-51.305970149253731</v>
      </c>
      <c r="P471">
        <v>2.2330210772833721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-51.305970144513729</v>
      </c>
      <c r="AM471" t="str">
        <f t="shared" si="168"/>
        <v xml:space="preserve"> </v>
      </c>
      <c r="AN471" t="str">
        <f t="shared" si="169"/>
        <v xml:space="preserve"> </v>
      </c>
      <c r="AO471" t="s">
        <v>404</v>
      </c>
      <c r="AP471" t="s">
        <v>1664</v>
      </c>
      <c r="AQ471" t="e">
        <v>#VALUE!</v>
      </c>
      <c r="AR471">
        <v>-133.73080758271345</v>
      </c>
      <c r="AS471">
        <v>13.5831381733021</v>
      </c>
      <c r="AT471" t="e">
        <v>#VALUE!</v>
      </c>
      <c r="AU471">
        <v>133.73080758271345</v>
      </c>
      <c r="AV471" t="s">
        <v>1935</v>
      </c>
    </row>
    <row r="472" spans="1:48" x14ac:dyDescent="0.25">
      <c r="A472">
        <v>4.7500000000000028E-9</v>
      </c>
      <c r="B472" t="s">
        <v>1175</v>
      </c>
      <c r="C472">
        <v>7</v>
      </c>
      <c r="D472" s="2">
        <v>10</v>
      </c>
      <c r="E472">
        <v>10</v>
      </c>
      <c r="F472">
        <v>27</v>
      </c>
      <c r="G472">
        <v>55</v>
      </c>
      <c r="H472">
        <v>39.770000000000003</v>
      </c>
      <c r="I472">
        <v>25901.680821210004</v>
      </c>
      <c r="J472">
        <v>9.7883337435392583</v>
      </c>
      <c r="K472">
        <v>9.7883337435392583</v>
      </c>
      <c r="L472">
        <v>8.8651771657409206</v>
      </c>
      <c r="M472">
        <v>8.8651771657409206</v>
      </c>
      <c r="N472">
        <v>4.0629999999999997</v>
      </c>
      <c r="O472">
        <v>-3.261904761904773</v>
      </c>
      <c r="P472">
        <v>2.4767412622579834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0.3829519785996352</v>
      </c>
      <c r="T472" s="37" t="str">
        <f t="shared" si="173"/>
        <v/>
      </c>
      <c r="U472" s="37" t="str">
        <f t="shared" si="174"/>
        <v/>
      </c>
      <c r="V472" s="37">
        <f t="shared" si="175"/>
        <v>-0.58661864991009716</v>
      </c>
      <c r="W472" s="37" t="str">
        <f t="shared" si="176"/>
        <v/>
      </c>
      <c r="X472" s="37">
        <f t="shared" si="177"/>
        <v>-0.4209491054402853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1175</v>
      </c>
      <c r="AP472" t="s">
        <v>1574</v>
      </c>
      <c r="AQ472">
        <v>58.661864991009715</v>
      </c>
      <c r="AR472">
        <v>42.094910544028529</v>
      </c>
      <c r="AS472">
        <v>38.295197384963522</v>
      </c>
      <c r="AT472">
        <v>-58.661864991009715</v>
      </c>
      <c r="AU472">
        <v>-42.094910544028529</v>
      </c>
      <c r="AV472" t="s">
        <v>1936</v>
      </c>
    </row>
    <row r="473" spans="1:48" x14ac:dyDescent="0.25">
      <c r="A473">
        <v>4.7600000000000026E-9</v>
      </c>
      <c r="B473" t="s">
        <v>512</v>
      </c>
      <c r="C473">
        <v>17</v>
      </c>
      <c r="D473" s="2">
        <v>1</v>
      </c>
      <c r="E473">
        <v>2</v>
      </c>
      <c r="F473">
        <v>20</v>
      </c>
      <c r="G473">
        <v>86</v>
      </c>
      <c r="H473">
        <v>70.3</v>
      </c>
      <c r="I473">
        <v>28735.788772599997</v>
      </c>
      <c r="J473" t="s">
        <v>1236</v>
      </c>
      <c r="K473" t="s">
        <v>1236</v>
      </c>
      <c r="L473">
        <v>11.316584613334904</v>
      </c>
      <c r="M473">
        <v>11.316584613334904</v>
      </c>
      <c r="N473">
        <v>0.66600000000000004</v>
      </c>
      <c r="O473" t="s">
        <v>119</v>
      </c>
      <c r="P473">
        <v>5.600284495021338</v>
      </c>
      <c r="Q473" s="36">
        <f t="shared" si="170"/>
        <v>85.000000004759997</v>
      </c>
      <c r="R473" t="str">
        <f t="shared" si="171"/>
        <v xml:space="preserve"> </v>
      </c>
      <c r="S473" s="37">
        <f t="shared" si="172"/>
        <v>0.22332859650964437</v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>
        <f t="shared" si="177"/>
        <v>-0.26082938657609867</v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>
        <f t="shared" si="181"/>
        <v>5.6002844997813384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512</v>
      </c>
      <c r="AP473" t="s">
        <v>1267</v>
      </c>
      <c r="AQ473" t="e">
        <v>#VALUE!</v>
      </c>
      <c r="AR473">
        <v>26.082938657609866</v>
      </c>
      <c r="AS473">
        <v>22.332859174964437</v>
      </c>
      <c r="AT473" t="e">
        <v>#VALUE!</v>
      </c>
      <c r="AU473">
        <v>-26.082938657609866</v>
      </c>
      <c r="AV473" t="s">
        <v>1937</v>
      </c>
    </row>
    <row r="474" spans="1:48" x14ac:dyDescent="0.25">
      <c r="A474">
        <v>4.7700000000000023E-9</v>
      </c>
      <c r="B474" t="s">
        <v>406</v>
      </c>
      <c r="C474">
        <v>8</v>
      </c>
      <c r="D474" s="2">
        <v>1</v>
      </c>
      <c r="E474">
        <v>14</v>
      </c>
      <c r="F474">
        <v>23</v>
      </c>
      <c r="G474">
        <v>172.5</v>
      </c>
      <c r="H474">
        <v>174.35</v>
      </c>
      <c r="I474">
        <v>23129.962472099996</v>
      </c>
      <c r="J474">
        <v>34.429304897314374</v>
      </c>
      <c r="K474">
        <v>34.429304897314374</v>
      </c>
      <c r="L474">
        <v>18.188640505520294</v>
      </c>
      <c r="M474">
        <v>18.188640505520294</v>
      </c>
      <c r="N474">
        <v>5.0640000000000001</v>
      </c>
      <c r="O474">
        <v>8.2051282051282133</v>
      </c>
      <c r="P474">
        <v>0.84944078004014933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406</v>
      </c>
      <c r="AP474" t="s">
        <v>1243</v>
      </c>
      <c r="AQ474">
        <v>-45.401995007605535</v>
      </c>
      <c r="AR474">
        <v>-18.803588001011452</v>
      </c>
      <c r="AS474">
        <v>-1.0610840263837074</v>
      </c>
      <c r="AT474">
        <v>45.401995007605535</v>
      </c>
      <c r="AU474">
        <v>18.803588001011452</v>
      </c>
      <c r="AV474" t="s">
        <v>1938</v>
      </c>
    </row>
    <row r="475" spans="1:48" x14ac:dyDescent="0.25">
      <c r="A475">
        <v>4.7800000000000021E-9</v>
      </c>
      <c r="B475" t="s">
        <v>405</v>
      </c>
      <c r="C475">
        <v>4</v>
      </c>
      <c r="D475" s="2">
        <v>3</v>
      </c>
      <c r="E475">
        <v>6</v>
      </c>
      <c r="F475">
        <v>13</v>
      </c>
      <c r="G475">
        <v>48.5</v>
      </c>
      <c r="H475">
        <v>45.9</v>
      </c>
      <c r="I475">
        <v>8788.2058161000004</v>
      </c>
      <c r="J475" t="s">
        <v>1236</v>
      </c>
      <c r="K475" t="s">
        <v>1236</v>
      </c>
      <c r="L475">
        <v>25.649578455084928</v>
      </c>
      <c r="M475">
        <v>25.649578455084928</v>
      </c>
      <c r="N475">
        <v>0.55000000000000004</v>
      </c>
      <c r="O475" t="s">
        <v>119</v>
      </c>
      <c r="P475">
        <v>4.636165577342048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4.6361655821220484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405</v>
      </c>
      <c r="AP475" t="s">
        <v>1457</v>
      </c>
      <c r="AQ475" t="e">
        <v>#VALUE!</v>
      </c>
      <c r="AR475">
        <v>-67.536542945729167</v>
      </c>
      <c r="AS475">
        <v>5.6644880174292034</v>
      </c>
      <c r="AT475" t="e">
        <v>#VALUE!</v>
      </c>
      <c r="AU475">
        <v>67.536542945729167</v>
      </c>
      <c r="AV475" t="s">
        <v>1939</v>
      </c>
    </row>
    <row r="476" spans="1:48" x14ac:dyDescent="0.25">
      <c r="A476">
        <v>4.7900000000000019E-9</v>
      </c>
      <c r="B476" t="s">
        <v>1176</v>
      </c>
      <c r="C476">
        <v>9</v>
      </c>
      <c r="D476" s="2">
        <v>0</v>
      </c>
      <c r="E476">
        <v>3</v>
      </c>
      <c r="F476">
        <v>12</v>
      </c>
      <c r="G476">
        <v>40</v>
      </c>
      <c r="H476">
        <v>31.33</v>
      </c>
      <c r="I476">
        <v>5287.2520845299996</v>
      </c>
      <c r="J476">
        <v>12.808667211774324</v>
      </c>
      <c r="K476">
        <v>12.808667211774324</v>
      </c>
      <c r="L476">
        <v>10.566620573350512</v>
      </c>
      <c r="M476">
        <v>10.566620573350512</v>
      </c>
      <c r="N476">
        <v>2.4460000000000002</v>
      </c>
      <c r="O476">
        <v>-0.60950832994716297</v>
      </c>
      <c r="P476">
        <v>0</v>
      </c>
      <c r="Q476" s="36">
        <f t="shared" si="170"/>
        <v>75.000000004789996</v>
      </c>
      <c r="R476" t="str">
        <f t="shared" si="171"/>
        <v xml:space="preserve"> </v>
      </c>
      <c r="S476" s="37">
        <f t="shared" si="172"/>
        <v>0.27673157197799886</v>
      </c>
      <c r="T476" s="37" t="str">
        <f t="shared" si="173"/>
        <v/>
      </c>
      <c r="U476" s="37" t="str">
        <f t="shared" si="174"/>
        <v/>
      </c>
      <c r="V476" s="37">
        <f t="shared" si="175"/>
        <v>-0.45906379128619412</v>
      </c>
      <c r="W476" s="37" t="str">
        <f t="shared" si="176"/>
        <v/>
      </c>
      <c r="X476" s="37">
        <f t="shared" si="177"/>
        <v>-0.30981513611292533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 t="str">
        <f t="shared" si="181"/>
        <v xml:space="preserve"> 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1176</v>
      </c>
      <c r="AP476" t="s">
        <v>1437</v>
      </c>
      <c r="AQ476">
        <v>45.906379128619413</v>
      </c>
      <c r="AR476">
        <v>30.981513611292534</v>
      </c>
      <c r="AS476">
        <v>27.673156718799884</v>
      </c>
      <c r="AT476">
        <v>-45.906379128619413</v>
      </c>
      <c r="AU476">
        <v>-30.981513611292534</v>
      </c>
      <c r="AV476" t="s">
        <v>1940</v>
      </c>
    </row>
    <row r="477" spans="1:48" x14ac:dyDescent="0.25">
      <c r="A477">
        <v>4.8000000000000016E-9</v>
      </c>
      <c r="B477" t="s">
        <v>263</v>
      </c>
      <c r="C477">
        <v>10</v>
      </c>
      <c r="D477" s="2">
        <v>0</v>
      </c>
      <c r="E477">
        <v>6</v>
      </c>
      <c r="F477">
        <v>16</v>
      </c>
      <c r="G477">
        <v>195.5</v>
      </c>
      <c r="H477">
        <v>182.5</v>
      </c>
      <c r="I477">
        <v>29630.326240000002</v>
      </c>
      <c r="J477">
        <v>34.073935772964902</v>
      </c>
      <c r="K477">
        <v>34.073935772964902</v>
      </c>
      <c r="L477">
        <v>22.375807147408178</v>
      </c>
      <c r="M477">
        <v>22.375807147408178</v>
      </c>
      <c r="N477">
        <v>5.3559999999999999</v>
      </c>
      <c r="O477">
        <v>6.2698412698412671</v>
      </c>
      <c r="P477">
        <v>0.63616438356164384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263</v>
      </c>
      <c r="AP477" t="s">
        <v>1598</v>
      </c>
      <c r="AQ477">
        <v>-43.901198526275763</v>
      </c>
      <c r="AR477">
        <v>-46.153098837923622</v>
      </c>
      <c r="AS477">
        <v>7.1232876712328697</v>
      </c>
      <c r="AT477">
        <v>43.901198526275763</v>
      </c>
      <c r="AU477">
        <v>46.153098837923622</v>
      </c>
      <c r="AV477" t="s">
        <v>1941</v>
      </c>
    </row>
    <row r="478" spans="1:48" x14ac:dyDescent="0.25">
      <c r="A478">
        <v>4.8100000000000014E-9</v>
      </c>
      <c r="B478" t="s">
        <v>521</v>
      </c>
      <c r="C478">
        <v>2</v>
      </c>
      <c r="D478" s="2">
        <v>1</v>
      </c>
      <c r="E478">
        <v>1</v>
      </c>
      <c r="F478">
        <v>4</v>
      </c>
      <c r="G478">
        <v>240.5</v>
      </c>
      <c r="H478">
        <v>203.72</v>
      </c>
      <c r="I478">
        <v>23039.62396692</v>
      </c>
      <c r="J478">
        <v>37.531319086219604</v>
      </c>
      <c r="K478">
        <v>37.531319086219604</v>
      </c>
      <c r="L478">
        <v>26.060352422907489</v>
      </c>
      <c r="M478">
        <v>26.060352422907489</v>
      </c>
      <c r="N478">
        <v>5.4279999999999999</v>
      </c>
      <c r="O478">
        <v>-22.72209567198178</v>
      </c>
      <c r="P478">
        <v>0</v>
      </c>
      <c r="Q478" s="36" t="str">
        <f t="shared" si="170"/>
        <v xml:space="preserve"> </v>
      </c>
      <c r="R478" t="str">
        <f t="shared" si="171"/>
        <v xml:space="preserve"> </v>
      </c>
      <c r="S478" s="37">
        <f t="shared" si="172"/>
        <v>0.18054192509274097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521</v>
      </c>
      <c r="AP478" t="s">
        <v>1489</v>
      </c>
      <c r="AQ478">
        <v>-58.502435256223585</v>
      </c>
      <c r="AR478">
        <v>-70.219614350649223</v>
      </c>
      <c r="AS478">
        <v>18.054192028274095</v>
      </c>
      <c r="AT478">
        <v>58.502435256223585</v>
      </c>
      <c r="AU478">
        <v>70.219614350649223</v>
      </c>
      <c r="AV478" t="s">
        <v>1942</v>
      </c>
    </row>
    <row r="479" spans="1:48" x14ac:dyDescent="0.25">
      <c r="A479">
        <v>4.8200000000000011E-9</v>
      </c>
      <c r="B479" t="s">
        <v>598</v>
      </c>
      <c r="C479">
        <v>24</v>
      </c>
      <c r="D479" s="2">
        <v>0</v>
      </c>
      <c r="E479">
        <v>4</v>
      </c>
      <c r="F479">
        <v>28</v>
      </c>
      <c r="G479">
        <v>280</v>
      </c>
      <c r="H479">
        <v>213.6</v>
      </c>
      <c r="I479">
        <v>55284.219854399998</v>
      </c>
      <c r="J479">
        <v>18.902654867256636</v>
      </c>
      <c r="K479">
        <v>18.902654867256636</v>
      </c>
      <c r="L479">
        <v>12.156430406640643</v>
      </c>
      <c r="M479">
        <v>12.156430406640643</v>
      </c>
      <c r="N479">
        <v>11.3</v>
      </c>
      <c r="O479">
        <v>9.4961240310077564</v>
      </c>
      <c r="P479">
        <v>0</v>
      </c>
      <c r="Q479" s="36">
        <f t="shared" si="170"/>
        <v>85.714285719105703</v>
      </c>
      <c r="R479" t="str">
        <f t="shared" si="171"/>
        <v xml:space="preserve"> </v>
      </c>
      <c r="S479" s="37">
        <f t="shared" si="172"/>
        <v>0.31086142804097389</v>
      </c>
      <c r="T479" s="37" t="str">
        <f t="shared" si="173"/>
        <v/>
      </c>
      <c r="U479" s="37" t="str">
        <f t="shared" si="174"/>
        <v/>
      </c>
      <c r="V479" s="37">
        <f t="shared" si="175"/>
        <v>-0.20170223103931073</v>
      </c>
      <c r="W479" s="37" t="str">
        <f t="shared" si="176"/>
        <v/>
      </c>
      <c r="X479" s="37">
        <f t="shared" si="177"/>
        <v>-0.20597278881003955</v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598</v>
      </c>
      <c r="AP479" t="s">
        <v>1431</v>
      </c>
      <c r="AQ479">
        <v>20.170223103931072</v>
      </c>
      <c r="AR479">
        <v>20.597278881003955</v>
      </c>
      <c r="AS479">
        <v>31.086142322097388</v>
      </c>
      <c r="AT479">
        <v>-20.170223103931072</v>
      </c>
      <c r="AU479">
        <v>-20.597278881003955</v>
      </c>
      <c r="AV479" t="s">
        <v>1943</v>
      </c>
    </row>
    <row r="480" spans="1:48" x14ac:dyDescent="0.25">
      <c r="A480">
        <v>4.8300000000000009E-9</v>
      </c>
      <c r="B480" t="s">
        <v>403</v>
      </c>
      <c r="C480">
        <v>4</v>
      </c>
      <c r="D480" s="2">
        <v>3</v>
      </c>
      <c r="E480">
        <v>15</v>
      </c>
      <c r="F480">
        <v>22</v>
      </c>
      <c r="G480">
        <v>52</v>
      </c>
      <c r="H480">
        <v>55.09</v>
      </c>
      <c r="I480">
        <v>20639.96805612</v>
      </c>
      <c r="J480" t="s">
        <v>1236</v>
      </c>
      <c r="K480" t="s">
        <v>1236</v>
      </c>
      <c r="L480">
        <v>20.506274033084942</v>
      </c>
      <c r="M480">
        <v>20.506274033084942</v>
      </c>
      <c r="N480">
        <v>0.24199999999999999</v>
      </c>
      <c r="O480">
        <v>-58.490566037735846</v>
      </c>
      <c r="P480">
        <v>3.2691958613178431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 xml:space="preserve"> </v>
      </c>
      <c r="V480" s="37" t="str">
        <f t="shared" si="175"/>
        <v xml:space="preserve"> </v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>
        <f t="shared" si="181"/>
        <v>3.2691958661478431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>
        <f t="shared" si="184"/>
        <v>-58.490566032905846</v>
      </c>
      <c r="AM480" t="str">
        <f t="shared" si="168"/>
        <v xml:space="preserve"> </v>
      </c>
      <c r="AN480" t="str">
        <f t="shared" si="169"/>
        <v xml:space="preserve"> </v>
      </c>
      <c r="AO480" t="s">
        <v>403</v>
      </c>
      <c r="AP480" t="s">
        <v>1819</v>
      </c>
      <c r="AQ480" t="e">
        <v>#VALUE!</v>
      </c>
      <c r="AR480">
        <v>-33.941782560552845</v>
      </c>
      <c r="AS480">
        <v>-5.6090034489018059</v>
      </c>
      <c r="AT480" t="e">
        <v>#VALUE!</v>
      </c>
      <c r="AU480">
        <v>33.941782560552845</v>
      </c>
      <c r="AV480" t="s">
        <v>1944</v>
      </c>
    </row>
    <row r="481" spans="1:48" x14ac:dyDescent="0.25">
      <c r="A481">
        <v>4.8400000000000007E-9</v>
      </c>
      <c r="B481" t="s">
        <v>1177</v>
      </c>
      <c r="C481">
        <v>8</v>
      </c>
      <c r="D481" s="2">
        <v>1</v>
      </c>
      <c r="E481">
        <v>10</v>
      </c>
      <c r="F481">
        <v>19</v>
      </c>
      <c r="G481">
        <v>19.5</v>
      </c>
      <c r="H481">
        <v>13.26</v>
      </c>
      <c r="I481">
        <v>16005.915594239998</v>
      </c>
      <c r="J481">
        <v>3.8760596316866409</v>
      </c>
      <c r="K481">
        <v>3.8760596316866409</v>
      </c>
      <c r="L481">
        <v>6.5252747763922185</v>
      </c>
      <c r="M481">
        <v>6.5252747763922185</v>
      </c>
      <c r="N481">
        <v>3.4210000000000003</v>
      </c>
      <c r="O481">
        <v>-13.392405063291136</v>
      </c>
      <c r="P481">
        <v>2.6998491704374055</v>
      </c>
      <c r="Q481" s="36" t="str">
        <f t="shared" si="170"/>
        <v xml:space="preserve"> </v>
      </c>
      <c r="R481" t="str">
        <f t="shared" si="171"/>
        <v xml:space="preserve"> </v>
      </c>
      <c r="S481" s="37">
        <f t="shared" si="172"/>
        <v>0.47058824013411776</v>
      </c>
      <c r="T481" s="37" t="str">
        <f t="shared" si="173"/>
        <v/>
      </c>
      <c r="U481" s="37" t="str">
        <f t="shared" si="174"/>
        <v/>
      </c>
      <c r="V481" s="37">
        <f t="shared" si="175"/>
        <v>-0.83630607562465076</v>
      </c>
      <c r="W481" s="37" t="str">
        <f t="shared" si="176"/>
        <v/>
      </c>
      <c r="X481" s="37">
        <f t="shared" si="177"/>
        <v>-0.573785596624107</v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1177</v>
      </c>
      <c r="AP481" t="s">
        <v>1284</v>
      </c>
      <c r="AQ481">
        <v>83.630607562465073</v>
      </c>
      <c r="AR481">
        <v>57.378559662410701</v>
      </c>
      <c r="AS481">
        <v>47.058823529411775</v>
      </c>
      <c r="AT481">
        <v>-83.630607562465073</v>
      </c>
      <c r="AU481">
        <v>-57.378559662410701</v>
      </c>
      <c r="AV481" t="s">
        <v>1945</v>
      </c>
    </row>
    <row r="482" spans="1:48" x14ac:dyDescent="0.25">
      <c r="A482">
        <v>4.8500000000000004E-9</v>
      </c>
      <c r="B482" t="s">
        <v>212</v>
      </c>
      <c r="C482">
        <v>9</v>
      </c>
      <c r="D482" s="2">
        <v>0</v>
      </c>
      <c r="E482">
        <v>21</v>
      </c>
      <c r="F482">
        <v>30</v>
      </c>
      <c r="G482">
        <v>60</v>
      </c>
      <c r="H482">
        <v>57.54</v>
      </c>
      <c r="I482">
        <v>238215.6</v>
      </c>
      <c r="J482">
        <v>11.342400946185688</v>
      </c>
      <c r="K482">
        <v>11.342400946185688</v>
      </c>
      <c r="L482">
        <v>7.0919536663758702</v>
      </c>
      <c r="M482">
        <v>7.0919536663758702</v>
      </c>
      <c r="N482">
        <v>5.0730000000000004</v>
      </c>
      <c r="O482">
        <v>3.5306122448979598</v>
      </c>
      <c r="P482">
        <v>4.3952033368091756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/>
      </c>
      <c r="V482" s="37">
        <f t="shared" si="175"/>
        <v>-0.52098721404038673</v>
      </c>
      <c r="W482" s="37" t="str">
        <f t="shared" si="176"/>
        <v/>
      </c>
      <c r="X482" s="37">
        <f t="shared" si="177"/>
        <v>-0.53677156836066675</v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4.395203341659176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212</v>
      </c>
      <c r="AP482" t="s">
        <v>1367</v>
      </c>
      <c r="AQ482">
        <v>52.09872140403867</v>
      </c>
      <c r="AR482">
        <v>53.677156836066672</v>
      </c>
      <c r="AS482">
        <v>4.2752867570385877</v>
      </c>
      <c r="AT482">
        <v>-52.09872140403867</v>
      </c>
      <c r="AU482">
        <v>-53.677156836066672</v>
      </c>
      <c r="AV482" t="s">
        <v>1946</v>
      </c>
    </row>
    <row r="483" spans="1:48" x14ac:dyDescent="0.25">
      <c r="A483">
        <v>4.8600000000000002E-9</v>
      </c>
      <c r="B483" t="s">
        <v>1079</v>
      </c>
      <c r="C483">
        <v>7</v>
      </c>
      <c r="D483" s="2">
        <v>1</v>
      </c>
      <c r="E483">
        <v>4</v>
      </c>
      <c r="F483">
        <v>12</v>
      </c>
      <c r="G483">
        <v>90</v>
      </c>
      <c r="H483">
        <v>80.81</v>
      </c>
      <c r="I483">
        <v>15301.670072700001</v>
      </c>
      <c r="J483">
        <v>19.467598169115877</v>
      </c>
      <c r="K483">
        <v>19.467598169115877</v>
      </c>
      <c r="L483">
        <v>13.790855896783572</v>
      </c>
      <c r="M483">
        <v>13.790855896783572</v>
      </c>
      <c r="N483">
        <v>4.1509999999999998</v>
      </c>
      <c r="O483">
        <v>9.5250659630606798</v>
      </c>
      <c r="P483">
        <v>0.5939858928350451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-0.17784352015289806</v>
      </c>
      <c r="W483" s="37" t="str">
        <f t="shared" si="176"/>
        <v/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 t="str">
        <f t="shared" si="181"/>
        <v xml:space="preserve"> 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1079</v>
      </c>
      <c r="AP483" t="s">
        <v>1947</v>
      </c>
      <c r="AQ483">
        <v>17.784352015289805</v>
      </c>
      <c r="AR483">
        <v>9.9216259925783987</v>
      </c>
      <c r="AS483">
        <v>11.372354906570958</v>
      </c>
      <c r="AT483">
        <v>-17.784352015289805</v>
      </c>
      <c r="AU483">
        <v>-9.9216259925783987</v>
      </c>
      <c r="AV483" t="s">
        <v>1948</v>
      </c>
    </row>
    <row r="484" spans="1:48" x14ac:dyDescent="0.25">
      <c r="A484">
        <v>4.8699999999999999E-9</v>
      </c>
      <c r="B484" t="s">
        <v>487</v>
      </c>
      <c r="C484">
        <v>0</v>
      </c>
      <c r="D484" s="2">
        <v>5</v>
      </c>
      <c r="E484">
        <v>12</v>
      </c>
      <c r="F484">
        <v>17</v>
      </c>
      <c r="G484">
        <v>275</v>
      </c>
      <c r="H484">
        <v>307.04000000000002</v>
      </c>
      <c r="I484">
        <v>19054.62053728</v>
      </c>
      <c r="J484">
        <v>31.936758893280633</v>
      </c>
      <c r="K484">
        <v>31.936758893280633</v>
      </c>
      <c r="L484">
        <v>23.705577247953009</v>
      </c>
      <c r="M484">
        <v>23.705577247953009</v>
      </c>
      <c r="N484">
        <v>9.6140000000000008</v>
      </c>
      <c r="O484">
        <v>6.2320441988950277</v>
      </c>
      <c r="P484">
        <v>0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487</v>
      </c>
      <c r="AP484" t="s">
        <v>1391</v>
      </c>
      <c r="AQ484">
        <v>-34.875463533453946</v>
      </c>
      <c r="AR484">
        <v>-54.838819967726813</v>
      </c>
      <c r="AS484">
        <v>-10.435122459614387</v>
      </c>
      <c r="AT484">
        <v>34.875463533453946</v>
      </c>
      <c r="AU484">
        <v>54.838819967726813</v>
      </c>
      <c r="AV484" t="s">
        <v>1949</v>
      </c>
    </row>
    <row r="485" spans="1:48" x14ac:dyDescent="0.25">
      <c r="A485">
        <v>4.8799999999999997E-9</v>
      </c>
      <c r="B485" t="s">
        <v>482</v>
      </c>
      <c r="C485">
        <v>2</v>
      </c>
      <c r="D485" s="2">
        <v>4</v>
      </c>
      <c r="E485">
        <v>15</v>
      </c>
      <c r="F485">
        <v>21</v>
      </c>
      <c r="G485">
        <v>52</v>
      </c>
      <c r="H485">
        <v>54.7</v>
      </c>
      <c r="I485">
        <v>47282.3746646</v>
      </c>
      <c r="J485">
        <v>11.320364238410598</v>
      </c>
      <c r="K485">
        <v>11.320364238410598</v>
      </c>
      <c r="L485">
        <v>9.9956366162164834</v>
      </c>
      <c r="M485">
        <v>9.9956366162164834</v>
      </c>
      <c r="N485">
        <v>4.8319999999999999</v>
      </c>
      <c r="O485">
        <v>1.9409282700421864</v>
      </c>
      <c r="P485">
        <v>3.4296160877513713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>
        <f t="shared" si="175"/>
        <v>-0.52191786927244976</v>
      </c>
      <c r="W485" s="37" t="str">
        <f t="shared" si="176"/>
        <v/>
      </c>
      <c r="X485" s="37">
        <f t="shared" si="177"/>
        <v>-0.34711036044700916</v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>
        <f t="shared" si="181"/>
        <v>3.4296160926313712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482</v>
      </c>
      <c r="AP485" t="s">
        <v>1239</v>
      </c>
      <c r="AQ485">
        <v>52.191786927244976</v>
      </c>
      <c r="AR485">
        <v>34.711036044700919</v>
      </c>
      <c r="AS485">
        <v>-4.9360146252285242</v>
      </c>
      <c r="AT485">
        <v>-52.191786927244976</v>
      </c>
      <c r="AU485">
        <v>-34.711036044700919</v>
      </c>
      <c r="AV485" t="s">
        <v>1950</v>
      </c>
    </row>
    <row r="486" spans="1:48" x14ac:dyDescent="0.25">
      <c r="A486">
        <v>4.8899999999999995E-9</v>
      </c>
      <c r="B486" t="s">
        <v>588</v>
      </c>
      <c r="C486">
        <v>21</v>
      </c>
      <c r="D486" s="2">
        <v>1</v>
      </c>
      <c r="E486">
        <v>10</v>
      </c>
      <c r="F486">
        <v>32</v>
      </c>
      <c r="G486">
        <v>75</v>
      </c>
      <c r="H486">
        <v>71.430000000000007</v>
      </c>
      <c r="I486">
        <v>21864.521495970002</v>
      </c>
      <c r="J486">
        <v>23.488983886879318</v>
      </c>
      <c r="K486">
        <v>23.488983886879318</v>
      </c>
      <c r="L486">
        <v>10.519186345306199</v>
      </c>
      <c r="M486">
        <v>10.519186345306199</v>
      </c>
      <c r="N486">
        <v>3.0409999999999999</v>
      </c>
      <c r="O486">
        <v>3.2894736842101639E-2</v>
      </c>
      <c r="P486">
        <v>0.15679686406271875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-0.31291341961795816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 t="str">
        <f t="shared" si="181"/>
        <v xml:space="preserve"> 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588</v>
      </c>
      <c r="AP486" t="s">
        <v>1676</v>
      </c>
      <c r="AQ486">
        <v>0.80121779861538345</v>
      </c>
      <c r="AR486">
        <v>31.291341961795816</v>
      </c>
      <c r="AS486">
        <v>4.9979000419991593</v>
      </c>
      <c r="AT486">
        <v>-0.80121779861538345</v>
      </c>
      <c r="AU486">
        <v>-31.291341961795816</v>
      </c>
      <c r="AV486" t="s">
        <v>1951</v>
      </c>
    </row>
    <row r="487" spans="1:48" x14ac:dyDescent="0.25">
      <c r="A487">
        <v>4.8999999999999992E-9</v>
      </c>
      <c r="B487" t="s">
        <v>410</v>
      </c>
      <c r="C487">
        <v>3</v>
      </c>
      <c r="D487" s="2">
        <v>4</v>
      </c>
      <c r="E487">
        <v>10</v>
      </c>
      <c r="F487">
        <v>17</v>
      </c>
      <c r="G487">
        <v>92.5</v>
      </c>
      <c r="H487">
        <v>92.95</v>
      </c>
      <c r="I487">
        <v>29319.639656449999</v>
      </c>
      <c r="J487">
        <v>23.104648272433511</v>
      </c>
      <c r="K487">
        <v>23.104648272433511</v>
      </c>
      <c r="L487">
        <v>14.734842479998035</v>
      </c>
      <c r="M487">
        <v>14.734842479998035</v>
      </c>
      <c r="N487">
        <v>4.0229999999999997</v>
      </c>
      <c r="O487">
        <v>6.1477572559366669</v>
      </c>
      <c r="P487">
        <v>2.9112426035502961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410</v>
      </c>
      <c r="AP487" t="s">
        <v>1411</v>
      </c>
      <c r="AQ487">
        <v>2.4243456909607608</v>
      </c>
      <c r="AR487">
        <v>3.7557449814794142</v>
      </c>
      <c r="AS487">
        <v>-0.48413125336203011</v>
      </c>
      <c r="AT487">
        <v>-2.4243456909607608</v>
      </c>
      <c r="AU487">
        <v>-3.7557449814794142</v>
      </c>
      <c r="AV487" t="s">
        <v>1952</v>
      </c>
    </row>
    <row r="488" spans="1:48" x14ac:dyDescent="0.25">
      <c r="A488">
        <v>4.909999999999999E-9</v>
      </c>
      <c r="B488" t="s">
        <v>844</v>
      </c>
      <c r="C488">
        <v>7</v>
      </c>
      <c r="D488" s="2">
        <v>2</v>
      </c>
      <c r="E488">
        <v>13</v>
      </c>
      <c r="F488">
        <v>22</v>
      </c>
      <c r="G488">
        <v>70</v>
      </c>
      <c r="H488">
        <v>75.39</v>
      </c>
      <c r="I488">
        <v>31466.50731021</v>
      </c>
      <c r="J488" t="s">
        <v>1236</v>
      </c>
      <c r="K488" t="s">
        <v>1236</v>
      </c>
      <c r="L488">
        <v>25.561909265714689</v>
      </c>
      <c r="M488">
        <v>25.561909265714689</v>
      </c>
      <c r="N488">
        <v>0.63600000000000001</v>
      </c>
      <c r="O488">
        <v>5.6478405315614673</v>
      </c>
      <c r="P488">
        <v>3.2709908475925191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 xml:space="preserve"> </v>
      </c>
      <c r="V488" s="37" t="str">
        <f t="shared" si="175"/>
        <v xml:space="preserve"> </v>
      </c>
      <c r="W488" s="37" t="str">
        <f t="shared" si="176"/>
        <v/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3.2709908525025191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844</v>
      </c>
      <c r="AP488" t="s">
        <v>1819</v>
      </c>
      <c r="AQ488" t="e">
        <v>#VALUE!</v>
      </c>
      <c r="AR488">
        <v>-66.963910029532741</v>
      </c>
      <c r="AS488">
        <v>-7.1494893221912719</v>
      </c>
      <c r="AT488" t="e">
        <v>#VALUE!</v>
      </c>
      <c r="AU488">
        <v>66.963910029532741</v>
      </c>
      <c r="AV488" t="s">
        <v>1953</v>
      </c>
    </row>
    <row r="489" spans="1:48" x14ac:dyDescent="0.25">
      <c r="A489">
        <v>4.9199999999999987E-9</v>
      </c>
      <c r="B489" t="s">
        <v>362</v>
      </c>
      <c r="C489">
        <v>15</v>
      </c>
      <c r="D489" s="2">
        <v>0</v>
      </c>
      <c r="E489">
        <v>13</v>
      </c>
      <c r="F489">
        <v>28</v>
      </c>
      <c r="G489">
        <v>41.5</v>
      </c>
      <c r="H489">
        <v>40.770000000000003</v>
      </c>
      <c r="I489">
        <v>168549.06698415003</v>
      </c>
      <c r="J489">
        <v>14.345531315974666</v>
      </c>
      <c r="K489">
        <v>14.345531315974666</v>
      </c>
      <c r="L489" t="s">
        <v>1236</v>
      </c>
      <c r="M489" t="s">
        <v>1236</v>
      </c>
      <c r="N489">
        <v>2.8420000000000001</v>
      </c>
      <c r="O489">
        <v>593.17073170731703</v>
      </c>
      <c r="P489">
        <v>1.2484670100564139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>
        <f t="shared" si="175"/>
        <v>-0.39415887744236644</v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 t="str">
        <f t="shared" si="181"/>
        <v xml:space="preserve"> 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362</v>
      </c>
      <c r="AP489" t="s">
        <v>1241</v>
      </c>
      <c r="AQ489">
        <v>39.415887744236642</v>
      </c>
      <c r="AR489" t="e">
        <v>#VALUE!</v>
      </c>
      <c r="AS489">
        <v>1.7905322541084123</v>
      </c>
      <c r="AT489">
        <v>-39.415887744236642</v>
      </c>
      <c r="AU489" t="e">
        <v>#VALUE!</v>
      </c>
      <c r="AV489" t="s">
        <v>1954</v>
      </c>
    </row>
    <row r="490" spans="1:48" x14ac:dyDescent="0.25">
      <c r="A490">
        <v>4.9299999999999985E-9</v>
      </c>
      <c r="B490" t="s">
        <v>408</v>
      </c>
      <c r="C490">
        <v>3</v>
      </c>
      <c r="D490" s="2">
        <v>1</v>
      </c>
      <c r="E490">
        <v>4</v>
      </c>
      <c r="F490">
        <v>8</v>
      </c>
      <c r="G490">
        <v>240</v>
      </c>
      <c r="H490">
        <v>237.52</v>
      </c>
      <c r="I490">
        <v>14909.490955360001</v>
      </c>
      <c r="J490">
        <v>11.864728507917478</v>
      </c>
      <c r="K490">
        <v>11.864728507917478</v>
      </c>
      <c r="L490">
        <v>7.4224355207472312</v>
      </c>
      <c r="M490">
        <v>7.4224355207472312</v>
      </c>
      <c r="N490">
        <v>20.019000000000002</v>
      </c>
      <c r="O490">
        <v>7.9191374663072844</v>
      </c>
      <c r="P490">
        <v>2.1282418322667565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>
        <f t="shared" si="175"/>
        <v>-0.49892825300420707</v>
      </c>
      <c r="W490" s="37" t="str">
        <f t="shared" si="176"/>
        <v/>
      </c>
      <c r="X490" s="37">
        <f t="shared" si="177"/>
        <v>-0.51518533157918256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 t="str">
        <f t="shared" si="181"/>
        <v xml:space="preserve"> 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408</v>
      </c>
      <c r="AP490" t="s">
        <v>1261</v>
      </c>
      <c r="AQ490">
        <v>49.892825300420704</v>
      </c>
      <c r="AR490">
        <v>51.518533157918256</v>
      </c>
      <c r="AS490">
        <v>1.0441226002020798</v>
      </c>
      <c r="AT490">
        <v>-49.892825300420704</v>
      </c>
      <c r="AU490">
        <v>-51.518533157918256</v>
      </c>
      <c r="AV490" t="s">
        <v>1955</v>
      </c>
    </row>
    <row r="491" spans="1:48" x14ac:dyDescent="0.25">
      <c r="A491">
        <v>4.9399999999999982E-9</v>
      </c>
      <c r="B491" t="s">
        <v>327</v>
      </c>
      <c r="C491">
        <v>6</v>
      </c>
      <c r="D491" s="2">
        <v>1</v>
      </c>
      <c r="E491">
        <v>9</v>
      </c>
      <c r="F491">
        <v>16</v>
      </c>
      <c r="G491">
        <v>244.5</v>
      </c>
      <c r="H491">
        <v>243.96</v>
      </c>
      <c r="I491">
        <v>31463.91421956</v>
      </c>
      <c r="J491">
        <v>20.25909317389138</v>
      </c>
      <c r="K491">
        <v>20.25909317389138</v>
      </c>
      <c r="L491">
        <v>13.514524958132329</v>
      </c>
      <c r="M491">
        <v>13.514524958132329</v>
      </c>
      <c r="N491">
        <v>12.042</v>
      </c>
      <c r="O491">
        <v>2.9230769230769122</v>
      </c>
      <c r="P491">
        <v>1.2042957861944581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-0.14441706757822259</v>
      </c>
      <c r="W491" s="37" t="str">
        <f t="shared" si="176"/>
        <v/>
      </c>
      <c r="X491" s="37">
        <f t="shared" si="177"/>
        <v>-0.1172654961936026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327</v>
      </c>
      <c r="AP491" t="s">
        <v>1419</v>
      </c>
      <c r="AQ491">
        <v>14.44170675782226</v>
      </c>
      <c r="AR491">
        <v>11.726549619360259</v>
      </c>
      <c r="AS491">
        <v>0.22134776192819228</v>
      </c>
      <c r="AT491">
        <v>-14.44170675782226</v>
      </c>
      <c r="AU491">
        <v>-11.726549619360259</v>
      </c>
      <c r="AV491" t="s">
        <v>1956</v>
      </c>
    </row>
    <row r="492" spans="1:48" x14ac:dyDescent="0.25">
      <c r="A492">
        <v>4.949999999999998E-9</v>
      </c>
      <c r="B492" t="s">
        <v>458</v>
      </c>
      <c r="C492">
        <v>9</v>
      </c>
      <c r="D492" s="2">
        <v>3</v>
      </c>
      <c r="E492">
        <v>7</v>
      </c>
      <c r="F492">
        <v>19</v>
      </c>
      <c r="G492">
        <v>128</v>
      </c>
      <c r="H492">
        <v>134.47</v>
      </c>
      <c r="I492">
        <v>56751.797196010004</v>
      </c>
      <c r="J492">
        <v>28.417159763313609</v>
      </c>
      <c r="K492">
        <v>28.417159763313609</v>
      </c>
      <c r="L492">
        <v>14.395330422635181</v>
      </c>
      <c r="M492">
        <v>14.395330422635181</v>
      </c>
      <c r="N492">
        <v>4.7320000000000002</v>
      </c>
      <c r="O492">
        <v>17.419354838709676</v>
      </c>
      <c r="P492">
        <v>1.7052130586747976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 t="str">
        <f t="shared" si="181"/>
        <v xml:space="preserve"> 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458</v>
      </c>
      <c r="AP492" t="s">
        <v>1866</v>
      </c>
      <c r="AQ492">
        <v>-20.011476687057939</v>
      </c>
      <c r="AR492">
        <v>5.9733516559348327</v>
      </c>
      <c r="AS492">
        <v>-4.8114821149698788</v>
      </c>
      <c r="AT492">
        <v>20.011476687057939</v>
      </c>
      <c r="AU492">
        <v>-5.9733516559348327</v>
      </c>
      <c r="AV492" t="s">
        <v>1957</v>
      </c>
    </row>
    <row r="493" spans="1:48" x14ac:dyDescent="0.25">
      <c r="A493">
        <v>4.9599999999999978E-9</v>
      </c>
      <c r="B493" t="s">
        <v>409</v>
      </c>
      <c r="C493">
        <v>21</v>
      </c>
      <c r="D493" s="2">
        <v>0</v>
      </c>
      <c r="E493">
        <v>3</v>
      </c>
      <c r="F493">
        <v>24</v>
      </c>
      <c r="G493">
        <v>26.5</v>
      </c>
      <c r="H493">
        <v>23.45</v>
      </c>
      <c r="I493">
        <v>28486.05242385</v>
      </c>
      <c r="J493">
        <v>19.557964970809007</v>
      </c>
      <c r="K493">
        <v>19.557964970809007</v>
      </c>
      <c r="L493">
        <v>10.236040724630755</v>
      </c>
      <c r="M493">
        <v>10.236040724630755</v>
      </c>
      <c r="N493">
        <v>1.1990000000000001</v>
      </c>
      <c r="O493">
        <v>8.9999999999999964</v>
      </c>
      <c r="P493">
        <v>7.002132196162048</v>
      </c>
      <c r="Q493" s="36">
        <f t="shared" si="170"/>
        <v>87.50000000496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>
        <f t="shared" si="175"/>
        <v>-0.1740271453269101</v>
      </c>
      <c r="W493" s="37" t="str">
        <f t="shared" si="176"/>
        <v/>
      </c>
      <c r="X493" s="37">
        <f t="shared" si="177"/>
        <v>-0.33140777363677931</v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7.0021322011220484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409</v>
      </c>
      <c r="AP493" t="s">
        <v>1290</v>
      </c>
      <c r="AQ493">
        <v>17.402714532691011</v>
      </c>
      <c r="AR493">
        <v>33.140777363677934</v>
      </c>
      <c r="AS493">
        <v>13.006396588486147</v>
      </c>
      <c r="AT493">
        <v>-17.402714532691011</v>
      </c>
      <c r="AU493">
        <v>-33.140777363677934</v>
      </c>
      <c r="AV493" t="s">
        <v>1958</v>
      </c>
    </row>
    <row r="494" spans="1:48" x14ac:dyDescent="0.25">
      <c r="A494">
        <v>4.9699999999999975E-9</v>
      </c>
      <c r="B494" t="s">
        <v>240</v>
      </c>
      <c r="C494">
        <v>29</v>
      </c>
      <c r="D494" s="2">
        <v>2</v>
      </c>
      <c r="E494">
        <v>10</v>
      </c>
      <c r="F494">
        <v>41</v>
      </c>
      <c r="G494">
        <v>160</v>
      </c>
      <c r="H494">
        <v>139.80000000000001</v>
      </c>
      <c r="I494">
        <v>393826.62296100007</v>
      </c>
      <c r="J494">
        <v>25.017895490336436</v>
      </c>
      <c r="K494">
        <v>25.017895490336436</v>
      </c>
      <c r="L494">
        <v>12.302525314866164</v>
      </c>
      <c r="M494">
        <v>12.302525314866164</v>
      </c>
      <c r="N494">
        <v>5.4660000000000002</v>
      </c>
      <c r="O494">
        <v>-0.25547445255474877</v>
      </c>
      <c r="P494">
        <v>1.5429184549356221</v>
      </c>
      <c r="Q494" s="36">
        <f t="shared" si="170"/>
        <v>70.731707322043178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-0.19643023983250452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240</v>
      </c>
      <c r="AP494" t="s">
        <v>1272</v>
      </c>
      <c r="AQ494">
        <v>-5.6556885489270181</v>
      </c>
      <c r="AR494">
        <v>19.643023983250451</v>
      </c>
      <c r="AS494">
        <v>14.449213161659502</v>
      </c>
      <c r="AT494">
        <v>5.6556885489270181</v>
      </c>
      <c r="AU494">
        <v>-19.643023983250451</v>
      </c>
      <c r="AV494" t="s">
        <v>1959</v>
      </c>
    </row>
    <row r="495" spans="1:48" x14ac:dyDescent="0.25">
      <c r="A495">
        <v>4.9799999999999973E-9</v>
      </c>
      <c r="B495" t="s">
        <v>1178</v>
      </c>
      <c r="C495">
        <v>5</v>
      </c>
      <c r="D495" s="2">
        <v>2</v>
      </c>
      <c r="E495">
        <v>5</v>
      </c>
      <c r="F495">
        <v>12</v>
      </c>
      <c r="G495">
        <v>80</v>
      </c>
      <c r="H495">
        <v>79.55</v>
      </c>
      <c r="I495">
        <v>14109.136599399999</v>
      </c>
      <c r="J495">
        <v>21.902533039647576</v>
      </c>
      <c r="K495">
        <v>21.902533039647576</v>
      </c>
      <c r="L495" t="s">
        <v>1236</v>
      </c>
      <c r="M495" t="s">
        <v>1236</v>
      </c>
      <c r="N495">
        <v>3.6320000000000001</v>
      </c>
      <c r="O495">
        <v>56.551724137931046</v>
      </c>
      <c r="P495">
        <v>1.3299811439346325</v>
      </c>
      <c r="Q495" s="36" t="str">
        <f t="shared" si="170"/>
        <v xml:space="preserve"> 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 xml:space="preserve"> </v>
      </c>
      <c r="X495" s="37" t="str">
        <f t="shared" si="177"/>
        <v xml:space="preserve"> 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 t="str">
        <f t="shared" si="181"/>
        <v xml:space="preserve"> 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>
        <f t="shared" si="183"/>
        <v>56.551724142911048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1178</v>
      </c>
      <c r="AP495" t="s">
        <v>1245</v>
      </c>
      <c r="AQ495">
        <v>7.5011241387807015</v>
      </c>
      <c r="AR495" t="e">
        <v>#VALUE!</v>
      </c>
      <c r="AS495">
        <v>0.56568196103079504</v>
      </c>
      <c r="AT495">
        <v>-7.5011241387807015</v>
      </c>
      <c r="AU495" t="e">
        <v>#VALUE!</v>
      </c>
      <c r="AV495" t="s">
        <v>1960</v>
      </c>
    </row>
    <row r="496" spans="1:48" x14ac:dyDescent="0.25">
      <c r="A496">
        <v>4.989999999999997E-9</v>
      </c>
      <c r="B496" t="s">
        <v>587</v>
      </c>
      <c r="C496">
        <v>10</v>
      </c>
      <c r="D496" s="2">
        <v>1</v>
      </c>
      <c r="E496">
        <v>5</v>
      </c>
      <c r="F496">
        <v>16</v>
      </c>
      <c r="G496">
        <v>59</v>
      </c>
      <c r="H496">
        <v>54.29</v>
      </c>
      <c r="I496">
        <v>14306.330818009999</v>
      </c>
      <c r="J496">
        <v>15.814156714244099</v>
      </c>
      <c r="K496">
        <v>15.814156714244099</v>
      </c>
      <c r="L496">
        <v>7.582777030770619</v>
      </c>
      <c r="M496">
        <v>7.582777030770619</v>
      </c>
      <c r="N496">
        <v>3.4330000000000003</v>
      </c>
      <c r="O496">
        <v>25.29197080291971</v>
      </c>
      <c r="P496">
        <v>1.4790937557561248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>
        <f t="shared" si="175"/>
        <v>-0.33213582369088857</v>
      </c>
      <c r="W496" s="37" t="str">
        <f t="shared" si="176"/>
        <v/>
      </c>
      <c r="X496" s="37">
        <f t="shared" si="177"/>
        <v>-0.50471223069487126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587</v>
      </c>
      <c r="AP496" t="s">
        <v>1323</v>
      </c>
      <c r="AQ496">
        <v>33.213582369088854</v>
      </c>
      <c r="AR496">
        <v>50.471223069487124</v>
      </c>
      <c r="AS496">
        <v>8.6756308712470087</v>
      </c>
      <c r="AT496">
        <v>-33.213582369088854</v>
      </c>
      <c r="AU496">
        <v>-50.471223069487124</v>
      </c>
      <c r="AV496" t="s">
        <v>1961</v>
      </c>
    </row>
    <row r="497" spans="1:48" x14ac:dyDescent="0.25">
      <c r="A497">
        <v>4.9999999999999968E-9</v>
      </c>
      <c r="B497" t="s">
        <v>1179</v>
      </c>
      <c r="C497">
        <v>4</v>
      </c>
      <c r="D497" s="2">
        <v>1</v>
      </c>
      <c r="E497">
        <v>2</v>
      </c>
      <c r="F497">
        <v>7</v>
      </c>
      <c r="G497">
        <v>322.5</v>
      </c>
      <c r="H497">
        <v>296.94</v>
      </c>
      <c r="I497">
        <v>21929.11877184</v>
      </c>
      <c r="J497" t="s">
        <v>1236</v>
      </c>
      <c r="K497" t="s">
        <v>1236</v>
      </c>
      <c r="L497">
        <v>31.289404395263247</v>
      </c>
      <c r="M497">
        <v>31.289404395263247</v>
      </c>
      <c r="N497">
        <v>6.1160000000000005</v>
      </c>
      <c r="O497">
        <v>28.487394957983209</v>
      </c>
      <c r="P497">
        <v>0.2300127971980872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 xml:space="preserve"> </v>
      </c>
      <c r="V497" s="37" t="str">
        <f t="shared" si="175"/>
        <v xml:space="preserve"> </v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 t="str">
        <f t="shared" si="181"/>
        <v xml:space="preserve"> 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1179</v>
      </c>
      <c r="AP497" t="s">
        <v>1476</v>
      </c>
      <c r="AQ497" t="e">
        <v>#VALUE!</v>
      </c>
      <c r="AR497">
        <v>-104.37445599321649</v>
      </c>
      <c r="AS497">
        <v>8.6077995554657569</v>
      </c>
      <c r="AT497" t="e">
        <v>#VALUE!</v>
      </c>
      <c r="AU497">
        <v>104.37445599321649</v>
      </c>
      <c r="AV497" t="s">
        <v>1962</v>
      </c>
    </row>
    <row r="498" spans="1:48" x14ac:dyDescent="0.25">
      <c r="A498">
        <v>5.0099999999999966E-9</v>
      </c>
      <c r="B498" t="s">
        <v>514</v>
      </c>
      <c r="C498">
        <v>4</v>
      </c>
      <c r="D498" s="2">
        <v>6</v>
      </c>
      <c r="E498">
        <v>13</v>
      </c>
      <c r="F498">
        <v>23</v>
      </c>
      <c r="G498">
        <v>25</v>
      </c>
      <c r="H498">
        <v>25.1</v>
      </c>
      <c r="I498">
        <v>10298.549201500002</v>
      </c>
      <c r="J498">
        <v>12.220058422590069</v>
      </c>
      <c r="K498">
        <v>12.220058422590069</v>
      </c>
      <c r="L498">
        <v>8.9732191380783899</v>
      </c>
      <c r="M498">
        <v>8.9732191380783899</v>
      </c>
      <c r="N498">
        <v>2.0539999999999998</v>
      </c>
      <c r="O498">
        <v>9.8395721925133532</v>
      </c>
      <c r="P498">
        <v>3.7490039840637452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-0.48392194409574374</v>
      </c>
      <c r="W498" s="37" t="str">
        <f t="shared" si="176"/>
        <v/>
      </c>
      <c r="X498" s="37">
        <f t="shared" si="177"/>
        <v>-0.41389207775066672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3.7490039890737452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514</v>
      </c>
      <c r="AP498" t="s">
        <v>1408</v>
      </c>
      <c r="AQ498">
        <v>48.392194409574373</v>
      </c>
      <c r="AR498">
        <v>41.389207775066673</v>
      </c>
      <c r="AS498">
        <v>-0.39840637450200278</v>
      </c>
      <c r="AT498">
        <v>-48.392194409574373</v>
      </c>
      <c r="AU498">
        <v>-41.389207775066673</v>
      </c>
      <c r="AV498" t="s">
        <v>1963</v>
      </c>
    </row>
    <row r="499" spans="1:48" x14ac:dyDescent="0.25">
      <c r="A499">
        <v>5.0199999999999963E-9</v>
      </c>
      <c r="B499" t="s">
        <v>407</v>
      </c>
      <c r="C499">
        <v>7</v>
      </c>
      <c r="D499" s="2">
        <v>1</v>
      </c>
      <c r="E499">
        <v>3</v>
      </c>
      <c r="F499">
        <v>11</v>
      </c>
      <c r="G499">
        <v>37</v>
      </c>
      <c r="H499">
        <v>37.31</v>
      </c>
      <c r="I499">
        <v>27935.687739960002</v>
      </c>
      <c r="J499">
        <v>17.321262766945221</v>
      </c>
      <c r="K499">
        <v>17.321262766945221</v>
      </c>
      <c r="L499">
        <v>10.81748272578975</v>
      </c>
      <c r="M499">
        <v>10.81748272578975</v>
      </c>
      <c r="N499">
        <v>2.1539999999999999</v>
      </c>
      <c r="O499">
        <v>66.976744186046503</v>
      </c>
      <c r="P499">
        <v>2.3023318145269367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/>
      </c>
      <c r="V499" s="37">
        <f t="shared" si="175"/>
        <v>-0.26848765321391965</v>
      </c>
      <c r="W499" s="37" t="str">
        <f t="shared" si="176"/>
        <v/>
      </c>
      <c r="X499" s="37">
        <f t="shared" si="177"/>
        <v>-0.29342945638364992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66.976744191066501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407</v>
      </c>
      <c r="AP499" t="s">
        <v>1964</v>
      </c>
      <c r="AQ499">
        <v>26.848765321391966</v>
      </c>
      <c r="AR499">
        <v>29.342945638364991</v>
      </c>
      <c r="AS499">
        <v>-0.83087644063254418</v>
      </c>
      <c r="AT499">
        <v>-26.848765321391966</v>
      </c>
      <c r="AU499">
        <v>-29.342945638364991</v>
      </c>
      <c r="AV499" t="s">
        <v>1965</v>
      </c>
    </row>
    <row r="500" spans="1:48" x14ac:dyDescent="0.25">
      <c r="A500">
        <v>5.0299999999999961E-9</v>
      </c>
      <c r="B500" t="s">
        <v>563</v>
      </c>
      <c r="C500">
        <v>7</v>
      </c>
      <c r="D500" s="2">
        <v>2</v>
      </c>
      <c r="E500">
        <v>6</v>
      </c>
      <c r="F500">
        <v>15</v>
      </c>
      <c r="G500">
        <v>117.5</v>
      </c>
      <c r="H500">
        <v>129.94</v>
      </c>
      <c r="I500">
        <v>15026.308118520001</v>
      </c>
      <c r="J500" t="s">
        <v>1236</v>
      </c>
      <c r="K500" t="s">
        <v>1236</v>
      </c>
      <c r="L500">
        <v>28.423412436427682</v>
      </c>
      <c r="M500">
        <v>28.423412436427682</v>
      </c>
      <c r="N500">
        <v>-3.8220000000000001</v>
      </c>
      <c r="O500">
        <v>80.072992700729927</v>
      </c>
      <c r="P500">
        <v>0.5133138371556103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>
        <f t="shared" si="183"/>
        <v>80.07299270575993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563</v>
      </c>
      <c r="AP500" t="s">
        <v>1745</v>
      </c>
      <c r="AQ500" t="e">
        <v>#VALUE!</v>
      </c>
      <c r="AR500">
        <v>-85.654523198438739</v>
      </c>
      <c r="AS500">
        <v>-9.5736493766353732</v>
      </c>
      <c r="AT500" t="e">
        <v>#VALUE!</v>
      </c>
      <c r="AU500">
        <v>85.654523198438739</v>
      </c>
      <c r="AV500" t="s">
        <v>1966</v>
      </c>
    </row>
    <row r="501" spans="1:48" x14ac:dyDescent="0.25">
      <c r="A501">
        <v>5.0399999999999958E-9</v>
      </c>
      <c r="B501" t="s">
        <v>845</v>
      </c>
      <c r="C501">
        <v>2</v>
      </c>
      <c r="D501" s="2">
        <v>2</v>
      </c>
      <c r="E501">
        <v>12</v>
      </c>
      <c r="F501">
        <v>16</v>
      </c>
      <c r="G501">
        <v>69</v>
      </c>
      <c r="H501">
        <v>67.91</v>
      </c>
      <c r="I501">
        <v>36511.732249029999</v>
      </c>
      <c r="J501">
        <v>22.811555256970102</v>
      </c>
      <c r="K501">
        <v>22.811555256970102</v>
      </c>
      <c r="L501">
        <v>12.746168733936754</v>
      </c>
      <c r="M501">
        <v>12.746168733936754</v>
      </c>
      <c r="N501">
        <v>2.9769999999999999</v>
      </c>
      <c r="O501">
        <v>6.7025089605734705</v>
      </c>
      <c r="P501">
        <v>2.6844352819908703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-0.16745257656920243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845</v>
      </c>
      <c r="AP501" t="s">
        <v>1411</v>
      </c>
      <c r="AQ501">
        <v>3.6621374296635367</v>
      </c>
      <c r="AR501">
        <v>16.745257656920241</v>
      </c>
      <c r="AS501">
        <v>1.6050655279045811</v>
      </c>
      <c r="AT501">
        <v>-3.6621374296635367</v>
      </c>
      <c r="AU501">
        <v>-16.745257656920241</v>
      </c>
      <c r="AV501" t="s">
        <v>1967</v>
      </c>
    </row>
    <row r="502" spans="1:48" x14ac:dyDescent="0.25">
      <c r="A502">
        <v>5.0499999999999956E-9</v>
      </c>
      <c r="B502" t="s">
        <v>460</v>
      </c>
      <c r="C502">
        <v>2</v>
      </c>
      <c r="D502" s="2">
        <v>0</v>
      </c>
      <c r="E502">
        <v>20</v>
      </c>
      <c r="F502">
        <v>22</v>
      </c>
      <c r="G502">
        <v>144</v>
      </c>
      <c r="H502">
        <v>124.23</v>
      </c>
      <c r="I502">
        <v>30531.597140999998</v>
      </c>
      <c r="J502" t="s">
        <v>1236</v>
      </c>
      <c r="K502" t="s">
        <v>1236</v>
      </c>
      <c r="L502">
        <v>31.275312893292277</v>
      </c>
      <c r="M502">
        <v>31.275312893292277</v>
      </c>
      <c r="N502">
        <v>2.996</v>
      </c>
      <c r="O502">
        <v>-10.567164179104479</v>
      </c>
      <c r="P502">
        <v>1.2251469049343957</v>
      </c>
      <c r="Q502" s="36" t="str">
        <f t="shared" si="170"/>
        <v xml:space="preserve"> </v>
      </c>
      <c r="R502" t="str">
        <f t="shared" si="171"/>
        <v xml:space="preserve"> </v>
      </c>
      <c r="S502" s="37">
        <f t="shared" si="172"/>
        <v>0.15914030932432979</v>
      </c>
      <c r="T502" s="37" t="str">
        <f t="shared" si="173"/>
        <v/>
      </c>
      <c r="U502" s="37" t="str">
        <f t="shared" si="174"/>
        <v xml:space="preserve"> </v>
      </c>
      <c r="V502" s="37" t="str">
        <f t="shared" si="175"/>
        <v xml:space="preserve"> </v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460</v>
      </c>
      <c r="AP502" t="s">
        <v>1404</v>
      </c>
      <c r="AQ502" t="e">
        <v>#VALUE!</v>
      </c>
      <c r="AR502">
        <v>-104.28241387528212</v>
      </c>
      <c r="AS502">
        <v>15.91403042743298</v>
      </c>
      <c r="AT502" t="e">
        <v>#VALUE!</v>
      </c>
      <c r="AU502">
        <v>104.28241387528212</v>
      </c>
      <c r="AV502" t="s">
        <v>1968</v>
      </c>
    </row>
    <row r="503" spans="1:48" x14ac:dyDescent="0.25">
      <c r="A503">
        <v>5.0599999999999953E-9</v>
      </c>
      <c r="B503" t="s">
        <v>222</v>
      </c>
      <c r="C503">
        <v>10</v>
      </c>
      <c r="D503" s="2">
        <v>2</v>
      </c>
      <c r="E503">
        <v>17</v>
      </c>
      <c r="F503">
        <v>29</v>
      </c>
      <c r="G503">
        <v>62.5</v>
      </c>
      <c r="H503">
        <v>55.5</v>
      </c>
      <c r="I503">
        <v>234960.51356850003</v>
      </c>
      <c r="J503">
        <v>18.456933821084135</v>
      </c>
      <c r="K503">
        <v>18.456933821084135</v>
      </c>
      <c r="L503">
        <v>7.3481106296854604</v>
      </c>
      <c r="M503">
        <v>7.3481106296854604</v>
      </c>
      <c r="N503">
        <v>3.0070000000000001</v>
      </c>
      <c r="O503" t="s">
        <v>119</v>
      </c>
      <c r="P503">
        <v>6.2738738738738746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>
        <f t="shared" si="175"/>
        <v>-0.22052594227125433</v>
      </c>
      <c r="W503" s="37" t="str">
        <f t="shared" si="176"/>
        <v/>
      </c>
      <c r="X503" s="37">
        <f t="shared" si="177"/>
        <v>-0.52004004501048207</v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>
        <f t="shared" si="181"/>
        <v>6.273873878933875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222</v>
      </c>
      <c r="AP503" t="s">
        <v>1561</v>
      </c>
      <c r="AQ503">
        <v>22.052594227125432</v>
      </c>
      <c r="AR503">
        <v>52.004004501048207</v>
      </c>
      <c r="AS503">
        <v>12.612612612612617</v>
      </c>
      <c r="AT503">
        <v>-22.052594227125432</v>
      </c>
      <c r="AU503">
        <v>-52.004004501048207</v>
      </c>
      <c r="AV503" t="s">
        <v>1969</v>
      </c>
    </row>
    <row r="504" spans="1:48" x14ac:dyDescent="0.25">
      <c r="A504">
        <v>5.0699999999999951E-9</v>
      </c>
      <c r="B504" t="s">
        <v>461</v>
      </c>
      <c r="C504">
        <v>10</v>
      </c>
      <c r="D504">
        <v>1</v>
      </c>
      <c r="E504">
        <v>5</v>
      </c>
      <c r="F504">
        <v>16</v>
      </c>
      <c r="G504">
        <v>67</v>
      </c>
      <c r="H504">
        <v>64.150000000000006</v>
      </c>
      <c r="I504">
        <v>14051.961146700001</v>
      </c>
      <c r="J504">
        <v>23.549926578560939</v>
      </c>
      <c r="K504">
        <v>23.549926578560939</v>
      </c>
      <c r="L504">
        <v>15.970908838785268</v>
      </c>
      <c r="M504">
        <v>15.970908838785268</v>
      </c>
      <c r="N504">
        <v>2.7240000000000002</v>
      </c>
      <c r="O504">
        <v>52.178770949720679</v>
      </c>
      <c r="P504">
        <v>0.607950116913484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 t="str">
        <f t="shared" si="181"/>
        <v xml:space="preserve"> 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>
        <f t="shared" si="183"/>
        <v>52.178770954790679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461</v>
      </c>
      <c r="AP504" t="s">
        <v>1425</v>
      </c>
      <c r="AQ504">
        <v>0.54384434951236793</v>
      </c>
      <c r="AR504">
        <v>-4.3179270660108848</v>
      </c>
      <c r="AS504">
        <v>4.4427123928292955</v>
      </c>
      <c r="AT504">
        <v>-0.54384434951236793</v>
      </c>
      <c r="AU504">
        <v>4.3179270660108848</v>
      </c>
      <c r="AV504" t="s">
        <v>1970</v>
      </c>
    </row>
    <row r="505" spans="1:48" x14ac:dyDescent="0.25">
      <c r="A505">
        <v>5.0799999999999949E-9</v>
      </c>
      <c r="B505" t="s">
        <v>411</v>
      </c>
      <c r="C505">
        <v>0</v>
      </c>
      <c r="D505">
        <v>4</v>
      </c>
      <c r="E505">
        <v>3</v>
      </c>
      <c r="F505">
        <v>7</v>
      </c>
      <c r="G505">
        <v>19</v>
      </c>
      <c r="H505">
        <v>24.93</v>
      </c>
      <c r="I505">
        <v>4800.6905483700002</v>
      </c>
      <c r="J505">
        <v>12.25061425061425</v>
      </c>
      <c r="K505">
        <v>12.25061425061425</v>
      </c>
      <c r="L505">
        <v>7.4468427357874099</v>
      </c>
      <c r="M505">
        <v>7.4468427357874099</v>
      </c>
      <c r="N505">
        <v>2.0350000000000001</v>
      </c>
      <c r="O505">
        <v>44.32624113475179</v>
      </c>
      <c r="P505">
        <v>4.011231448054553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>
        <f t="shared" si="175"/>
        <v>-0.48263150899486784</v>
      </c>
      <c r="W505" s="37" t="str">
        <f t="shared" si="176"/>
        <v/>
      </c>
      <c r="X505" s="37">
        <f t="shared" si="177"/>
        <v>-0.51359111417793946</v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>
        <f t="shared" si="181"/>
        <v>4.0112314531345534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411</v>
      </c>
      <c r="AP505" t="s">
        <v>1385</v>
      </c>
      <c r="AQ505">
        <v>48.263150899486781</v>
      </c>
      <c r="AR505">
        <v>51.359111417793947</v>
      </c>
      <c r="AS505">
        <v>-23.786602486963492</v>
      </c>
      <c r="AT505">
        <v>-48.263150899486781</v>
      </c>
      <c r="AU505">
        <v>-51.359111417793947</v>
      </c>
      <c r="AV505" t="s">
        <v>1971</v>
      </c>
    </row>
    <row r="506" spans="1:48" x14ac:dyDescent="0.25">
      <c r="A506">
        <v>5.0899999999999946E-9</v>
      </c>
      <c r="B506" t="s">
        <v>578</v>
      </c>
      <c r="C506">
        <v>4</v>
      </c>
      <c r="D506">
        <v>4</v>
      </c>
      <c r="E506">
        <v>12</v>
      </c>
      <c r="F506">
        <v>20</v>
      </c>
      <c r="G506">
        <v>95</v>
      </c>
      <c r="H506">
        <v>108.41</v>
      </c>
      <c r="I506">
        <v>19514.065170859998</v>
      </c>
      <c r="J506" t="s">
        <v>1236</v>
      </c>
      <c r="K506" t="s">
        <v>1236</v>
      </c>
      <c r="L506">
        <v>23.558028409090909</v>
      </c>
      <c r="M506">
        <v>23.558028409090909</v>
      </c>
      <c r="N506">
        <v>2.5619999999999998</v>
      </c>
      <c r="O506">
        <v>24.368932038834938</v>
      </c>
      <c r="P506">
        <v>1.026658057374781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 xml:space="preserve"> </v>
      </c>
      <c r="V506" s="37" t="str">
        <f t="shared" si="175"/>
        <v xml:space="preserve"> </v>
      </c>
      <c r="W506" s="37" t="str">
        <f t="shared" si="176"/>
        <v/>
      </c>
      <c r="X506" s="37" t="str">
        <f t="shared" si="177"/>
        <v/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 t="str">
        <f t="shared" si="181"/>
        <v xml:space="preserve"> 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578</v>
      </c>
      <c r="AP506" t="s">
        <v>1636</v>
      </c>
      <c r="AQ506" t="e">
        <v>#VALUE!</v>
      </c>
      <c r="AR506">
        <v>-53.875068363703392</v>
      </c>
      <c r="AS506">
        <v>-12.369707591550593</v>
      </c>
      <c r="AT506" t="e">
        <v>#VALUE!</v>
      </c>
      <c r="AU506">
        <v>53.875068363703392</v>
      </c>
      <c r="AV506" t="s">
        <v>1972</v>
      </c>
    </row>
    <row r="507" spans="1:48" x14ac:dyDescent="0.25">
      <c r="A507">
        <v>5.0999999999999944E-9</v>
      </c>
      <c r="B507" t="s">
        <v>518</v>
      </c>
      <c r="C507">
        <v>9</v>
      </c>
      <c r="D507">
        <v>2</v>
      </c>
      <c r="E507">
        <v>14</v>
      </c>
      <c r="F507">
        <v>25</v>
      </c>
      <c r="G507">
        <v>114</v>
      </c>
      <c r="H507">
        <v>116.42</v>
      </c>
      <c r="I507">
        <v>34763.012000000002</v>
      </c>
      <c r="J507">
        <v>29.156023040320562</v>
      </c>
      <c r="K507">
        <v>29.156023040320562</v>
      </c>
      <c r="L507">
        <v>20.626867088593009</v>
      </c>
      <c r="M507">
        <v>20.626867088593009</v>
      </c>
      <c r="N507">
        <v>3.9929999999999999</v>
      </c>
      <c r="O507">
        <v>10.303867403314911</v>
      </c>
      <c r="P507">
        <v>1.7316612265933689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518</v>
      </c>
      <c r="AP507" t="s">
        <v>1534</v>
      </c>
      <c r="AQ507">
        <v>-23.131847395531004</v>
      </c>
      <c r="AR507">
        <v>-34.729465822422533</v>
      </c>
      <c r="AS507">
        <v>-2.0786806390654555</v>
      </c>
      <c r="AT507">
        <v>23.131847395531004</v>
      </c>
      <c r="AU507">
        <v>34.729465822422533</v>
      </c>
      <c r="AV507" t="s">
        <v>1973</v>
      </c>
    </row>
    <row r="508" spans="1:48" x14ac:dyDescent="0.25">
      <c r="A508">
        <v>5.1099999999999941E-9</v>
      </c>
      <c r="B508" t="s">
        <v>557</v>
      </c>
      <c r="C508">
        <v>23</v>
      </c>
      <c r="D508">
        <v>1</v>
      </c>
      <c r="E508">
        <v>5</v>
      </c>
      <c r="F508">
        <v>29</v>
      </c>
      <c r="G508">
        <v>185</v>
      </c>
      <c r="H508">
        <v>168.33</v>
      </c>
      <c r="I508">
        <v>35065.931763029999</v>
      </c>
      <c r="J508">
        <v>21.88662072552334</v>
      </c>
      <c r="K508">
        <v>21.88662072552334</v>
      </c>
      <c r="L508">
        <v>16.006365466100494</v>
      </c>
      <c r="M508">
        <v>16.006365466100494</v>
      </c>
      <c r="N508">
        <v>7.6909999999999998</v>
      </c>
      <c r="O508">
        <v>35.64373897707231</v>
      </c>
      <c r="P508">
        <v>0.58218974633161047</v>
      </c>
      <c r="Q508" s="36">
        <f t="shared" si="170"/>
        <v>79.310344832696202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557</v>
      </c>
      <c r="AP508" t="s">
        <v>1399</v>
      </c>
      <c r="AQ508">
        <v>7.5683250952261583</v>
      </c>
      <c r="AR508">
        <v>-4.5495207655061876</v>
      </c>
      <c r="AS508">
        <v>9.9031663993346406</v>
      </c>
      <c r="AT508">
        <v>-7.5683250952261583</v>
      </c>
      <c r="AU508">
        <v>4.5495207655061876</v>
      </c>
      <c r="AV508" t="s">
        <v>1974</v>
      </c>
    </row>
    <row r="509" spans="1:48" x14ac:dyDescent="0.25">
      <c r="A509">
        <v>5.1199999999999939E-9</v>
      </c>
      <c r="B509" t="s">
        <v>1180</v>
      </c>
      <c r="C509">
        <v>8</v>
      </c>
      <c r="D509">
        <v>1</v>
      </c>
      <c r="E509">
        <v>4</v>
      </c>
      <c r="F509">
        <v>13</v>
      </c>
      <c r="G509">
        <v>515</v>
      </c>
      <c r="H509">
        <v>505.5</v>
      </c>
      <c r="I509">
        <v>27043.876435499998</v>
      </c>
      <c r="J509">
        <v>32.556192438977263</v>
      </c>
      <c r="K509">
        <v>32.556192438977263</v>
      </c>
      <c r="L509">
        <v>25.2493438697275</v>
      </c>
      <c r="M509">
        <v>25.2493438697275</v>
      </c>
      <c r="N509">
        <v>15.527000000000001</v>
      </c>
      <c r="O509">
        <v>21.304687500000004</v>
      </c>
      <c r="P509" t="s">
        <v>124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1180</v>
      </c>
      <c r="AP509" t="s">
        <v>1385</v>
      </c>
      <c r="AQ509">
        <v>-37.491458064495141</v>
      </c>
      <c r="AR509">
        <v>-64.922312114781235</v>
      </c>
      <c r="AS509">
        <v>1.879327398615227</v>
      </c>
      <c r="AT509">
        <v>37.491458064495141</v>
      </c>
      <c r="AU509">
        <v>64.922312114781235</v>
      </c>
      <c r="AV509" t="s">
        <v>1975</v>
      </c>
    </row>
    <row r="510" spans="1:48" x14ac:dyDescent="0.25">
      <c r="A510">
        <v>5.1299999999999937E-9</v>
      </c>
      <c r="B510" t="s">
        <v>462</v>
      </c>
      <c r="C510">
        <v>7</v>
      </c>
      <c r="D510">
        <v>2</v>
      </c>
      <c r="E510">
        <v>16</v>
      </c>
      <c r="F510">
        <v>25</v>
      </c>
      <c r="G510">
        <v>57</v>
      </c>
      <c r="H510">
        <v>56.58</v>
      </c>
      <c r="I510">
        <v>9258.3870511200003</v>
      </c>
      <c r="J510">
        <v>12.548236859614104</v>
      </c>
      <c r="K510">
        <v>12.548236859614104</v>
      </c>
      <c r="L510" t="s">
        <v>1236</v>
      </c>
      <c r="M510" t="s">
        <v>1236</v>
      </c>
      <c r="N510">
        <v>4.5090000000000003</v>
      </c>
      <c r="O510">
        <v>48.811881188118811</v>
      </c>
      <c r="P510">
        <v>2.4460940261576529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-0.47006229761025964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 t="str">
        <f t="shared" si="181"/>
        <v xml:space="preserve"> 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462</v>
      </c>
      <c r="AP510" t="s">
        <v>1241</v>
      </c>
      <c r="AQ510">
        <v>47.006229761025963</v>
      </c>
      <c r="AR510" t="e">
        <v>#VALUE!</v>
      </c>
      <c r="AS510">
        <v>0.74231177094379319</v>
      </c>
      <c r="AT510">
        <v>-47.006229761025963</v>
      </c>
      <c r="AU510" t="e">
        <v>#VALUE!</v>
      </c>
      <c r="AV510" t="s">
        <v>1976</v>
      </c>
    </row>
    <row r="511" spans="1:48" x14ac:dyDescent="0.25">
      <c r="A511">
        <v>5.1399999999999934E-9</v>
      </c>
      <c r="B511" t="s">
        <v>619</v>
      </c>
      <c r="C511">
        <v>15</v>
      </c>
      <c r="D511">
        <v>0</v>
      </c>
      <c r="E511">
        <v>6</v>
      </c>
      <c r="F511">
        <v>21</v>
      </c>
      <c r="G511">
        <v>185</v>
      </c>
      <c r="H511">
        <v>162.51</v>
      </c>
      <c r="I511">
        <v>77189.902705559987</v>
      </c>
      <c r="J511">
        <v>36.775288526816013</v>
      </c>
      <c r="K511">
        <v>36.775288526816013</v>
      </c>
      <c r="L511">
        <v>25.414905939348181</v>
      </c>
      <c r="M511">
        <v>25.414905939348181</v>
      </c>
      <c r="N511">
        <v>4.4190000000000005</v>
      </c>
      <c r="O511">
        <v>14.77922077922079</v>
      </c>
      <c r="P511">
        <v>0.57473386253153658</v>
      </c>
      <c r="Q511" s="36">
        <f t="shared" si="170"/>
        <v>71.428571433711426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619</v>
      </c>
      <c r="AP511" t="s">
        <v>1284</v>
      </c>
      <c r="AQ511">
        <v>-55.309563603663058</v>
      </c>
      <c r="AR511">
        <v>-66.003721574814293</v>
      </c>
      <c r="AS511">
        <v>13.839148360100918</v>
      </c>
      <c r="AT511">
        <v>55.309563603663058</v>
      </c>
      <c r="AU511">
        <v>66.003721574814293</v>
      </c>
      <c r="AV511" t="s">
        <v>1977</v>
      </c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799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44298.974818171293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799</v>
      </c>
      <c r="C6" s="31"/>
      <c r="D6" s="31"/>
      <c r="E6" s="31"/>
      <c r="F6" s="31"/>
      <c r="G6" s="32"/>
      <c r="H6" s="32"/>
      <c r="I6" s="33"/>
      <c r="J6" s="32">
        <v>16.690275425996571</v>
      </c>
      <c r="K6" s="32">
        <v>14.644092624479697</v>
      </c>
      <c r="L6" s="32">
        <v>8.9727626449079381</v>
      </c>
      <c r="M6" s="32">
        <v>8.2161012079061546</v>
      </c>
      <c r="N6" s="32"/>
      <c r="O6" s="32"/>
      <c r="P6" s="32">
        <v>2.6492363982911602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846</v>
      </c>
      <c r="C7" s="4">
        <v>18</v>
      </c>
      <c r="D7" s="4">
        <v>3</v>
      </c>
      <c r="E7" s="4">
        <v>6</v>
      </c>
      <c r="F7" s="4">
        <v>27</v>
      </c>
      <c r="G7" s="4">
        <v>67</v>
      </c>
      <c r="H7" s="4">
        <v>56.42</v>
      </c>
      <c r="I7" s="34">
        <v>12988.849288256295</v>
      </c>
      <c r="J7" s="35">
        <v>12.104698562540227</v>
      </c>
      <c r="K7" s="35">
        <v>12.104698562540227</v>
      </c>
      <c r="L7" s="35">
        <v>5.1246725175501524</v>
      </c>
      <c r="M7" s="35">
        <v>5.1246725175501524</v>
      </c>
      <c r="N7" s="4">
        <v>4.6610000000000005</v>
      </c>
      <c r="O7" s="4">
        <v>85.401750198886234</v>
      </c>
      <c r="P7" s="35">
        <v>3.3250620347394544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0.18752215536409067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-0.27474542788634304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-0.42886347044313999</v>
      </c>
      <c r="Y7" s="1" t="str">
        <f t="shared" ref="Y7:Y36" si="0">IF(ISERROR((RANK(U7,U$7:U$184,0)))=TRUE," ",((RANK(U7,U$7:U$184,0))))</f>
        <v xml:space="preserve"> </v>
      </c>
      <c r="Z7" s="1">
        <f>IF(ISERROR((RANK(V7,V$7:V$184,1)))=TRUE," ",((RANK(V7,V$7:V$184,1))))</f>
        <v>8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>
        <f t="shared" ref="AC7:AC36" si="2">IF(ISERROR((RANK(S7,S$7:S$184,0)))=TRUE," ",((RANK(S7,S$7:S$184,0))))</f>
        <v>4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3.3250620348394544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8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85.401750198986235</v>
      </c>
      <c r="AL7" s="25" t="str">
        <f>IF(ISERROR((IF(O7&lt;$AL$5,O7+A7," ")))=TRUE," ",((IF(O7&lt;$AL$5,O7+A7," "))))</f>
        <v xml:space="preserve"> </v>
      </c>
      <c r="AM7" s="1">
        <f t="shared" ref="AM7:AM36" si="3">IF(ISERROR((RANK(AK7,AK$7:AK$184,0)))=TRUE," ",((RANK(AK7,AK$7:AK$184,0))))</f>
        <v>2</v>
      </c>
      <c r="AN7" s="1" t="str">
        <f t="shared" ref="AN7:AN36" si="4">IF(ISERROR((RANK(AL7,AL$7:AL$184,0)))=TRUE," ",((RANK(AL7,AL$7:AL$184,0))))</f>
        <v xml:space="preserve"> </v>
      </c>
      <c r="AO7" t="s">
        <v>846</v>
      </c>
      <c r="AP7" t="s">
        <v>1350</v>
      </c>
      <c r="AQ7" s="22">
        <v>27.474542788634302</v>
      </c>
      <c r="AR7" s="21">
        <v>42.886347044314</v>
      </c>
      <c r="AS7">
        <v>18.752215526409067</v>
      </c>
      <c r="AT7">
        <v>-27.474542788634302</v>
      </c>
      <c r="AU7">
        <v>-42.886347044314</v>
      </c>
      <c r="AV7" t="s">
        <v>1978</v>
      </c>
    </row>
    <row r="8" spans="1:48" x14ac:dyDescent="0.25">
      <c r="A8" s="14">
        <v>1.1000000000000001E-10</v>
      </c>
      <c r="B8" t="s">
        <v>640</v>
      </c>
      <c r="C8" s="4">
        <v>19</v>
      </c>
      <c r="D8" s="4">
        <v>3</v>
      </c>
      <c r="E8" s="4">
        <v>19</v>
      </c>
      <c r="F8" s="4">
        <v>41</v>
      </c>
      <c r="G8" s="4">
        <v>305</v>
      </c>
      <c r="H8" s="4">
        <v>281.60000000000002</v>
      </c>
      <c r="I8" s="34">
        <v>67250.561888921075</v>
      </c>
      <c r="J8" s="35">
        <v>37.880010761366698</v>
      </c>
      <c r="K8" s="35">
        <v>37.880010761366698</v>
      </c>
      <c r="L8" s="35">
        <v>18.566563939575971</v>
      </c>
      <c r="M8" s="35">
        <v>18.566563939575971</v>
      </c>
      <c r="N8" s="4">
        <v>7.4340000000000002</v>
      </c>
      <c r="O8" s="4">
        <v>236.38009049773757</v>
      </c>
      <c r="P8" s="35">
        <v>1.1321022727272727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640</v>
      </c>
      <c r="AP8" t="s">
        <v>1664</v>
      </c>
      <c r="AQ8" s="22">
        <v>-126.95857195001858</v>
      </c>
      <c r="AR8" s="21">
        <v>-106.92137610608184</v>
      </c>
      <c r="AS8">
        <v>8.3096590909090828</v>
      </c>
      <c r="AT8">
        <v>126.95857195001858</v>
      </c>
      <c r="AU8">
        <v>106.92137610608184</v>
      </c>
      <c r="AV8" t="s">
        <v>1979</v>
      </c>
    </row>
    <row r="9" spans="1:48" x14ac:dyDescent="0.25">
      <c r="A9" s="14">
        <v>1.2E-10</v>
      </c>
      <c r="B9" t="s">
        <v>623</v>
      </c>
      <c r="C9" s="4">
        <v>19</v>
      </c>
      <c r="D9" s="4">
        <v>1</v>
      </c>
      <c r="E9" s="4">
        <v>10</v>
      </c>
      <c r="F9" s="4">
        <v>30</v>
      </c>
      <c r="G9" s="4">
        <v>230</v>
      </c>
      <c r="H9" s="4">
        <v>219.15</v>
      </c>
      <c r="I9" s="34">
        <v>107665.8677168187</v>
      </c>
      <c r="J9" s="35">
        <v>10.958595859585959</v>
      </c>
      <c r="K9" s="35">
        <v>10.958595859585959</v>
      </c>
      <c r="L9" s="35" t="s">
        <v>1236</v>
      </c>
      <c r="M9" s="35" t="s">
        <v>1236</v>
      </c>
      <c r="N9" s="4">
        <v>19.998000000000001</v>
      </c>
      <c r="O9" s="4">
        <v>22.536764705882359</v>
      </c>
      <c r="P9" s="35">
        <v>4.6055213324207163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>
        <f t="shared" si="10"/>
        <v>-0.34341431882442264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6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4.6055213325407163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623</v>
      </c>
      <c r="AP9" t="s">
        <v>1245</v>
      </c>
      <c r="AQ9" s="22">
        <v>34.341431882442265</v>
      </c>
      <c r="AR9" s="21" t="e">
        <v>#VALUE!</v>
      </c>
      <c r="AS9">
        <v>4.9509468400638745</v>
      </c>
      <c r="AT9">
        <v>-34.341431882442265</v>
      </c>
      <c r="AU9" t="e">
        <v>#VALUE!</v>
      </c>
      <c r="AV9" t="s">
        <v>1980</v>
      </c>
    </row>
    <row r="10" spans="1:48" x14ac:dyDescent="0.25">
      <c r="A10" s="14">
        <v>1.2999999999999999E-10</v>
      </c>
      <c r="B10" t="s">
        <v>628</v>
      </c>
      <c r="C10" s="4">
        <v>16</v>
      </c>
      <c r="D10" s="4">
        <v>3</v>
      </c>
      <c r="E10" s="4">
        <v>11</v>
      </c>
      <c r="F10" s="4">
        <v>30</v>
      </c>
      <c r="G10" s="4">
        <v>76</v>
      </c>
      <c r="H10" s="4">
        <v>71.08</v>
      </c>
      <c r="I10" s="34">
        <v>77794.157046432738</v>
      </c>
      <c r="J10" s="35">
        <v>15.65293988108346</v>
      </c>
      <c r="K10" s="35">
        <v>15.65293988108346</v>
      </c>
      <c r="L10" s="35">
        <v>8.7107224495854449</v>
      </c>
      <c r="M10" s="35">
        <v>8.7107224495854449</v>
      </c>
      <c r="N10" s="4">
        <v>4.5410000000000004</v>
      </c>
      <c r="O10" s="4">
        <v>41.464174454828672</v>
      </c>
      <c r="P10" s="35">
        <v>4.7355092853123244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4.7355092854423244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628</v>
      </c>
      <c r="AP10" t="s">
        <v>1350</v>
      </c>
      <c r="AQ10" s="22">
        <v>6.2152092666929226</v>
      </c>
      <c r="AR10" s="21">
        <v>2.9203959325860618</v>
      </c>
      <c r="AS10">
        <v>6.9217782779966264</v>
      </c>
      <c r="AT10">
        <v>-6.2152092666929226</v>
      </c>
      <c r="AU10">
        <v>-2.9203959325860618</v>
      </c>
      <c r="AV10" t="s">
        <v>1981</v>
      </c>
    </row>
    <row r="11" spans="1:48" x14ac:dyDescent="0.25">
      <c r="A11" s="14">
        <v>1.3999999999999998E-10</v>
      </c>
      <c r="B11" t="s">
        <v>625</v>
      </c>
      <c r="C11" s="4">
        <v>19</v>
      </c>
      <c r="D11" s="4">
        <v>1</v>
      </c>
      <c r="E11" s="4">
        <v>11</v>
      </c>
      <c r="F11" s="4">
        <v>31</v>
      </c>
      <c r="G11" s="4">
        <v>63.5</v>
      </c>
      <c r="H11" s="4">
        <v>52.94</v>
      </c>
      <c r="I11" s="34">
        <v>61974.554053251602</v>
      </c>
      <c r="J11" s="35">
        <v>9.1165834337868077</v>
      </c>
      <c r="K11" s="35">
        <v>9.1165834337868077</v>
      </c>
      <c r="L11" s="35">
        <v>7.7140350170175829</v>
      </c>
      <c r="M11" s="35">
        <v>7.7140350170175829</v>
      </c>
      <c r="N11" s="4">
        <v>5.8070000000000004</v>
      </c>
      <c r="O11" s="4">
        <v>-9.1236306729264491</v>
      </c>
      <c r="P11" s="35">
        <v>3.7117491499811108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0.19947109949776354</v>
      </c>
      <c r="T11" s="37" t="str">
        <f t="shared" si="8"/>
        <v/>
      </c>
      <c r="U11" s="37" t="str">
        <f t="shared" si="9"/>
        <v/>
      </c>
      <c r="V11" s="37">
        <f t="shared" si="10"/>
        <v>-0.45377873036253624</v>
      </c>
      <c r="W11" s="37" t="str">
        <f t="shared" si="11"/>
        <v/>
      </c>
      <c r="X11" s="37">
        <f t="shared" si="12"/>
        <v>-0.14028317450308192</v>
      </c>
      <c r="Y11" s="1" t="str">
        <f t="shared" si="0"/>
        <v xml:space="preserve"> </v>
      </c>
      <c r="Z11" s="1">
        <f t="shared" si="13"/>
        <v>2</v>
      </c>
      <c r="AA11" s="1" t="str">
        <f t="shared" si="1"/>
        <v xml:space="preserve"> </v>
      </c>
      <c r="AB11" s="1">
        <f t="shared" si="14"/>
        <v>10</v>
      </c>
      <c r="AC11" s="1">
        <f t="shared" si="2"/>
        <v>3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3.7117491501211108</v>
      </c>
      <c r="AH11" s="38" t="str">
        <f t="shared" si="18"/>
        <v xml:space="preserve"> </v>
      </c>
      <c r="AI11" s="1">
        <f t="shared" si="19"/>
        <v>6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625</v>
      </c>
      <c r="AP11" t="s">
        <v>1396</v>
      </c>
      <c r="AQ11" s="22">
        <v>45.377873036253625</v>
      </c>
      <c r="AR11" s="21">
        <v>14.028317450308192</v>
      </c>
      <c r="AS11">
        <v>19.947109935776353</v>
      </c>
      <c r="AT11">
        <v>-45.377873036253625</v>
      </c>
      <c r="AU11">
        <v>-14.028317450308192</v>
      </c>
      <c r="AV11" t="s">
        <v>1982</v>
      </c>
    </row>
    <row r="12" spans="1:48" x14ac:dyDescent="0.25">
      <c r="A12" s="14">
        <v>1.4999999999999997E-10</v>
      </c>
      <c r="B12" t="s">
        <v>634</v>
      </c>
      <c r="C12" s="4">
        <v>6</v>
      </c>
      <c r="D12" s="4">
        <v>7</v>
      </c>
      <c r="E12" s="4">
        <v>16</v>
      </c>
      <c r="F12" s="4">
        <v>29</v>
      </c>
      <c r="G12" s="4">
        <v>90</v>
      </c>
      <c r="H12" s="4">
        <v>91.72</v>
      </c>
      <c r="I12" s="34">
        <v>27541.973784786482</v>
      </c>
      <c r="J12" s="35">
        <v>30.934232715008434</v>
      </c>
      <c r="K12" s="35">
        <v>30.934232715008434</v>
      </c>
      <c r="L12" s="35">
        <v>15.312986750824281</v>
      </c>
      <c r="M12" s="35">
        <v>15.312986750824281</v>
      </c>
      <c r="N12" s="4">
        <v>2.9649999999999999</v>
      </c>
      <c r="O12" s="4">
        <v>12.866387514274823</v>
      </c>
      <c r="P12" s="35">
        <v>0.76319232446576535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634</v>
      </c>
      <c r="AP12" t="s">
        <v>1528</v>
      </c>
      <c r="AQ12" s="22">
        <v>-85.342853400883058</v>
      </c>
      <c r="AR12" s="21">
        <v>-70.660780373082005</v>
      </c>
      <c r="AS12">
        <v>-1.8752725686873029</v>
      </c>
      <c r="AT12">
        <v>85.342853400883058</v>
      </c>
      <c r="AU12">
        <v>70.660780373082005</v>
      </c>
      <c r="AV12" t="s">
        <v>1983</v>
      </c>
    </row>
    <row r="13" spans="1:48" x14ac:dyDescent="0.25">
      <c r="A13" s="14">
        <v>1.5999999999999996E-10</v>
      </c>
      <c r="B13" t="s">
        <v>626</v>
      </c>
      <c r="C13" s="4">
        <v>14</v>
      </c>
      <c r="D13" s="4">
        <v>4</v>
      </c>
      <c r="E13" s="4">
        <v>13</v>
      </c>
      <c r="F13" s="4">
        <v>31</v>
      </c>
      <c r="G13" s="4">
        <v>85</v>
      </c>
      <c r="H13" s="4">
        <v>88.95</v>
      </c>
      <c r="I13" s="34">
        <v>68513.31103637458</v>
      </c>
      <c r="J13" s="35">
        <v>9.5337620578778139</v>
      </c>
      <c r="K13" s="35">
        <v>9.5337620578778139</v>
      </c>
      <c r="L13" s="35">
        <v>7.1169493734385467</v>
      </c>
      <c r="M13" s="35">
        <v>7.1169493734385467</v>
      </c>
      <c r="N13" s="4">
        <v>9.33</v>
      </c>
      <c r="O13" s="4">
        <v>62.827225130890042</v>
      </c>
      <c r="P13" s="35">
        <v>3.3153456998313655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-0.42878341941390963</v>
      </c>
      <c r="W13" s="37" t="str">
        <f t="shared" si="11"/>
        <v/>
      </c>
      <c r="X13" s="37">
        <f t="shared" si="12"/>
        <v>-0.20682741145755923</v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>
        <f t="shared" si="14"/>
        <v>8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3.3153456999913655</v>
      </c>
      <c r="AH13" s="38" t="str">
        <f t="shared" si="18"/>
        <v xml:space="preserve"> </v>
      </c>
      <c r="AI13" s="1">
        <f t="shared" si="19"/>
        <v>9</v>
      </c>
      <c r="AJ13" s="1" t="str">
        <f t="shared" si="20"/>
        <v xml:space="preserve"> </v>
      </c>
      <c r="AK13" s="25">
        <f t="shared" si="21"/>
        <v>62.827225131050042</v>
      </c>
      <c r="AL13" s="25" t="str">
        <f t="shared" si="22"/>
        <v xml:space="preserve"> </v>
      </c>
      <c r="AM13" s="1">
        <f t="shared" si="3"/>
        <v>4</v>
      </c>
      <c r="AN13" s="1" t="str">
        <f t="shared" si="4"/>
        <v xml:space="preserve"> </v>
      </c>
      <c r="AO13" t="s">
        <v>626</v>
      </c>
      <c r="AP13" t="s">
        <v>1300</v>
      </c>
      <c r="AQ13" s="22">
        <v>42.878341941390964</v>
      </c>
      <c r="AR13" s="21">
        <v>20.682741145755923</v>
      </c>
      <c r="AS13">
        <v>-4.4406970207982006</v>
      </c>
      <c r="AT13">
        <v>-42.878341941390964</v>
      </c>
      <c r="AU13">
        <v>-20.682741145755923</v>
      </c>
      <c r="AV13" t="s">
        <v>1984</v>
      </c>
    </row>
    <row r="14" spans="1:48" x14ac:dyDescent="0.25">
      <c r="A14" s="14">
        <v>1.6999999999999996E-10</v>
      </c>
      <c r="B14" t="s">
        <v>648</v>
      </c>
      <c r="C14" s="4">
        <v>11</v>
      </c>
      <c r="D14" s="4">
        <v>2</v>
      </c>
      <c r="E14" s="4">
        <v>17</v>
      </c>
      <c r="F14" s="4">
        <v>30</v>
      </c>
      <c r="G14" s="4">
        <v>126</v>
      </c>
      <c r="H14" s="4">
        <v>111.8</v>
      </c>
      <c r="I14" s="34">
        <v>26644.971784276386</v>
      </c>
      <c r="J14" s="35">
        <v>15.393088255541787</v>
      </c>
      <c r="K14" s="35">
        <v>15.393088255541787</v>
      </c>
      <c r="L14" s="35">
        <v>5.3919027788674017</v>
      </c>
      <c r="M14" s="35">
        <v>5.3919027788674017</v>
      </c>
      <c r="N14" s="4">
        <v>7.2629999999999999</v>
      </c>
      <c r="O14" s="4">
        <v>250.02409638554215</v>
      </c>
      <c r="P14" s="35">
        <v>2.1914132379248663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-0.3990810865896115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 t="str">
        <f t="shared" si="17"/>
        <v xml:space="preserve"> </v>
      </c>
      <c r="AH14" s="38" t="str">
        <f t="shared" si="18"/>
        <v xml:space="preserve"> </v>
      </c>
      <c r="AI14" s="1" t="str">
        <f t="shared" si="19"/>
        <v xml:space="preserve"> 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648</v>
      </c>
      <c r="AP14" t="s">
        <v>1274</v>
      </c>
      <c r="AQ14" s="22">
        <v>7.7721136251250877</v>
      </c>
      <c r="AR14" s="21">
        <v>39.908108658961147</v>
      </c>
      <c r="AS14">
        <v>12.701252236135963</v>
      </c>
      <c r="AT14">
        <v>-7.7721136251250877</v>
      </c>
      <c r="AU14">
        <v>-39.908108658961147</v>
      </c>
      <c r="AV14" t="s">
        <v>1985</v>
      </c>
    </row>
    <row r="15" spans="1:48" x14ac:dyDescent="0.25">
      <c r="A15" s="14">
        <v>1.7999999999999995E-10</v>
      </c>
      <c r="B15" t="s">
        <v>644</v>
      </c>
      <c r="C15" s="4">
        <v>22</v>
      </c>
      <c r="D15" s="4">
        <v>1</v>
      </c>
      <c r="E15" s="4">
        <v>6</v>
      </c>
      <c r="F15" s="4">
        <v>29</v>
      </c>
      <c r="G15" s="4">
        <v>82</v>
      </c>
      <c r="H15" s="4">
        <v>75.97</v>
      </c>
      <c r="I15" s="34">
        <v>96847.941752328799</v>
      </c>
      <c r="J15" s="35">
        <v>8.7221584385763489</v>
      </c>
      <c r="K15" s="35">
        <v>8.7221584385763489</v>
      </c>
      <c r="L15" s="35">
        <v>2.8599378588732765</v>
      </c>
      <c r="M15" s="35">
        <v>2.8599378588732765</v>
      </c>
      <c r="N15" s="4">
        <v>8.7100000000000009</v>
      </c>
      <c r="O15" s="4">
        <v>92.019400352733683</v>
      </c>
      <c r="P15" s="35">
        <v>4.0766091878373043</v>
      </c>
      <c r="Q15" s="36">
        <f t="shared" si="5"/>
        <v>75.862068965697233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-0.47741075470864791</v>
      </c>
      <c r="W15" s="37" t="str">
        <f t="shared" si="11"/>
        <v/>
      </c>
      <c r="X15" s="37">
        <f t="shared" si="12"/>
        <v>-0.68126451439164093</v>
      </c>
      <c r="Y15" s="1" t="str">
        <f t="shared" si="0"/>
        <v xml:space="preserve"> </v>
      </c>
      <c r="Z15" s="1">
        <f t="shared" si="13"/>
        <v>1</v>
      </c>
      <c r="AA15" s="1" t="str">
        <f t="shared" si="1"/>
        <v xml:space="preserve"> </v>
      </c>
      <c r="AB15" s="1">
        <f t="shared" si="14"/>
        <v>1</v>
      </c>
      <c r="AC15" s="1" t="str">
        <f t="shared" si="2"/>
        <v xml:space="preserve"> </v>
      </c>
      <c r="AD15" s="1" t="str">
        <f t="shared" si="15"/>
        <v xml:space="preserve"> </v>
      </c>
      <c r="AE15" s="1">
        <f t="shared" si="23"/>
        <v>8</v>
      </c>
      <c r="AF15" s="1" t="str">
        <f t="shared" si="16"/>
        <v xml:space="preserve"> </v>
      </c>
      <c r="AG15" s="38">
        <f t="shared" si="17"/>
        <v>4.0766091880173043</v>
      </c>
      <c r="AH15" s="38" t="str">
        <f t="shared" si="18"/>
        <v xml:space="preserve"> </v>
      </c>
      <c r="AI15" s="1">
        <f t="shared" si="19"/>
        <v>4</v>
      </c>
      <c r="AJ15" s="1" t="str">
        <f t="shared" si="20"/>
        <v xml:space="preserve"> </v>
      </c>
      <c r="AK15" s="25">
        <f t="shared" si="21"/>
        <v>92.019400352913678</v>
      </c>
      <c r="AL15" s="25" t="str">
        <f t="shared" si="22"/>
        <v xml:space="preserve"> </v>
      </c>
      <c r="AM15" s="1">
        <f t="shared" si="3"/>
        <v>1</v>
      </c>
      <c r="AN15" s="1" t="str">
        <f t="shared" si="4"/>
        <v xml:space="preserve"> </v>
      </c>
      <c r="AO15" t="s">
        <v>644</v>
      </c>
      <c r="AP15" t="s">
        <v>1300</v>
      </c>
      <c r="AQ15" s="22">
        <v>47.741075470864793</v>
      </c>
      <c r="AR15" s="21">
        <v>68.1264514391641</v>
      </c>
      <c r="AS15">
        <v>7.9373436882980153</v>
      </c>
      <c r="AT15">
        <v>-47.741075470864793</v>
      </c>
      <c r="AU15">
        <v>-68.1264514391641</v>
      </c>
      <c r="AV15" t="s">
        <v>1986</v>
      </c>
    </row>
    <row r="16" spans="1:48" x14ac:dyDescent="0.25">
      <c r="A16" s="14">
        <v>1.8999999999999994E-10</v>
      </c>
      <c r="B16" t="s">
        <v>646</v>
      </c>
      <c r="C16" s="4">
        <v>15</v>
      </c>
      <c r="D16" s="4">
        <v>0</v>
      </c>
      <c r="E16" s="4">
        <v>13</v>
      </c>
      <c r="F16" s="4">
        <v>28</v>
      </c>
      <c r="G16" s="4">
        <v>155</v>
      </c>
      <c r="H16" s="4">
        <v>147.5</v>
      </c>
      <c r="I16" s="34">
        <v>33394.588400456232</v>
      </c>
      <c r="J16" s="35">
        <v>22.50190694126621</v>
      </c>
      <c r="K16" s="35">
        <v>22.50190694126621</v>
      </c>
      <c r="L16" s="35">
        <v>15.186735861811334</v>
      </c>
      <c r="M16" s="35">
        <v>15.186735861811334</v>
      </c>
      <c r="N16" s="4">
        <v>6.5549999999999997</v>
      </c>
      <c r="O16" s="4">
        <v>-0.22831050228311367</v>
      </c>
      <c r="P16" s="35">
        <v>2.16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 t="str">
        <f t="shared" si="17"/>
        <v xml:space="preserve"> </v>
      </c>
      <c r="AH16" s="38" t="str">
        <f t="shared" si="18"/>
        <v xml:space="preserve"> </v>
      </c>
      <c r="AI16" s="1" t="str">
        <f t="shared" si="19"/>
        <v xml:space="preserve"> 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646</v>
      </c>
      <c r="AP16" t="s">
        <v>1508</v>
      </c>
      <c r="AQ16" s="22">
        <v>-34.820465012923108</v>
      </c>
      <c r="AR16" s="21">
        <v>-69.253734471955951</v>
      </c>
      <c r="AS16">
        <v>5.0847457627118731</v>
      </c>
      <c r="AT16">
        <v>34.820465012923108</v>
      </c>
      <c r="AU16">
        <v>69.253734471955951</v>
      </c>
      <c r="AV16" t="s">
        <v>1987</v>
      </c>
    </row>
    <row r="17" spans="1:48" x14ac:dyDescent="0.25">
      <c r="A17" s="14">
        <v>1.9999999999999993E-10</v>
      </c>
      <c r="B17" t="s">
        <v>627</v>
      </c>
      <c r="C17" s="4">
        <v>1</v>
      </c>
      <c r="D17" s="4">
        <v>13</v>
      </c>
      <c r="E17" s="4">
        <v>16</v>
      </c>
      <c r="F17" s="4">
        <v>30</v>
      </c>
      <c r="G17" s="4">
        <v>9</v>
      </c>
      <c r="H17" s="4">
        <v>10.37</v>
      </c>
      <c r="I17" s="34">
        <v>25538.891144999568</v>
      </c>
      <c r="J17" s="35">
        <v>20.253906249999996</v>
      </c>
      <c r="K17" s="35">
        <v>20.253906249999996</v>
      </c>
      <c r="L17" s="35" t="s">
        <v>1236</v>
      </c>
      <c r="M17" s="35" t="s">
        <v>1236</v>
      </c>
      <c r="N17" s="4">
        <v>0.51200000000000001</v>
      </c>
      <c r="O17" s="4">
        <v>48.405797101449267</v>
      </c>
      <c r="P17" s="35">
        <v>0.75216972034715535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>IF(ISERROR((IF((G17/H17-1)&lt;($T$5/100),(G17/H17-1)+A17,"")))=TRUE," ",((IF((G17/H17-1)&lt;($T$5/100),(G17/H17-1)+A17,""))))</f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627</v>
      </c>
      <c r="AP17" t="s">
        <v>1474</v>
      </c>
      <c r="AQ17" s="22">
        <v>-21.351539941951803</v>
      </c>
      <c r="AR17" s="21" t="e">
        <v>#VALUE!</v>
      </c>
      <c r="AS17">
        <v>-13.211186113789775</v>
      </c>
      <c r="AT17">
        <v>21.351539941951803</v>
      </c>
      <c r="AU17" t="e">
        <v>#VALUE!</v>
      </c>
      <c r="AV17" t="s">
        <v>1988</v>
      </c>
    </row>
    <row r="18" spans="1:48" x14ac:dyDescent="0.25">
      <c r="A18" s="14">
        <v>2.0999999999999992E-10</v>
      </c>
      <c r="B18" t="s">
        <v>1181</v>
      </c>
      <c r="C18" s="4">
        <v>18</v>
      </c>
      <c r="D18" s="4">
        <v>1</v>
      </c>
      <c r="E18" s="4">
        <v>3</v>
      </c>
      <c r="F18" s="4">
        <v>22</v>
      </c>
      <c r="G18" s="4">
        <v>150</v>
      </c>
      <c r="H18" s="4">
        <v>120.25</v>
      </c>
      <c r="I18" s="34">
        <v>35681.665315267055</v>
      </c>
      <c r="J18" s="35" t="s">
        <v>1236</v>
      </c>
      <c r="K18" s="35" t="s">
        <v>1236</v>
      </c>
      <c r="L18" s="35" t="s">
        <v>1236</v>
      </c>
      <c r="M18" s="35" t="s">
        <v>1236</v>
      </c>
      <c r="N18" s="4">
        <v>-4.0659999999999998</v>
      </c>
      <c r="O18" s="4">
        <v>-10.760010896213554</v>
      </c>
      <c r="P18" s="35">
        <v>0</v>
      </c>
      <c r="Q18" s="36">
        <f t="shared" si="5"/>
        <v>81.818181818391807</v>
      </c>
      <c r="R18" s="36" t="str">
        <f t="shared" si="6"/>
        <v xml:space="preserve"> </v>
      </c>
      <c r="S18" s="37">
        <f t="shared" si="7"/>
        <v>0.24740124761124746</v>
      </c>
      <c r="T18" s="37" t="str">
        <f t="shared" si="8"/>
        <v/>
      </c>
      <c r="U18" s="37" t="str">
        <f t="shared" si="9"/>
        <v xml:space="preserve"> </v>
      </c>
      <c r="V18" s="37" t="str">
        <f t="shared" si="10"/>
        <v xml:space="preserve"> </v>
      </c>
      <c r="W18" s="37" t="str">
        <f t="shared" si="11"/>
        <v xml:space="preserve"> </v>
      </c>
      <c r="X18" s="37" t="str">
        <f t="shared" si="12"/>
        <v xml:space="preserve"> </v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1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 t="str">
        <f t="shared" si="17"/>
        <v xml:space="preserve"> </v>
      </c>
      <c r="AH18" s="38" t="str">
        <f t="shared" si="18"/>
        <v xml:space="preserve"> </v>
      </c>
      <c r="AI18" s="1" t="str">
        <f t="shared" si="19"/>
        <v xml:space="preserve"> 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1181</v>
      </c>
      <c r="AP18" t="s">
        <v>1489</v>
      </c>
      <c r="AQ18" s="22" t="e">
        <v>#VALUE!</v>
      </c>
      <c r="AR18" s="21" t="e">
        <v>#VALUE!</v>
      </c>
      <c r="AS18">
        <v>24.740124740124749</v>
      </c>
      <c r="AT18" t="e">
        <v>#VALUE!</v>
      </c>
      <c r="AU18" t="e">
        <v>#VALUE!</v>
      </c>
      <c r="AV18" t="s">
        <v>1989</v>
      </c>
    </row>
    <row r="19" spans="1:48" x14ac:dyDescent="0.25">
      <c r="A19" s="14">
        <v>2.1999999999999991E-10</v>
      </c>
      <c r="B19" t="s">
        <v>642</v>
      </c>
      <c r="C19" s="4">
        <v>23</v>
      </c>
      <c r="D19" s="4">
        <v>1</v>
      </c>
      <c r="E19" s="4">
        <v>4</v>
      </c>
      <c r="F19" s="4">
        <v>28</v>
      </c>
      <c r="G19" s="4">
        <v>52.75</v>
      </c>
      <c r="H19" s="4">
        <v>48.484999999999999</v>
      </c>
      <c r="I19" s="34">
        <v>71586.314423834701</v>
      </c>
      <c r="J19" s="35">
        <v>15.844771241830065</v>
      </c>
      <c r="K19" s="35">
        <v>15.844771241830065</v>
      </c>
      <c r="L19" s="35">
        <v>7.5233398626397658</v>
      </c>
      <c r="M19" s="35">
        <v>7.5233398626397658</v>
      </c>
      <c r="N19" s="4">
        <v>3.06</v>
      </c>
      <c r="O19" s="4">
        <v>24.289195775792034</v>
      </c>
      <c r="P19" s="35">
        <v>3.1783025678044754</v>
      </c>
      <c r="Q19" s="36">
        <f t="shared" si="5"/>
        <v>82.142857143077137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-0.16153584348859629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9</v>
      </c>
      <c r="AC19" s="1" t="str">
        <f t="shared" si="2"/>
        <v xml:space="preserve"> </v>
      </c>
      <c r="AD19" s="1" t="str">
        <f t="shared" si="15"/>
        <v xml:space="preserve"> </v>
      </c>
      <c r="AE19" s="1">
        <f t="shared" si="23"/>
        <v>2</v>
      </c>
      <c r="AF19" s="1" t="str">
        <f t="shared" si="16"/>
        <v xml:space="preserve"> </v>
      </c>
      <c r="AG19" s="38">
        <f t="shared" si="17"/>
        <v>3.1783025680244754</v>
      </c>
      <c r="AH19" s="38" t="str">
        <f t="shared" si="18"/>
        <v xml:space="preserve"> </v>
      </c>
      <c r="AI19" s="1">
        <f t="shared" si="19"/>
        <v>10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642</v>
      </c>
      <c r="AP19" t="s">
        <v>1627</v>
      </c>
      <c r="AQ19" s="22">
        <v>5.065849200124994</v>
      </c>
      <c r="AR19" s="21">
        <v>16.153584348859628</v>
      </c>
      <c r="AS19">
        <v>8.7965350108280873</v>
      </c>
      <c r="AT19">
        <v>-5.065849200124994</v>
      </c>
      <c r="AU19">
        <v>-16.153584348859628</v>
      </c>
      <c r="AV19" t="s">
        <v>1990</v>
      </c>
    </row>
    <row r="20" spans="1:48" x14ac:dyDescent="0.25">
      <c r="A20" s="14">
        <v>2.299999999999999E-10</v>
      </c>
      <c r="B20" t="s">
        <v>641</v>
      </c>
      <c r="C20" s="4">
        <v>25</v>
      </c>
      <c r="D20" s="4">
        <v>0</v>
      </c>
      <c r="E20" s="4">
        <v>4</v>
      </c>
      <c r="F20" s="4">
        <v>29</v>
      </c>
      <c r="G20" s="4">
        <v>20</v>
      </c>
      <c r="H20" s="4">
        <v>16.302</v>
      </c>
      <c r="I20" s="34">
        <v>92493.53430463931</v>
      </c>
      <c r="J20" s="35">
        <v>14.200348432055748</v>
      </c>
      <c r="K20" s="35">
        <v>14.200348432055748</v>
      </c>
      <c r="L20" s="35">
        <v>6.5081951588086602</v>
      </c>
      <c r="M20" s="35">
        <v>6.5081951588086602</v>
      </c>
      <c r="N20" s="4">
        <v>1.1480000000000001</v>
      </c>
      <c r="O20" s="4">
        <v>-4.73029045643153</v>
      </c>
      <c r="P20" s="35">
        <v>3.68052999631947</v>
      </c>
      <c r="Q20" s="36">
        <f t="shared" si="5"/>
        <v>86.206896551954145</v>
      </c>
      <c r="R20" s="36" t="str">
        <f t="shared" si="6"/>
        <v xml:space="preserve"> </v>
      </c>
      <c r="S20" s="37">
        <f t="shared" si="7"/>
        <v>0.22684333233648998</v>
      </c>
      <c r="T20" s="37" t="str">
        <f t="shared" si="8"/>
        <v/>
      </c>
      <c r="U20" s="37" t="str">
        <f t="shared" si="9"/>
        <v/>
      </c>
      <c r="V20" s="37">
        <f t="shared" si="10"/>
        <v>-0.14918429626766638</v>
      </c>
      <c r="W20" s="37" t="str">
        <f t="shared" si="11"/>
        <v/>
      </c>
      <c r="X20" s="37">
        <f t="shared" si="12"/>
        <v>-0.27467209193346098</v>
      </c>
      <c r="Y20" s="1" t="str">
        <f t="shared" si="0"/>
        <v xml:space="preserve"> </v>
      </c>
      <c r="Z20" s="1">
        <f t="shared" si="13"/>
        <v>10</v>
      </c>
      <c r="AA20" s="1" t="str">
        <f t="shared" si="1"/>
        <v xml:space="preserve"> </v>
      </c>
      <c r="AB20" s="1">
        <f t="shared" si="14"/>
        <v>6</v>
      </c>
      <c r="AC20" s="1">
        <f t="shared" si="2"/>
        <v>2</v>
      </c>
      <c r="AD20" s="1" t="str">
        <f t="shared" si="15"/>
        <v xml:space="preserve"> </v>
      </c>
      <c r="AE20" s="1">
        <f t="shared" si="23"/>
        <v>1</v>
      </c>
      <c r="AF20" s="1" t="str">
        <f t="shared" si="16"/>
        <v xml:space="preserve"> </v>
      </c>
      <c r="AG20" s="38">
        <f t="shared" si="17"/>
        <v>3.68052999654947</v>
      </c>
      <c r="AH20" s="38" t="str">
        <f t="shared" si="18"/>
        <v xml:space="preserve"> </v>
      </c>
      <c r="AI20" s="1">
        <f t="shared" si="19"/>
        <v>7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641</v>
      </c>
      <c r="AP20" t="s">
        <v>1367</v>
      </c>
      <c r="AQ20" s="22">
        <v>14.918429626766638</v>
      </c>
      <c r="AR20" s="21">
        <v>27.467209193346097</v>
      </c>
      <c r="AS20">
        <v>22.684333210649001</v>
      </c>
      <c r="AT20">
        <v>-14.918429626766638</v>
      </c>
      <c r="AU20">
        <v>-27.467209193346097</v>
      </c>
      <c r="AV20" t="s">
        <v>1991</v>
      </c>
    </row>
    <row r="21" spans="1:48" x14ac:dyDescent="0.25">
      <c r="A21" s="14">
        <v>2.399999999999999E-10</v>
      </c>
      <c r="B21" t="s">
        <v>1182</v>
      </c>
      <c r="C21" s="4">
        <v>17</v>
      </c>
      <c r="D21" s="4">
        <v>3</v>
      </c>
      <c r="E21" s="4">
        <v>7</v>
      </c>
      <c r="F21" s="4">
        <v>27</v>
      </c>
      <c r="G21" s="4">
        <v>47.25</v>
      </c>
      <c r="H21" s="4">
        <v>41.56</v>
      </c>
      <c r="I21" s="34">
        <v>17820.575859261422</v>
      </c>
      <c r="J21" s="35">
        <v>26.105527638190956</v>
      </c>
      <c r="K21" s="35">
        <v>26.105527638190956</v>
      </c>
      <c r="L21" s="35">
        <v>37.379677800291226</v>
      </c>
      <c r="M21" s="35">
        <v>37.379677800291226</v>
      </c>
      <c r="N21" s="4">
        <v>1.5920000000000001</v>
      </c>
      <c r="O21" s="4">
        <v>38.917975567190219</v>
      </c>
      <c r="P21" s="35">
        <v>2.3676612127045238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3.1659051152438842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1182</v>
      </c>
      <c r="AP21" t="s">
        <v>1992</v>
      </c>
      <c r="AQ21" s="22">
        <v>-56.41160479310787</v>
      </c>
      <c r="AR21" s="21">
        <v>-316.59051152438843</v>
      </c>
      <c r="AS21">
        <v>13.69104908565928</v>
      </c>
      <c r="AT21">
        <v>56.41160479310787</v>
      </c>
      <c r="AU21">
        <v>316.59051152438843</v>
      </c>
      <c r="AV21" t="s">
        <v>1993</v>
      </c>
    </row>
    <row r="22" spans="1:48" x14ac:dyDescent="0.25">
      <c r="A22" s="14">
        <v>2.4999999999999991E-10</v>
      </c>
      <c r="B22" t="s">
        <v>633</v>
      </c>
      <c r="C22" s="4">
        <v>21</v>
      </c>
      <c r="D22" s="4">
        <v>2</v>
      </c>
      <c r="E22" s="4">
        <v>7</v>
      </c>
      <c r="F22" s="4">
        <v>30</v>
      </c>
      <c r="G22" s="4">
        <v>11</v>
      </c>
      <c r="H22" s="4">
        <v>10.032</v>
      </c>
      <c r="I22" s="34">
        <v>31574.669963853779</v>
      </c>
      <c r="J22" s="35">
        <v>14.434532374100717</v>
      </c>
      <c r="K22" s="35">
        <v>14.434532374100717</v>
      </c>
      <c r="L22" s="35">
        <v>7.9932732407089864</v>
      </c>
      <c r="M22" s="35">
        <v>7.9932732407089864</v>
      </c>
      <c r="N22" s="4">
        <v>0.69500000000000006</v>
      </c>
      <c r="O22" s="4">
        <v>10.317460317460327</v>
      </c>
      <c r="P22" s="35">
        <v>4.9242424242424239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>
        <f t="shared" si="10"/>
        <v>-0.13515313524319295</v>
      </c>
      <c r="W22" s="37" t="str">
        <f t="shared" si="11"/>
        <v/>
      </c>
      <c r="X22" s="37">
        <f t="shared" si="12"/>
        <v>-0.10916252250969927</v>
      </c>
      <c r="Y22" s="1" t="str">
        <f t="shared" si="0"/>
        <v xml:space="preserve"> </v>
      </c>
      <c r="Z22" s="1">
        <f t="shared" si="13"/>
        <v>11</v>
      </c>
      <c r="AA22" s="1" t="str">
        <f t="shared" si="1"/>
        <v xml:space="preserve"> </v>
      </c>
      <c r="AB22" s="1">
        <f t="shared" si="14"/>
        <v>12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>
        <f t="shared" si="17"/>
        <v>4.9242424244924239</v>
      </c>
      <c r="AH22" s="38" t="str">
        <f t="shared" si="18"/>
        <v xml:space="preserve"> </v>
      </c>
      <c r="AI22" s="1">
        <f t="shared" si="19"/>
        <v>1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633</v>
      </c>
      <c r="AP22" t="s">
        <v>1296</v>
      </c>
      <c r="AQ22" s="22">
        <v>13.515313524319295</v>
      </c>
      <c r="AR22" s="21">
        <v>10.916252250969926</v>
      </c>
      <c r="AS22">
        <v>9.6491228070175517</v>
      </c>
      <c r="AT22">
        <v>-13.515313524319295</v>
      </c>
      <c r="AU22">
        <v>-10.916252250969926</v>
      </c>
      <c r="AV22" t="s">
        <v>1994</v>
      </c>
    </row>
    <row r="23" spans="1:48" x14ac:dyDescent="0.25">
      <c r="A23" s="14">
        <v>2.5999999999999993E-10</v>
      </c>
      <c r="B23" t="s">
        <v>643</v>
      </c>
      <c r="C23" s="4">
        <v>8</v>
      </c>
      <c r="D23" s="4">
        <v>1</v>
      </c>
      <c r="E23" s="4">
        <v>15</v>
      </c>
      <c r="F23" s="4">
        <v>24</v>
      </c>
      <c r="G23" s="4">
        <v>67.5</v>
      </c>
      <c r="H23" s="4">
        <v>63.7</v>
      </c>
      <c r="I23" s="34">
        <v>22231.371958796844</v>
      </c>
      <c r="J23" s="35">
        <v>16.727941176470587</v>
      </c>
      <c r="K23" s="35">
        <v>16.727941176470587</v>
      </c>
      <c r="L23" s="35">
        <v>8.5513358065402585</v>
      </c>
      <c r="M23" s="35">
        <v>8.5513358065402585</v>
      </c>
      <c r="N23" s="4">
        <v>3.8080000000000003</v>
      </c>
      <c r="O23" s="4">
        <v>-17.575757575757571</v>
      </c>
      <c r="P23" s="35">
        <v>1.9827315541601256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 t="str">
        <f t="shared" si="17"/>
        <v xml:space="preserve"> </v>
      </c>
      <c r="AH23" s="38" t="str">
        <f t="shared" si="18"/>
        <v xml:space="preserve"> </v>
      </c>
      <c r="AI23" s="1" t="str">
        <f t="shared" si="19"/>
        <v xml:space="preserve"> 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643</v>
      </c>
      <c r="AP23" t="s">
        <v>1340</v>
      </c>
      <c r="AQ23" s="22">
        <v>-0.22567482868107724</v>
      </c>
      <c r="AR23" s="21">
        <v>4.696734495778065</v>
      </c>
      <c r="AS23">
        <v>5.9654631083202458</v>
      </c>
      <c r="AT23">
        <v>0.22567482868107724</v>
      </c>
      <c r="AU23">
        <v>-4.696734495778065</v>
      </c>
      <c r="AV23" t="s">
        <v>1995</v>
      </c>
    </row>
    <row r="24" spans="1:48" x14ac:dyDescent="0.25">
      <c r="A24" s="14">
        <v>2.6999999999999995E-10</v>
      </c>
      <c r="B24" t="s">
        <v>637</v>
      </c>
      <c r="C24" s="4">
        <v>19</v>
      </c>
      <c r="D24" s="4">
        <v>1</v>
      </c>
      <c r="E24" s="4">
        <v>4</v>
      </c>
      <c r="F24" s="4">
        <v>24</v>
      </c>
      <c r="G24" s="4">
        <v>46</v>
      </c>
      <c r="H24" s="4">
        <v>38.755000000000003</v>
      </c>
      <c r="I24" s="34">
        <v>25747.49329809536</v>
      </c>
      <c r="J24" s="35">
        <v>11.80115712545676</v>
      </c>
      <c r="K24" s="35">
        <v>11.80115712545676</v>
      </c>
      <c r="L24" s="35">
        <v>7.7359206637838547</v>
      </c>
      <c r="M24" s="35">
        <v>7.7359206637838547</v>
      </c>
      <c r="N24" s="4">
        <v>3.2840000000000003</v>
      </c>
      <c r="O24" s="4">
        <v>1.9242706393544469</v>
      </c>
      <c r="P24" s="35">
        <v>2.2242291317249387</v>
      </c>
      <c r="Q24" s="36">
        <f t="shared" si="5"/>
        <v>79.166666666936678</v>
      </c>
      <c r="R24" s="36" t="str">
        <f t="shared" si="6"/>
        <v xml:space="preserve"> </v>
      </c>
      <c r="S24" s="37">
        <f t="shared" si="7"/>
        <v>0.18694362044804144</v>
      </c>
      <c r="T24" s="37" t="str">
        <f t="shared" si="8"/>
        <v/>
      </c>
      <c r="U24" s="37" t="str">
        <f t="shared" si="9"/>
        <v/>
      </c>
      <c r="V24" s="37">
        <f t="shared" si="10"/>
        <v>-0.29293215215158042</v>
      </c>
      <c r="W24" s="37" t="str">
        <f t="shared" si="11"/>
        <v/>
      </c>
      <c r="X24" s="37">
        <f t="shared" si="12"/>
        <v>-0.13784405428644586</v>
      </c>
      <c r="Y24" s="1" t="str">
        <f t="shared" si="0"/>
        <v xml:space="preserve"> </v>
      </c>
      <c r="Z24" s="1">
        <f t="shared" si="13"/>
        <v>7</v>
      </c>
      <c r="AA24" s="1" t="str">
        <f t="shared" si="1"/>
        <v xml:space="preserve"> </v>
      </c>
      <c r="AB24" s="1">
        <f t="shared" si="14"/>
        <v>11</v>
      </c>
      <c r="AC24" s="1">
        <f t="shared" si="2"/>
        <v>5</v>
      </c>
      <c r="AD24" s="1" t="str">
        <f t="shared" si="15"/>
        <v xml:space="preserve"> </v>
      </c>
      <c r="AE24" s="1">
        <f t="shared" si="23"/>
        <v>5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637</v>
      </c>
      <c r="AP24" t="s">
        <v>1340</v>
      </c>
      <c r="AQ24" s="22">
        <v>29.293215215158042</v>
      </c>
      <c r="AR24" s="21">
        <v>13.784405428644586</v>
      </c>
      <c r="AS24">
        <v>18.694362017804146</v>
      </c>
      <c r="AT24">
        <v>-29.293215215158042</v>
      </c>
      <c r="AU24">
        <v>-13.784405428644586</v>
      </c>
      <c r="AV24" t="s">
        <v>1996</v>
      </c>
    </row>
    <row r="25" spans="1:48" x14ac:dyDescent="0.25">
      <c r="A25" s="14">
        <v>2.7999999999999996E-10</v>
      </c>
      <c r="B25" t="s">
        <v>635</v>
      </c>
      <c r="C25" s="4">
        <v>17</v>
      </c>
      <c r="D25" s="4">
        <v>1</v>
      </c>
      <c r="E25" s="4">
        <v>12</v>
      </c>
      <c r="F25" s="4">
        <v>30</v>
      </c>
      <c r="G25" s="4">
        <v>81</v>
      </c>
      <c r="H25" s="4">
        <v>78.14</v>
      </c>
      <c r="I25" s="34">
        <v>18474.879516913461</v>
      </c>
      <c r="J25" s="35">
        <v>10.683620453923981</v>
      </c>
      <c r="K25" s="35">
        <v>10.683620453923981</v>
      </c>
      <c r="L25" s="35">
        <v>6.3115898703337496</v>
      </c>
      <c r="M25" s="35">
        <v>6.3115898703337496</v>
      </c>
      <c r="N25" s="4">
        <v>7.3140000000000001</v>
      </c>
      <c r="O25" s="4">
        <v>12.644386262128441</v>
      </c>
      <c r="P25" s="35">
        <v>3.1251599692858973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>
        <f t="shared" si="10"/>
        <v>-0.35988950564091338</v>
      </c>
      <c r="W25" s="37" t="str">
        <f t="shared" si="11"/>
        <v/>
      </c>
      <c r="X25" s="37">
        <f t="shared" si="12"/>
        <v>-0.29658343588130121</v>
      </c>
      <c r="Y25" s="1" t="str">
        <f t="shared" si="0"/>
        <v xml:space="preserve"> </v>
      </c>
      <c r="Z25" s="1">
        <f t="shared" si="13"/>
        <v>5</v>
      </c>
      <c r="AA25" s="1" t="str">
        <f t="shared" si="1"/>
        <v xml:space="preserve"> </v>
      </c>
      <c r="AB25" s="1">
        <f t="shared" si="14"/>
        <v>5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>
        <f t="shared" si="17"/>
        <v>3.1251599695658974</v>
      </c>
      <c r="AH25" s="38" t="str">
        <f t="shared" si="18"/>
        <v xml:space="preserve"> </v>
      </c>
      <c r="AI25" s="1">
        <f t="shared" si="19"/>
        <v>11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635</v>
      </c>
      <c r="AP25" t="s">
        <v>1243</v>
      </c>
      <c r="AQ25" s="22">
        <v>35.98895056409134</v>
      </c>
      <c r="AR25" s="21">
        <v>29.658343588130119</v>
      </c>
      <c r="AS25">
        <v>3.6600972613258342</v>
      </c>
      <c r="AT25">
        <v>-35.98895056409134</v>
      </c>
      <c r="AU25">
        <v>-29.658343588130119</v>
      </c>
      <c r="AV25" t="s">
        <v>1997</v>
      </c>
    </row>
    <row r="26" spans="1:48" x14ac:dyDescent="0.25">
      <c r="A26" s="14">
        <v>2.8999999999999998E-10</v>
      </c>
      <c r="B26" t="s">
        <v>629</v>
      </c>
      <c r="C26" s="4">
        <v>9</v>
      </c>
      <c r="D26" s="4">
        <v>2</v>
      </c>
      <c r="E26" s="4">
        <v>17</v>
      </c>
      <c r="F26" s="4">
        <v>28</v>
      </c>
      <c r="G26" s="4">
        <v>97.5</v>
      </c>
      <c r="H26" s="4">
        <v>98.68</v>
      </c>
      <c r="I26" s="34">
        <v>47356.20821732148</v>
      </c>
      <c r="J26" s="35">
        <v>20.87581975883224</v>
      </c>
      <c r="K26" s="35">
        <v>20.87581975883224</v>
      </c>
      <c r="L26" s="35">
        <v>11.595406686134234</v>
      </c>
      <c r="M26" s="35">
        <v>11.595406686134234</v>
      </c>
      <c r="N26" s="4">
        <v>4.7270000000000003</v>
      </c>
      <c r="O26" s="4">
        <v>10.962441314554003</v>
      </c>
      <c r="P26" s="35">
        <v>1.9122415889744626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 t="str">
        <f t="shared" si="12"/>
        <v/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629</v>
      </c>
      <c r="AP26" t="s">
        <v>1520</v>
      </c>
      <c r="AQ26" s="22">
        <v>-25.077742733450137</v>
      </c>
      <c r="AR26" s="21">
        <v>-29.228947036893405</v>
      </c>
      <c r="AS26">
        <v>-1.1957843534657564</v>
      </c>
      <c r="AT26">
        <v>25.077742733450137</v>
      </c>
      <c r="AU26">
        <v>29.228947036893405</v>
      </c>
      <c r="AV26" t="s">
        <v>1998</v>
      </c>
    </row>
    <row r="27" spans="1:48" x14ac:dyDescent="0.25">
      <c r="A27" s="14">
        <v>3E-10</v>
      </c>
      <c r="B27" t="s">
        <v>645</v>
      </c>
      <c r="C27" s="4">
        <v>21</v>
      </c>
      <c r="D27" s="4">
        <v>2</v>
      </c>
      <c r="E27" s="4">
        <v>8</v>
      </c>
      <c r="F27" s="4">
        <v>31</v>
      </c>
      <c r="G27" s="4">
        <v>40</v>
      </c>
      <c r="H27" s="4">
        <v>35.18</v>
      </c>
      <c r="I27" s="34">
        <v>54744.848730370075</v>
      </c>
      <c r="J27" s="35">
        <v>32.695167286245351</v>
      </c>
      <c r="K27" s="35">
        <v>32.695167286245351</v>
      </c>
      <c r="L27" s="35">
        <v>16.275268612174699</v>
      </c>
      <c r="M27" s="35">
        <v>16.275268612174699</v>
      </c>
      <c r="N27" s="4">
        <v>1.0760000000000001</v>
      </c>
      <c r="O27" s="4">
        <v>68.125</v>
      </c>
      <c r="P27" s="35">
        <v>0.75895395110858455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>
        <f t="shared" si="21"/>
        <v>68.125000000300005</v>
      </c>
      <c r="AL27" s="25" t="str">
        <f t="shared" si="22"/>
        <v xml:space="preserve"> </v>
      </c>
      <c r="AM27" s="1">
        <f t="shared" si="3"/>
        <v>3</v>
      </c>
      <c r="AN27" s="1" t="str">
        <f t="shared" si="4"/>
        <v xml:space="preserve"> </v>
      </c>
      <c r="AO27" t="s">
        <v>645</v>
      </c>
      <c r="AP27" t="s">
        <v>1404</v>
      </c>
      <c r="AQ27" s="22">
        <v>-95.893515545703664</v>
      </c>
      <c r="AR27" s="21">
        <v>-81.385257319950938</v>
      </c>
      <c r="AS27">
        <v>13.700966458214904</v>
      </c>
      <c r="AT27">
        <v>95.893515545703664</v>
      </c>
      <c r="AU27">
        <v>81.385257319950938</v>
      </c>
      <c r="AV27" t="s">
        <v>1999</v>
      </c>
    </row>
    <row r="28" spans="1:48" x14ac:dyDescent="0.25">
      <c r="A28" s="14">
        <v>3.1000000000000002E-10</v>
      </c>
      <c r="B28" t="s">
        <v>630</v>
      </c>
      <c r="C28" s="4">
        <v>26</v>
      </c>
      <c r="D28" s="4">
        <v>1</v>
      </c>
      <c r="E28" s="4">
        <v>9</v>
      </c>
      <c r="F28" s="4">
        <v>36</v>
      </c>
      <c r="G28" s="4">
        <v>251.48797607421875</v>
      </c>
      <c r="H28" s="4">
        <v>238.8</v>
      </c>
      <c r="I28" s="34">
        <v>148334.22974188591</v>
      </c>
      <c r="J28" s="35">
        <v>31.007308093096448</v>
      </c>
      <c r="K28" s="35">
        <v>31.007308093096448</v>
      </c>
      <c r="L28" s="35">
        <v>17.380179610907881</v>
      </c>
      <c r="M28" s="35">
        <v>17.380179610907881</v>
      </c>
      <c r="N28" s="4">
        <v>9.1769999999999996</v>
      </c>
      <c r="O28" s="4">
        <v>11.506682867557705</v>
      </c>
      <c r="P28" s="35">
        <v>1.4900507499624536</v>
      </c>
      <c r="Q28" s="36">
        <f t="shared" si="5"/>
        <v>72.222222222532224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>
        <f t="shared" si="23"/>
        <v>10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630</v>
      </c>
      <c r="AP28" t="s">
        <v>1350</v>
      </c>
      <c r="AQ28" s="22">
        <v>-85.780685469095602</v>
      </c>
      <c r="AR28" s="21">
        <v>-93.699313118141703</v>
      </c>
      <c r="AS28">
        <v>5.3132228116493874</v>
      </c>
      <c r="AT28">
        <v>85.780685469095602</v>
      </c>
      <c r="AU28">
        <v>93.699313118141703</v>
      </c>
      <c r="AV28" t="s">
        <v>1735</v>
      </c>
    </row>
    <row r="29" spans="1:48" x14ac:dyDescent="0.25">
      <c r="A29" s="14">
        <v>3.2000000000000003E-10</v>
      </c>
      <c r="B29" t="s">
        <v>639</v>
      </c>
      <c r="C29" s="4">
        <v>14</v>
      </c>
      <c r="D29" s="4">
        <v>2</v>
      </c>
      <c r="E29" s="4">
        <v>10</v>
      </c>
      <c r="F29" s="4">
        <v>26</v>
      </c>
      <c r="G29" s="4">
        <v>144.5</v>
      </c>
      <c r="H29" s="4">
        <v>146.69999999999999</v>
      </c>
      <c r="I29" s="34">
        <v>76002.52591922693</v>
      </c>
      <c r="J29" s="35">
        <v>21.174942263279444</v>
      </c>
      <c r="K29" s="35">
        <v>21.174942263279444</v>
      </c>
      <c r="L29" s="35">
        <v>14.447335824918671</v>
      </c>
      <c r="M29" s="35">
        <v>14.447335824918671</v>
      </c>
      <c r="N29" s="4">
        <v>6.9279999999999999</v>
      </c>
      <c r="O29" s="4">
        <v>3.4029850746268617</v>
      </c>
      <c r="P29" s="35">
        <v>1.0054533060668032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/>
      </c>
      <c r="X29" s="37" t="str">
        <f t="shared" si="12"/>
        <v/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 t="str">
        <f t="shared" si="17"/>
        <v xml:space="preserve"> </v>
      </c>
      <c r="AH29" s="38" t="str">
        <f t="shared" si="18"/>
        <v xml:space="preserve"> </v>
      </c>
      <c r="AI29" s="1" t="str">
        <f t="shared" si="19"/>
        <v xml:space="preserve"> 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639</v>
      </c>
      <c r="AP29" t="s">
        <v>1431</v>
      </c>
      <c r="AQ29" s="22">
        <v>-26.869939068216997</v>
      </c>
      <c r="AR29" s="21">
        <v>-61.013239697336296</v>
      </c>
      <c r="AS29">
        <v>-1.4996591683708149</v>
      </c>
      <c r="AT29">
        <v>26.869939068216997</v>
      </c>
      <c r="AU29">
        <v>61.013239697336296</v>
      </c>
      <c r="AV29" t="s">
        <v>2000</v>
      </c>
    </row>
    <row r="30" spans="1:48" x14ac:dyDescent="0.25">
      <c r="A30" s="14">
        <v>3.3000000000000005E-10</v>
      </c>
      <c r="B30" t="s">
        <v>1183</v>
      </c>
      <c r="C30" s="4">
        <v>6</v>
      </c>
      <c r="D30" s="4">
        <v>7</v>
      </c>
      <c r="E30" s="4">
        <v>15</v>
      </c>
      <c r="F30" s="4">
        <v>28</v>
      </c>
      <c r="G30" s="4">
        <v>200</v>
      </c>
      <c r="H30" s="4">
        <v>199.15</v>
      </c>
      <c r="I30" s="34">
        <v>12671.903797805306</v>
      </c>
      <c r="J30" s="35">
        <v>33.967252259935186</v>
      </c>
      <c r="K30" s="35">
        <v>33.967252259935186</v>
      </c>
      <c r="L30" s="35">
        <v>16.779931660539365</v>
      </c>
      <c r="M30" s="35">
        <v>16.779931660539365</v>
      </c>
      <c r="N30" s="4">
        <v>5.8630000000000004</v>
      </c>
      <c r="O30" s="4">
        <v>5.4496402877697827</v>
      </c>
      <c r="P30" s="35">
        <v>0.96660808435852374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 t="str">
        <f t="shared" si="17"/>
        <v xml:space="preserve"> </v>
      </c>
      <c r="AH30" s="38" t="str">
        <f t="shared" si="18"/>
        <v xml:space="preserve"> </v>
      </c>
      <c r="AI30" s="1" t="str">
        <f t="shared" si="19"/>
        <v xml:space="preserve"> 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1183</v>
      </c>
      <c r="AP30" t="s">
        <v>1472</v>
      </c>
      <c r="AQ30" s="22">
        <v>-103.51522903587443</v>
      </c>
      <c r="AR30" s="21">
        <v>-87.009646020916563</v>
      </c>
      <c r="AS30">
        <v>0.42681395932713251</v>
      </c>
      <c r="AT30">
        <v>103.51522903587443</v>
      </c>
      <c r="AU30">
        <v>87.009646020916563</v>
      </c>
      <c r="AV30" t="s">
        <v>2001</v>
      </c>
    </row>
    <row r="31" spans="1:48" x14ac:dyDescent="0.25">
      <c r="A31" s="14">
        <v>3.4000000000000007E-10</v>
      </c>
      <c r="B31" t="s">
        <v>636</v>
      </c>
      <c r="C31" s="4">
        <v>17</v>
      </c>
      <c r="D31" s="4">
        <v>3</v>
      </c>
      <c r="E31" s="4">
        <v>9</v>
      </c>
      <c r="F31" s="4">
        <v>29</v>
      </c>
      <c r="G31" s="4">
        <v>265</v>
      </c>
      <c r="H31" s="4">
        <v>265.3</v>
      </c>
      <c r="I31" s="34">
        <v>44289.680282047811</v>
      </c>
      <c r="J31" s="35">
        <v>12.93956981905087</v>
      </c>
      <c r="K31" s="35">
        <v>12.93956981905087</v>
      </c>
      <c r="L31" s="35" t="s">
        <v>1236</v>
      </c>
      <c r="M31" s="35" t="s">
        <v>1236</v>
      </c>
      <c r="N31" s="4">
        <v>20.503</v>
      </c>
      <c r="O31" s="4">
        <v>137.57821552723058</v>
      </c>
      <c r="P31" s="35">
        <v>3.8967206935544674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>
        <f t="shared" si="10"/>
        <v>-0.22472400911393275</v>
      </c>
      <c r="W31" s="37" t="str">
        <f t="shared" si="11"/>
        <v xml:space="preserve"> </v>
      </c>
      <c r="X31" s="37" t="str">
        <f t="shared" si="12"/>
        <v xml:space="preserve"> </v>
      </c>
      <c r="Y31" s="1" t="str">
        <f t="shared" si="0"/>
        <v xml:space="preserve"> </v>
      </c>
      <c r="Z31" s="1">
        <f t="shared" si="13"/>
        <v>9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3.8967206938944674</v>
      </c>
      <c r="AH31" s="38" t="str">
        <f t="shared" si="18"/>
        <v xml:space="preserve"> </v>
      </c>
      <c r="AI31" s="1">
        <f t="shared" si="19"/>
        <v>5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636</v>
      </c>
      <c r="AP31" t="s">
        <v>1851</v>
      </c>
      <c r="AQ31" s="22">
        <v>22.472400911393276</v>
      </c>
      <c r="AR31" s="21" t="e">
        <v>#VALUE!</v>
      </c>
      <c r="AS31">
        <v>-0.11307953260459858</v>
      </c>
      <c r="AT31">
        <v>-22.472400911393276</v>
      </c>
      <c r="AU31" t="e">
        <v>#VALUE!</v>
      </c>
      <c r="AV31" t="s">
        <v>2002</v>
      </c>
    </row>
    <row r="32" spans="1:48" x14ac:dyDescent="0.25">
      <c r="A32" s="14">
        <v>3.5000000000000008E-10</v>
      </c>
      <c r="B32" t="s">
        <v>624</v>
      </c>
      <c r="C32" s="4">
        <v>23</v>
      </c>
      <c r="D32" s="4">
        <v>1</v>
      </c>
      <c r="E32" s="4">
        <v>5</v>
      </c>
      <c r="F32" s="4">
        <v>29</v>
      </c>
      <c r="G32" s="4">
        <v>40</v>
      </c>
      <c r="H32" s="4">
        <v>34.53</v>
      </c>
      <c r="I32" s="34">
        <v>27823.713598857132</v>
      </c>
      <c r="J32" s="35">
        <v>20.788681517158338</v>
      </c>
      <c r="K32" s="35">
        <v>20.788681517158338</v>
      </c>
      <c r="L32" s="35">
        <v>6.5354655165594284</v>
      </c>
      <c r="M32" s="35">
        <v>6.5354655165594284</v>
      </c>
      <c r="N32" s="4">
        <v>1.661</v>
      </c>
      <c r="O32" s="4">
        <v>-12.578947368421057</v>
      </c>
      <c r="P32" s="35">
        <v>2.6180133217492036</v>
      </c>
      <c r="Q32" s="36">
        <f t="shared" si="5"/>
        <v>79.310344827936206</v>
      </c>
      <c r="R32" s="36" t="str">
        <f t="shared" si="6"/>
        <v xml:space="preserve"> </v>
      </c>
      <c r="S32" s="37">
        <f t="shared" si="7"/>
        <v>0.15841297457531131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>
        <f t="shared" si="12"/>
        <v>-0.27163285431735795</v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>
        <f t="shared" si="14"/>
        <v>7</v>
      </c>
      <c r="AC32" s="1">
        <f t="shared" si="2"/>
        <v>6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624</v>
      </c>
      <c r="AP32" t="s">
        <v>1249</v>
      </c>
      <c r="AQ32" s="22">
        <v>-24.555652837089426</v>
      </c>
      <c r="AR32" s="21">
        <v>27.163285431735794</v>
      </c>
      <c r="AS32">
        <v>15.841297422531131</v>
      </c>
      <c r="AT32">
        <v>24.555652837089426</v>
      </c>
      <c r="AU32">
        <v>-27.163285431735794</v>
      </c>
      <c r="AV32" t="s">
        <v>2003</v>
      </c>
    </row>
    <row r="33" spans="1:48" x14ac:dyDescent="0.25">
      <c r="A33" s="14">
        <v>3.600000000000001E-10</v>
      </c>
      <c r="B33" t="s">
        <v>638</v>
      </c>
      <c r="C33" s="4">
        <v>24</v>
      </c>
      <c r="D33" s="4">
        <v>4</v>
      </c>
      <c r="E33" s="4">
        <v>10</v>
      </c>
      <c r="F33" s="4">
        <v>38</v>
      </c>
      <c r="G33" s="4">
        <v>124.25</v>
      </c>
      <c r="H33" s="4">
        <v>111.24</v>
      </c>
      <c r="I33" s="34">
        <v>162842.63111088349</v>
      </c>
      <c r="J33" s="35">
        <v>23.488175675675677</v>
      </c>
      <c r="K33" s="35">
        <v>23.488175675675677</v>
      </c>
      <c r="L33" s="35">
        <v>16.370965924050353</v>
      </c>
      <c r="M33" s="35">
        <v>16.370965924050353</v>
      </c>
      <c r="N33" s="4">
        <v>4.7359999999999998</v>
      </c>
      <c r="O33" s="4">
        <v>0.98081023454156446</v>
      </c>
      <c r="P33" s="35">
        <v>1.6019417475728155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638</v>
      </c>
      <c r="AP33" t="s">
        <v>1335</v>
      </c>
      <c r="AQ33" s="22">
        <v>-40.729706827310828</v>
      </c>
      <c r="AR33" s="21">
        <v>-82.451788506195584</v>
      </c>
      <c r="AS33">
        <v>11.695433297375057</v>
      </c>
      <c r="AT33">
        <v>40.729706827310828</v>
      </c>
      <c r="AU33">
        <v>82.451788506195584</v>
      </c>
      <c r="AV33" t="s">
        <v>2004</v>
      </c>
    </row>
    <row r="34" spans="1:48" x14ac:dyDescent="0.25">
      <c r="A34" s="14">
        <v>3.7000000000000012E-10</v>
      </c>
      <c r="B34" t="s">
        <v>631</v>
      </c>
      <c r="C34" s="4">
        <v>22</v>
      </c>
      <c r="D34" s="4">
        <v>2</v>
      </c>
      <c r="E34" s="4">
        <v>6</v>
      </c>
      <c r="F34" s="4">
        <v>30</v>
      </c>
      <c r="G34" s="4">
        <v>152</v>
      </c>
      <c r="H34" s="4">
        <v>139.28</v>
      </c>
      <c r="I34" s="34">
        <v>141071.13404293355</v>
      </c>
      <c r="J34" s="35">
        <v>20.947510903895324</v>
      </c>
      <c r="K34" s="35">
        <v>20.947510903895324</v>
      </c>
      <c r="L34" s="35">
        <v>16.233563590571041</v>
      </c>
      <c r="M34" s="35">
        <v>16.233563590571041</v>
      </c>
      <c r="N34" s="4">
        <v>6.649</v>
      </c>
      <c r="O34" s="4">
        <v>32.344745222929937</v>
      </c>
      <c r="P34" s="35">
        <v>2.5696438828259622</v>
      </c>
      <c r="Q34" s="36">
        <f t="shared" si="5"/>
        <v>73.333333333703322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9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631</v>
      </c>
      <c r="AP34" t="s">
        <v>1581</v>
      </c>
      <c r="AQ34" s="22">
        <v>-25.507281151680306</v>
      </c>
      <c r="AR34" s="21">
        <v>-80.920461545738348</v>
      </c>
      <c r="AS34">
        <v>9.1326823664560575</v>
      </c>
      <c r="AT34">
        <v>25.507281151680306</v>
      </c>
      <c r="AU34">
        <v>80.920461545738348</v>
      </c>
      <c r="AV34" t="s">
        <v>2005</v>
      </c>
    </row>
    <row r="35" spans="1:48" x14ac:dyDescent="0.25">
      <c r="A35" s="14">
        <v>3.8000000000000014E-10</v>
      </c>
      <c r="B35" t="s">
        <v>647</v>
      </c>
      <c r="C35" s="4">
        <v>20</v>
      </c>
      <c r="D35" s="4">
        <v>1</v>
      </c>
      <c r="E35" s="4">
        <v>5</v>
      </c>
      <c r="F35" s="4">
        <v>26</v>
      </c>
      <c r="G35" s="4">
        <v>66</v>
      </c>
      <c r="H35" s="4">
        <v>57.6</v>
      </c>
      <c r="I35" s="34">
        <v>38840.329335746384</v>
      </c>
      <c r="J35" s="35">
        <v>21.573033707865168</v>
      </c>
      <c r="K35" s="35">
        <v>21.573033707865168</v>
      </c>
      <c r="L35" s="35">
        <v>25.116237564292213</v>
      </c>
      <c r="M35" s="35">
        <v>25.116237564292213</v>
      </c>
      <c r="N35" s="4">
        <v>2.67</v>
      </c>
      <c r="O35" s="4" t="s">
        <v>119</v>
      </c>
      <c r="P35" s="35">
        <v>3.0729166666666665</v>
      </c>
      <c r="Q35" s="36">
        <f t="shared" si="5"/>
        <v>76.923076923456918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 t="str">
        <f t="shared" si="14"/>
        <v xml:space="preserve"> 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7</v>
      </c>
      <c r="AF35" s="1" t="str">
        <f t="shared" si="16"/>
        <v xml:space="preserve"> </v>
      </c>
      <c r="AG35" s="38">
        <f t="shared" si="17"/>
        <v>3.0729166670466666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647</v>
      </c>
      <c r="AP35" t="s">
        <v>1992</v>
      </c>
      <c r="AQ35" s="22">
        <v>-29.255109081443152</v>
      </c>
      <c r="AR35" s="21">
        <v>-179.91643776006637</v>
      </c>
      <c r="AS35">
        <v>14.583333333333325</v>
      </c>
      <c r="AT35">
        <v>29.255109081443152</v>
      </c>
      <c r="AU35">
        <v>179.91643776006637</v>
      </c>
      <c r="AV35" t="s">
        <v>2006</v>
      </c>
    </row>
    <row r="36" spans="1:48" x14ac:dyDescent="0.25">
      <c r="A36" s="14">
        <v>3.9000000000000015E-10</v>
      </c>
      <c r="B36" t="s">
        <v>632</v>
      </c>
      <c r="C36" s="4">
        <v>22</v>
      </c>
      <c r="D36" s="4">
        <v>0</v>
      </c>
      <c r="E36" s="4">
        <v>6</v>
      </c>
      <c r="F36" s="4">
        <v>28</v>
      </c>
      <c r="G36" s="4">
        <v>265.5</v>
      </c>
      <c r="H36" s="4">
        <v>235.55</v>
      </c>
      <c r="I36" s="34">
        <v>160483.37129541847</v>
      </c>
      <c r="J36" s="35">
        <v>9.3047600237013626</v>
      </c>
      <c r="K36" s="35">
        <v>9.3047600237013626</v>
      </c>
      <c r="L36" s="35">
        <v>2.8841438458337336</v>
      </c>
      <c r="M36" s="35">
        <v>2.8841438458337336</v>
      </c>
      <c r="N36" s="4">
        <v>25.315000000000001</v>
      </c>
      <c r="O36" s="4">
        <v>41.979809310151424</v>
      </c>
      <c r="P36" s="35">
        <v>2.759923583103375</v>
      </c>
      <c r="Q36" s="36">
        <f t="shared" si="5"/>
        <v>78.571428571818572</v>
      </c>
      <c r="R36" s="36" t="str">
        <f t="shared" si="6"/>
        <v xml:space="preserve"> </v>
      </c>
      <c r="S36" s="37" t="str">
        <f t="shared" si="7"/>
        <v/>
      </c>
      <c r="T36" s="37" t="str">
        <f t="shared" si="8"/>
        <v/>
      </c>
      <c r="U36" s="37" t="str">
        <f t="shared" si="9"/>
        <v/>
      </c>
      <c r="V36" s="37">
        <f t="shared" si="10"/>
        <v>-0.44250410576158727</v>
      </c>
      <c r="W36" s="37" t="str">
        <f t="shared" si="11"/>
        <v/>
      </c>
      <c r="X36" s="37">
        <f t="shared" si="12"/>
        <v>-0.6785667959833428</v>
      </c>
      <c r="Y36" s="1" t="str">
        <f t="shared" si="0"/>
        <v xml:space="preserve"> </v>
      </c>
      <c r="Z36" s="1">
        <f t="shared" si="13"/>
        <v>3</v>
      </c>
      <c r="AA36" s="1" t="str">
        <f t="shared" si="1"/>
        <v xml:space="preserve"> </v>
      </c>
      <c r="AB36" s="1">
        <f t="shared" si="14"/>
        <v>2</v>
      </c>
      <c r="AC36" s="1" t="str">
        <f t="shared" si="2"/>
        <v xml:space="preserve"> </v>
      </c>
      <c r="AD36" s="1" t="str">
        <f t="shared" si="15"/>
        <v xml:space="preserve"> </v>
      </c>
      <c r="AE36" s="1">
        <f t="shared" si="23"/>
        <v>6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632</v>
      </c>
      <c r="AP36" t="s">
        <v>1300</v>
      </c>
      <c r="AQ36" s="22">
        <v>44.250410576158728</v>
      </c>
      <c r="AR36" s="21">
        <v>67.856679598334281</v>
      </c>
      <c r="AS36">
        <v>12.714922521757588</v>
      </c>
      <c r="AT36">
        <v>-44.250410576158728</v>
      </c>
      <c r="AU36">
        <v>-67.856679598334281</v>
      </c>
      <c r="AV36" t="s">
        <v>2007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800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44298.974818171293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800</v>
      </c>
      <c r="C6" s="31"/>
      <c r="D6" s="31"/>
      <c r="E6" s="31"/>
      <c r="F6" s="31"/>
      <c r="G6" s="32"/>
      <c r="H6" s="32"/>
      <c r="I6" s="33"/>
      <c r="J6" s="32">
        <v>18.369784646198728</v>
      </c>
      <c r="K6" s="32">
        <v>15.679026164755332</v>
      </c>
      <c r="L6" s="32">
        <v>9.5252076240748167</v>
      </c>
      <c r="M6" s="32">
        <v>8.6593167402063891</v>
      </c>
      <c r="N6" s="32"/>
      <c r="O6" s="32"/>
      <c r="P6" s="32">
        <v>2.6999397566897341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677</v>
      </c>
      <c r="C7" s="4">
        <v>16</v>
      </c>
      <c r="D7" s="4">
        <v>2</v>
      </c>
      <c r="E7" s="4">
        <v>6</v>
      </c>
      <c r="F7" s="4">
        <v>24</v>
      </c>
      <c r="G7" s="4">
        <v>14</v>
      </c>
      <c r="H7" s="4">
        <v>12.528</v>
      </c>
      <c r="I7" s="34">
        <v>43541.38994037763</v>
      </c>
      <c r="J7" s="35">
        <v>10.581081081081082</v>
      </c>
      <c r="K7" s="35">
        <v>10.581081081081082</v>
      </c>
      <c r="L7" s="35" t="s">
        <v>1236</v>
      </c>
      <c r="M7" s="35" t="s">
        <v>1236</v>
      </c>
      <c r="N7" s="4">
        <v>1.1839999999999999</v>
      </c>
      <c r="O7" s="4">
        <v>3.1358885017421434</v>
      </c>
      <c r="P7" s="35">
        <v>5.1564495530012779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-0.42399536603872856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>
        <f>IF(ISERROR((RANK(V7,V$7:V$184,1)))=TRUE," ",((RANK(V7,V$7:V$184,1))))</f>
        <v>7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5.1564495531012779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677</v>
      </c>
      <c r="AP7" t="s">
        <v>1474</v>
      </c>
      <c r="AQ7" s="22">
        <v>42.399536603872853</v>
      </c>
      <c r="AR7" s="21" t="e">
        <v>#VALUE!</v>
      </c>
      <c r="AS7">
        <v>11.749680715197952</v>
      </c>
      <c r="AT7">
        <v>-42.399536603872853</v>
      </c>
      <c r="AU7" t="e">
        <v>#VALUE!</v>
      </c>
      <c r="AV7" t="s">
        <v>2008</v>
      </c>
    </row>
    <row r="8" spans="1:48" x14ac:dyDescent="0.25">
      <c r="A8" s="14">
        <v>1.1000000000000001E-10</v>
      </c>
      <c r="B8" t="s">
        <v>652</v>
      </c>
      <c r="C8" s="4">
        <v>18</v>
      </c>
      <c r="D8" s="4">
        <v>0</v>
      </c>
      <c r="E8" s="4">
        <v>13</v>
      </c>
      <c r="F8" s="4">
        <v>31</v>
      </c>
      <c r="G8" s="4">
        <v>153.5</v>
      </c>
      <c r="H8" s="4">
        <v>140.41999999999999</v>
      </c>
      <c r="I8" s="34">
        <v>79265.842942258198</v>
      </c>
      <c r="J8" s="35">
        <v>25.680321872713971</v>
      </c>
      <c r="K8" s="35">
        <v>25.680321872713971</v>
      </c>
      <c r="L8" s="35">
        <v>12.74350172890375</v>
      </c>
      <c r="M8" s="35">
        <v>12.74350172890375</v>
      </c>
      <c r="N8" s="4">
        <v>5.468</v>
      </c>
      <c r="O8" s="4">
        <v>10.219713767385601</v>
      </c>
      <c r="P8" s="35">
        <v>2.0773394103404077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/>
      </c>
      <c r="X8" s="37" t="str">
        <f t="shared" ref="X8:X46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46" si="18">IF(ISERROR((IF((AND(P8&gt;$AG$6,P8&lt;$AG$5))=TRUE,P8+A8," ")))=TRUE," ",((IF((AND(P8&gt;$AG$6,P8&lt;$AG$5))=TRUE,P8+A8," "))))</f>
        <v xml:space="preserve"> </v>
      </c>
      <c r="AH8" s="38" t="str">
        <f t="shared" ref="AH8:AH46" si="19">IF(ISERROR(((IF(P8&lt;$AH$5,P8+A8," "))))=TRUE," ",((IF(P8&lt;$AH$5,P8+A8," "))))</f>
        <v xml:space="preserve"> </v>
      </c>
      <c r="AI8" s="1" t="str">
        <f t="shared" ref="AI8:AI34" si="20">IF(ISERROR((RANK(AG8,AG$7:AG$184,0)))=TRUE," ",((RANK(AG8,AG$7:AG$184,0))))</f>
        <v xml:space="preserve"> 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652</v>
      </c>
      <c r="AP8" t="s">
        <v>1350</v>
      </c>
      <c r="AQ8" s="22">
        <v>-39.796532007946105</v>
      </c>
      <c r="AR8" s="21">
        <v>-33.78712813245923</v>
      </c>
      <c r="AS8">
        <v>9.314912405640241</v>
      </c>
      <c r="AT8">
        <v>39.796532007946105</v>
      </c>
      <c r="AU8">
        <v>33.78712813245923</v>
      </c>
      <c r="AV8" t="s">
        <v>2009</v>
      </c>
    </row>
    <row r="9" spans="1:48" x14ac:dyDescent="0.25">
      <c r="A9" s="14">
        <v>1.2E-10</v>
      </c>
      <c r="B9" t="s">
        <v>675</v>
      </c>
      <c r="C9" s="4">
        <v>20</v>
      </c>
      <c r="D9" s="4">
        <v>1</v>
      </c>
      <c r="E9" s="4">
        <v>8</v>
      </c>
      <c r="F9" s="4">
        <v>29</v>
      </c>
      <c r="G9" s="4">
        <v>110</v>
      </c>
      <c r="H9" s="4">
        <v>99.9</v>
      </c>
      <c r="I9" s="34">
        <v>93568.57371235051</v>
      </c>
      <c r="J9" s="35" t="s">
        <v>1236</v>
      </c>
      <c r="K9" s="35" t="s">
        <v>1236</v>
      </c>
      <c r="L9" s="35">
        <v>13.916727746482833</v>
      </c>
      <c r="M9" s="35">
        <v>13.916727746482833</v>
      </c>
      <c r="N9" s="4">
        <v>2.1670000000000003</v>
      </c>
      <c r="O9" s="4">
        <v>59.338235294117659</v>
      </c>
      <c r="P9" s="35">
        <v>0.66366366366366358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 xml:space="preserve"> </v>
      </c>
      <c r="V9" s="37" t="str">
        <f t="shared" si="12"/>
        <v xml:space="preserve"> </v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 t="str">
        <f t="shared" si="18"/>
        <v xml:space="preserve"> </v>
      </c>
      <c r="AH9" s="38" t="str">
        <f t="shared" si="19"/>
        <v xml:space="preserve"> </v>
      </c>
      <c r="AI9" s="1" t="str">
        <f t="shared" si="20"/>
        <v xml:space="preserve"> </v>
      </c>
      <c r="AJ9" s="1" t="str">
        <f t="shared" si="21"/>
        <v xml:space="preserve"> </v>
      </c>
      <c r="AK9" s="25">
        <f t="shared" si="22"/>
        <v>59.338235294237656</v>
      </c>
      <c r="AL9" s="25" t="str">
        <f t="shared" si="23"/>
        <v xml:space="preserve"> </v>
      </c>
      <c r="AM9" s="1">
        <f t="shared" si="5"/>
        <v>4</v>
      </c>
      <c r="AN9" s="1" t="str">
        <f t="shared" si="6"/>
        <v xml:space="preserve"> </v>
      </c>
      <c r="AO9" t="s">
        <v>675</v>
      </c>
      <c r="AP9" t="s">
        <v>1472</v>
      </c>
      <c r="AQ9" s="22" t="e">
        <v>#VALUE!</v>
      </c>
      <c r="AR9" s="21">
        <v>-46.104193165391116</v>
      </c>
      <c r="AS9">
        <v>10.110110110110092</v>
      </c>
      <c r="AT9" t="e">
        <v>#VALUE!</v>
      </c>
      <c r="AU9">
        <v>46.104193165391116</v>
      </c>
      <c r="AV9" t="s">
        <v>2010</v>
      </c>
    </row>
    <row r="10" spans="1:48" x14ac:dyDescent="0.25">
      <c r="A10" s="14">
        <v>1.2999999999999999E-10</v>
      </c>
      <c r="B10" t="s">
        <v>1184</v>
      </c>
      <c r="C10" s="4">
        <v>13</v>
      </c>
      <c r="D10" s="4">
        <v>0</v>
      </c>
      <c r="E10" s="4">
        <v>7</v>
      </c>
      <c r="F10" s="4">
        <v>20</v>
      </c>
      <c r="G10" s="4">
        <v>51</v>
      </c>
      <c r="H10" s="4">
        <v>44.02</v>
      </c>
      <c r="I10" s="34">
        <v>19471.104036205343</v>
      </c>
      <c r="J10" s="35">
        <v>26.776155717761558</v>
      </c>
      <c r="K10" s="35">
        <v>26.776155717761558</v>
      </c>
      <c r="L10" s="35">
        <v>19.772497511804392</v>
      </c>
      <c r="M10" s="35">
        <v>19.772497511804392</v>
      </c>
      <c r="N10" s="4">
        <v>1.6440000000000001</v>
      </c>
      <c r="O10" s="4">
        <v>-17.882117882117885</v>
      </c>
      <c r="P10" s="35">
        <v>1.0063607451158563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0.15856428908956377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10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1184</v>
      </c>
      <c r="AP10" t="s">
        <v>1947</v>
      </c>
      <c r="AQ10" s="22">
        <v>-45.761946770031223</v>
      </c>
      <c r="AR10" s="21">
        <v>-107.58075091013981</v>
      </c>
      <c r="AS10">
        <v>15.856428895956377</v>
      </c>
      <c r="AT10">
        <v>45.761946770031223</v>
      </c>
      <c r="AU10">
        <v>107.58075091013981</v>
      </c>
      <c r="AV10" t="s">
        <v>2011</v>
      </c>
    </row>
    <row r="11" spans="1:48" x14ac:dyDescent="0.25">
      <c r="A11" s="14">
        <v>1.3999999999999998E-10</v>
      </c>
      <c r="B11" t="s">
        <v>678</v>
      </c>
      <c r="C11" s="4">
        <v>9</v>
      </c>
      <c r="D11" s="4">
        <v>1</v>
      </c>
      <c r="E11" s="4">
        <v>10</v>
      </c>
      <c r="F11" s="4">
        <v>20</v>
      </c>
      <c r="G11" s="4">
        <v>75</v>
      </c>
      <c r="H11" s="4">
        <v>59.66</v>
      </c>
      <c r="I11" s="34">
        <v>7819.5079505490166</v>
      </c>
      <c r="J11" s="35">
        <v>8.4913179618559624</v>
      </c>
      <c r="K11" s="35">
        <v>8.4913179618559624</v>
      </c>
      <c r="L11" s="35">
        <v>5.2487108807368088</v>
      </c>
      <c r="M11" s="35">
        <v>5.2487108807368088</v>
      </c>
      <c r="N11" s="4">
        <v>7.0259999999999998</v>
      </c>
      <c r="O11" s="4">
        <v>5.4163540885221266</v>
      </c>
      <c r="P11" s="35">
        <v>1.9979886020784445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0.25712370111217564</v>
      </c>
      <c r="T11" s="37" t="str">
        <f t="shared" si="10"/>
        <v/>
      </c>
      <c r="U11" s="37" t="str">
        <f t="shared" si="11"/>
        <v/>
      </c>
      <c r="V11" s="37">
        <f t="shared" si="12"/>
        <v>-0.53775625978211572</v>
      </c>
      <c r="W11" s="37" t="str">
        <f t="shared" si="13"/>
        <v/>
      </c>
      <c r="X11" s="37">
        <f t="shared" si="14"/>
        <v>-0.44896624956806486</v>
      </c>
      <c r="Y11" s="1" t="str">
        <f t="shared" si="0"/>
        <v xml:space="preserve"> </v>
      </c>
      <c r="Z11" s="1">
        <f t="shared" si="15"/>
        <v>2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2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678</v>
      </c>
      <c r="AP11" t="s">
        <v>1263</v>
      </c>
      <c r="AQ11" s="22">
        <v>53.775625978211572</v>
      </c>
      <c r="AR11" s="21">
        <v>44.896624956806484</v>
      </c>
      <c r="AS11">
        <v>25.712370097217562</v>
      </c>
      <c r="AT11">
        <v>-53.775625978211572</v>
      </c>
      <c r="AU11">
        <v>-44.896624956806484</v>
      </c>
      <c r="AV11" t="s">
        <v>2012</v>
      </c>
    </row>
    <row r="12" spans="1:48" x14ac:dyDescent="0.25">
      <c r="A12" s="14">
        <v>1.4999999999999997E-10</v>
      </c>
      <c r="B12" t="s">
        <v>655</v>
      </c>
      <c r="C12" s="4">
        <v>14</v>
      </c>
      <c r="D12" s="4">
        <v>3</v>
      </c>
      <c r="E12" s="4">
        <v>14</v>
      </c>
      <c r="F12" s="4">
        <v>31</v>
      </c>
      <c r="G12" s="4">
        <v>63</v>
      </c>
      <c r="H12" s="4">
        <v>59.53</v>
      </c>
      <c r="I12" s="34">
        <v>48706.719267892106</v>
      </c>
      <c r="J12" s="35">
        <v>18.138330286410724</v>
      </c>
      <c r="K12" s="35">
        <v>18.138330286410724</v>
      </c>
      <c r="L12" s="35">
        <v>12.199921964654578</v>
      </c>
      <c r="M12" s="35">
        <v>12.199921964654578</v>
      </c>
      <c r="N12" s="4">
        <v>3.282</v>
      </c>
      <c r="O12" s="4">
        <v>-1.7365269461077792</v>
      </c>
      <c r="P12" s="35">
        <v>3.3596505963379806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3.3596505964879806</v>
      </c>
      <c r="AH12" s="38" t="str">
        <f t="shared" si="19"/>
        <v xml:space="preserve"> </v>
      </c>
      <c r="AI12" s="1">
        <f t="shared" si="20"/>
        <v>14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655</v>
      </c>
      <c r="AP12" t="s">
        <v>1326</v>
      </c>
      <c r="AQ12" s="22">
        <v>1.2599731801205327</v>
      </c>
      <c r="AR12" s="21">
        <v>-28.080378361721614</v>
      </c>
      <c r="AS12">
        <v>5.8289937846463857</v>
      </c>
      <c r="AT12">
        <v>-1.2599731801205327</v>
      </c>
      <c r="AU12">
        <v>28.080378361721614</v>
      </c>
      <c r="AV12" t="s">
        <v>2013</v>
      </c>
    </row>
    <row r="13" spans="1:48" x14ac:dyDescent="0.25">
      <c r="A13" s="14">
        <v>1.5999999999999996E-10</v>
      </c>
      <c r="B13" t="s">
        <v>654</v>
      </c>
      <c r="C13" s="4">
        <v>19</v>
      </c>
      <c r="D13" s="4">
        <v>1</v>
      </c>
      <c r="E13" s="4">
        <v>7</v>
      </c>
      <c r="F13" s="4">
        <v>27</v>
      </c>
      <c r="G13" s="4">
        <v>56.849998474121094</v>
      </c>
      <c r="H13" s="4">
        <v>51.42</v>
      </c>
      <c r="I13" s="34">
        <v>76577.743747145229</v>
      </c>
      <c r="J13" s="35">
        <v>9.5789865871833086</v>
      </c>
      <c r="K13" s="35">
        <v>9.5789865871833086</v>
      </c>
      <c r="L13" s="35" t="s">
        <v>1236</v>
      </c>
      <c r="M13" s="35" t="s">
        <v>1236</v>
      </c>
      <c r="N13" s="4">
        <v>5.3680000000000003</v>
      </c>
      <c r="O13" s="4">
        <v>16.543638732088588</v>
      </c>
      <c r="P13" s="35">
        <v>5.8556981719175418</v>
      </c>
      <c r="Q13" s="36">
        <f t="shared" si="7"/>
        <v>70.370370370530367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-0.47854660401990645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>
        <f t="shared" si="3"/>
        <v>12</v>
      </c>
      <c r="AF13" s="1" t="str">
        <f t="shared" si="4"/>
        <v xml:space="preserve"> </v>
      </c>
      <c r="AG13" s="38">
        <f t="shared" si="18"/>
        <v>5.8556981720775418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654</v>
      </c>
      <c r="AP13" t="s">
        <v>1474</v>
      </c>
      <c r="AQ13" s="22">
        <v>47.854660401990643</v>
      </c>
      <c r="AR13" s="21" t="e">
        <v>#VALUE!</v>
      </c>
      <c r="AS13">
        <v>10.560090381410125</v>
      </c>
      <c r="AT13">
        <v>-47.854660401990643</v>
      </c>
      <c r="AU13" t="e">
        <v>#VALUE!</v>
      </c>
      <c r="AV13" t="s">
        <v>2014</v>
      </c>
    </row>
    <row r="14" spans="1:48" x14ac:dyDescent="0.25">
      <c r="A14" s="14">
        <v>1.6999999999999996E-10</v>
      </c>
      <c r="B14" t="s">
        <v>657</v>
      </c>
      <c r="C14" s="4">
        <v>19</v>
      </c>
      <c r="D14" s="4">
        <v>0</v>
      </c>
      <c r="E14" s="4">
        <v>4</v>
      </c>
      <c r="F14" s="4">
        <v>23</v>
      </c>
      <c r="G14" s="4">
        <v>19</v>
      </c>
      <c r="H14" s="4">
        <v>14.965</v>
      </c>
      <c r="I14" s="34">
        <v>14580.107997926681</v>
      </c>
      <c r="J14" s="35">
        <v>10.979457079970652</v>
      </c>
      <c r="K14" s="35">
        <v>10.979457079970652</v>
      </c>
      <c r="L14" s="35">
        <v>5.5838562059031362</v>
      </c>
      <c r="M14" s="35">
        <v>5.5838562059031362</v>
      </c>
      <c r="N14" s="4">
        <v>1.363</v>
      </c>
      <c r="O14" s="4">
        <v>8.174603174603174</v>
      </c>
      <c r="P14" s="35">
        <v>3.6351486802539261</v>
      </c>
      <c r="Q14" s="36">
        <f t="shared" si="7"/>
        <v>82.608695652343911</v>
      </c>
      <c r="R14" s="36" t="str">
        <f t="shared" si="8"/>
        <v xml:space="preserve"> </v>
      </c>
      <c r="S14" s="37">
        <f t="shared" si="9"/>
        <v>0.26962913481751083</v>
      </c>
      <c r="T14" s="37" t="str">
        <f t="shared" si="10"/>
        <v/>
      </c>
      <c r="U14" s="37" t="str">
        <f t="shared" si="11"/>
        <v/>
      </c>
      <c r="V14" s="37">
        <f t="shared" si="12"/>
        <v>-0.40230888432093626</v>
      </c>
      <c r="W14" s="37" t="str">
        <f t="shared" si="13"/>
        <v/>
      </c>
      <c r="X14" s="37">
        <f t="shared" si="14"/>
        <v>-0.41378115561596529</v>
      </c>
      <c r="Y14" s="1" t="str">
        <f t="shared" si="0"/>
        <v xml:space="preserve"> </v>
      </c>
      <c r="Z14" s="1">
        <f t="shared" si="15"/>
        <v>8</v>
      </c>
      <c r="AA14" s="1" t="str">
        <f t="shared" si="1"/>
        <v xml:space="preserve"> </v>
      </c>
      <c r="AB14" s="1">
        <f t="shared" si="16"/>
        <v>7</v>
      </c>
      <c r="AC14" s="1">
        <f t="shared" si="2"/>
        <v>1</v>
      </c>
      <c r="AD14" s="1" t="str">
        <f t="shared" si="17"/>
        <v xml:space="preserve"> </v>
      </c>
      <c r="AE14" s="1">
        <f t="shared" si="3"/>
        <v>6</v>
      </c>
      <c r="AF14" s="1" t="str">
        <f t="shared" si="4"/>
        <v xml:space="preserve"> </v>
      </c>
      <c r="AG14" s="38">
        <f t="shared" si="18"/>
        <v>3.6351486804239261</v>
      </c>
      <c r="AH14" s="38" t="str">
        <f t="shared" si="19"/>
        <v xml:space="preserve"> </v>
      </c>
      <c r="AI14" s="1">
        <f t="shared" si="20"/>
        <v>13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657</v>
      </c>
      <c r="AP14" t="s">
        <v>1239</v>
      </c>
      <c r="AQ14" s="22">
        <v>40.230888432093629</v>
      </c>
      <c r="AR14" s="21">
        <v>41.37811556159653</v>
      </c>
      <c r="AS14">
        <v>26.962913464751082</v>
      </c>
      <c r="AT14">
        <v>-40.230888432093629</v>
      </c>
      <c r="AU14">
        <v>-41.37811556159653</v>
      </c>
      <c r="AV14" t="s">
        <v>2015</v>
      </c>
    </row>
    <row r="15" spans="1:48" x14ac:dyDescent="0.25">
      <c r="A15" s="14">
        <v>1.7999999999999995E-10</v>
      </c>
      <c r="B15" t="s">
        <v>656</v>
      </c>
      <c r="C15" s="4">
        <v>18</v>
      </c>
      <c r="D15" s="4">
        <v>2</v>
      </c>
      <c r="E15" s="4">
        <v>1</v>
      </c>
      <c r="F15" s="4">
        <v>21</v>
      </c>
      <c r="G15" s="4">
        <v>168.5</v>
      </c>
      <c r="H15" s="4">
        <v>151.65</v>
      </c>
      <c r="I15" s="34">
        <v>30500.454923879472</v>
      </c>
      <c r="J15" s="35">
        <v>19.557647665720918</v>
      </c>
      <c r="K15" s="35">
        <v>19.557647665720918</v>
      </c>
      <c r="L15" s="35">
        <v>12.197697797571559</v>
      </c>
      <c r="M15" s="35">
        <v>12.197697797571559</v>
      </c>
      <c r="N15" s="4">
        <v>7.7540000000000004</v>
      </c>
      <c r="O15" s="4">
        <v>6.5109890109890127</v>
      </c>
      <c r="P15" s="35">
        <v>1.3300362677217274</v>
      </c>
      <c r="Q15" s="36">
        <f t="shared" si="7"/>
        <v>85.714285714465703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4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656</v>
      </c>
      <c r="AP15" t="s">
        <v>1263</v>
      </c>
      <c r="AQ15" s="22">
        <v>-6.4663959997375065</v>
      </c>
      <c r="AR15" s="21">
        <v>-28.057028035190168</v>
      </c>
      <c r="AS15">
        <v>11.111111111111116</v>
      </c>
      <c r="AT15">
        <v>6.4663959997375065</v>
      </c>
      <c r="AU15">
        <v>28.057028035190168</v>
      </c>
      <c r="AV15" t="s">
        <v>2016</v>
      </c>
    </row>
    <row r="16" spans="1:48" x14ac:dyDescent="0.25">
      <c r="A16" s="14">
        <v>1.8999999999999994E-10</v>
      </c>
      <c r="B16" t="s">
        <v>653</v>
      </c>
      <c r="C16" s="4">
        <v>23</v>
      </c>
      <c r="D16" s="4">
        <v>1</v>
      </c>
      <c r="E16" s="4">
        <v>4</v>
      </c>
      <c r="F16" s="4">
        <v>28</v>
      </c>
      <c r="G16" s="4">
        <v>25</v>
      </c>
      <c r="H16" s="4">
        <v>23.68</v>
      </c>
      <c r="I16" s="34">
        <v>68250.890531559868</v>
      </c>
      <c r="J16" s="35">
        <v>8.6994856722997795</v>
      </c>
      <c r="K16" s="35">
        <v>8.6994856722997795</v>
      </c>
      <c r="L16" s="35" t="s">
        <v>1236</v>
      </c>
      <c r="M16" s="35" t="s">
        <v>1236</v>
      </c>
      <c r="N16" s="4">
        <v>2.722</v>
      </c>
      <c r="O16" s="4">
        <v>59.1812865497076</v>
      </c>
      <c r="P16" s="35">
        <v>6.3429054054054053</v>
      </c>
      <c r="Q16" s="36">
        <f t="shared" si="7"/>
        <v>82.142857143047138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-0.52642418842400684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3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7</v>
      </c>
      <c r="AF16" s="1" t="str">
        <f t="shared" si="4"/>
        <v xml:space="preserve"> </v>
      </c>
      <c r="AG16" s="38">
        <f t="shared" si="18"/>
        <v>6.3429054055954053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>
        <f t="shared" si="22"/>
        <v>59.1812865498976</v>
      </c>
      <c r="AL16" s="25" t="str">
        <f t="shared" si="23"/>
        <v xml:space="preserve"> </v>
      </c>
      <c r="AM16" s="1">
        <f t="shared" si="5"/>
        <v>5</v>
      </c>
      <c r="AN16" s="1" t="str">
        <f t="shared" si="6"/>
        <v xml:space="preserve"> </v>
      </c>
      <c r="AO16" t="s">
        <v>653</v>
      </c>
      <c r="AP16" t="s">
        <v>1415</v>
      </c>
      <c r="AQ16" s="22">
        <v>52.642418842400687</v>
      </c>
      <c r="AR16" s="21" t="e">
        <v>#VALUE!</v>
      </c>
      <c r="AS16">
        <v>5.5743243243243201</v>
      </c>
      <c r="AT16">
        <v>-52.642418842400687</v>
      </c>
      <c r="AU16" t="e">
        <v>#VALUE!</v>
      </c>
      <c r="AV16" t="s">
        <v>2017</v>
      </c>
    </row>
    <row r="17" spans="1:48" x14ac:dyDescent="0.25">
      <c r="A17" s="14">
        <v>1.9999999999999993E-10</v>
      </c>
      <c r="B17" t="s">
        <v>650</v>
      </c>
      <c r="C17" s="4">
        <v>16</v>
      </c>
      <c r="D17" s="4">
        <v>1</v>
      </c>
      <c r="E17" s="4">
        <v>8</v>
      </c>
      <c r="F17" s="4">
        <v>25</v>
      </c>
      <c r="G17" s="4">
        <v>98</v>
      </c>
      <c r="H17" s="4">
        <v>90.67</v>
      </c>
      <c r="I17" s="34">
        <v>63909.246862507862</v>
      </c>
      <c r="J17" s="35">
        <v>20.47651309846432</v>
      </c>
      <c r="K17" s="35">
        <v>20.47651309846432</v>
      </c>
      <c r="L17" s="35">
        <v>10.395828443755653</v>
      </c>
      <c r="M17" s="35">
        <v>10.395828443755653</v>
      </c>
      <c r="N17" s="4">
        <v>4.4279999999999999</v>
      </c>
      <c r="O17" s="4">
        <v>95.583038869257933</v>
      </c>
      <c r="P17" s="35">
        <v>2.589610676078085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 t="str">
        <f t="shared" si="18"/>
        <v xml:space="preserve"> </v>
      </c>
      <c r="AH17" s="38" t="str">
        <f t="shared" si="19"/>
        <v xml:space="preserve"> </v>
      </c>
      <c r="AI17" s="1" t="str">
        <f t="shared" si="20"/>
        <v xml:space="preserve"> </v>
      </c>
      <c r="AJ17" s="1" t="str">
        <f t="shared" si="21"/>
        <v xml:space="preserve"> </v>
      </c>
      <c r="AK17" s="25">
        <f t="shared" si="22"/>
        <v>95.583038869457937</v>
      </c>
      <c r="AL17" s="25" t="str">
        <f t="shared" si="23"/>
        <v xml:space="preserve"> </v>
      </c>
      <c r="AM17" s="1">
        <f t="shared" si="5"/>
        <v>1</v>
      </c>
      <c r="AN17" s="1" t="str">
        <f t="shared" si="6"/>
        <v xml:space="preserve"> </v>
      </c>
      <c r="AO17" t="s">
        <v>650</v>
      </c>
      <c r="AP17" t="s">
        <v>1253</v>
      </c>
      <c r="AQ17" s="22">
        <v>-11.468443930296912</v>
      </c>
      <c r="AR17" s="21">
        <v>-9.1401768238663408</v>
      </c>
      <c r="AS17">
        <v>8.0842616080291094</v>
      </c>
      <c r="AT17">
        <v>11.468443930296912</v>
      </c>
      <c r="AU17">
        <v>9.1401768238663408</v>
      </c>
      <c r="AV17" t="s">
        <v>2018</v>
      </c>
    </row>
    <row r="18" spans="1:48" x14ac:dyDescent="0.25">
      <c r="A18" s="14">
        <v>2.0999999999999992E-10</v>
      </c>
      <c r="B18" t="s">
        <v>847</v>
      </c>
      <c r="C18" s="4">
        <v>11</v>
      </c>
      <c r="D18" s="4">
        <v>5</v>
      </c>
      <c r="E18" s="4">
        <v>9</v>
      </c>
      <c r="F18" s="4">
        <v>25</v>
      </c>
      <c r="G18" s="4">
        <v>185</v>
      </c>
      <c r="H18" s="4">
        <v>188.45</v>
      </c>
      <c r="I18" s="34">
        <v>59610.422448268677</v>
      </c>
      <c r="J18" s="35" t="s">
        <v>1236</v>
      </c>
      <c r="K18" s="35" t="s">
        <v>1236</v>
      </c>
      <c r="L18" s="35">
        <v>32.235911527601338</v>
      </c>
      <c r="M18" s="35">
        <v>32.235911527601338</v>
      </c>
      <c r="N18" s="4">
        <v>4.1920000000000002</v>
      </c>
      <c r="O18" s="4">
        <v>11.193633952254647</v>
      </c>
      <c r="P18" s="35">
        <v>0.43406739188113569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847</v>
      </c>
      <c r="AP18" t="s">
        <v>1335</v>
      </c>
      <c r="AQ18" s="22" t="e">
        <v>#VALUE!</v>
      </c>
      <c r="AR18" s="21">
        <v>-238.42738972036224</v>
      </c>
      <c r="AS18">
        <v>-1.8307243300610176</v>
      </c>
      <c r="AT18" t="e">
        <v>#VALUE!</v>
      </c>
      <c r="AU18">
        <v>238.42738972036224</v>
      </c>
      <c r="AV18" t="s">
        <v>2019</v>
      </c>
    </row>
    <row r="19" spans="1:48" x14ac:dyDescent="0.25">
      <c r="A19" s="14">
        <v>2.1999999999999991E-10</v>
      </c>
      <c r="B19" t="s">
        <v>848</v>
      </c>
      <c r="C19" s="4">
        <v>13</v>
      </c>
      <c r="D19" s="4">
        <v>3</v>
      </c>
      <c r="E19" s="4">
        <v>8</v>
      </c>
      <c r="F19" s="4">
        <v>24</v>
      </c>
      <c r="G19" s="4">
        <v>150</v>
      </c>
      <c r="H19" s="4">
        <v>139.13999999999999</v>
      </c>
      <c r="I19" s="34">
        <v>72789.487847308759</v>
      </c>
      <c r="J19" s="35">
        <v>31.927489674162459</v>
      </c>
      <c r="K19" s="35">
        <v>31.927489674162459</v>
      </c>
      <c r="L19" s="35">
        <v>16.009291057716126</v>
      </c>
      <c r="M19" s="35">
        <v>16.009291057716126</v>
      </c>
      <c r="N19" s="4">
        <v>4.3579999999999997</v>
      </c>
      <c r="O19" s="4">
        <v>142.78551532033424</v>
      </c>
      <c r="P19" s="35">
        <v>1.5337070576397873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848</v>
      </c>
      <c r="AP19" t="s">
        <v>1476</v>
      </c>
      <c r="AQ19" s="22">
        <v>-73.804376529635789</v>
      </c>
      <c r="AR19" s="21">
        <v>-68.072882918088709</v>
      </c>
      <c r="AS19">
        <v>7.8050884001724885</v>
      </c>
      <c r="AT19">
        <v>73.804376529635789</v>
      </c>
      <c r="AU19">
        <v>68.072882918088709</v>
      </c>
      <c r="AV19" t="s">
        <v>2020</v>
      </c>
    </row>
    <row r="20" spans="1:48" x14ac:dyDescent="0.25">
      <c r="A20" s="14">
        <v>2.299999999999999E-10</v>
      </c>
      <c r="B20" t="s">
        <v>670</v>
      </c>
      <c r="C20" s="4">
        <v>11</v>
      </c>
      <c r="D20" s="4">
        <v>0</v>
      </c>
      <c r="E20" s="4">
        <v>10</v>
      </c>
      <c r="F20" s="4">
        <v>21</v>
      </c>
      <c r="G20" s="4">
        <v>38</v>
      </c>
      <c r="H20" s="4">
        <v>34.369999999999997</v>
      </c>
      <c r="I20" s="34">
        <v>15595.749709593847</v>
      </c>
      <c r="J20" s="35">
        <v>13.342391304347824</v>
      </c>
      <c r="K20" s="35">
        <v>13.342391304347824</v>
      </c>
      <c r="L20" s="35">
        <v>5.0163896903784266</v>
      </c>
      <c r="M20" s="35">
        <v>5.0163896903784266</v>
      </c>
      <c r="N20" s="4">
        <v>2.5760000000000001</v>
      </c>
      <c r="O20" s="4">
        <v>40.765027322404364</v>
      </c>
      <c r="P20" s="35">
        <v>5.0189118417224323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-0.27367731514975735</v>
      </c>
      <c r="W20" s="37" t="str">
        <f t="shared" si="13"/>
        <v/>
      </c>
      <c r="X20" s="37">
        <f t="shared" si="14"/>
        <v>-0.47335639406960761</v>
      </c>
      <c r="Y20" s="1" t="str">
        <f t="shared" si="0"/>
        <v xml:space="preserve"> </v>
      </c>
      <c r="Z20" s="1">
        <f t="shared" si="15"/>
        <v>13</v>
      </c>
      <c r="AA20" s="1" t="str">
        <f t="shared" si="1"/>
        <v xml:space="preserve"> </v>
      </c>
      <c r="AB20" s="1">
        <f t="shared" si="16"/>
        <v>3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5.0189118419524323</v>
      </c>
      <c r="AH20" s="38" t="str">
        <f t="shared" si="19"/>
        <v xml:space="preserve"> </v>
      </c>
      <c r="AI20" s="1">
        <f t="shared" si="20"/>
        <v>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670</v>
      </c>
      <c r="AP20" t="s">
        <v>1253</v>
      </c>
      <c r="AQ20" s="22">
        <v>27.367731514975734</v>
      </c>
      <c r="AR20" s="21">
        <v>47.335639406960759</v>
      </c>
      <c r="AS20">
        <v>10.561536223450684</v>
      </c>
      <c r="AT20">
        <v>-27.367731514975734</v>
      </c>
      <c r="AU20">
        <v>-47.335639406960759</v>
      </c>
      <c r="AV20" t="s">
        <v>2021</v>
      </c>
    </row>
    <row r="21" spans="1:48" x14ac:dyDescent="0.25">
      <c r="A21" s="14">
        <v>2.399999999999999E-10</v>
      </c>
      <c r="B21" t="s">
        <v>667</v>
      </c>
      <c r="C21" s="4">
        <v>19</v>
      </c>
      <c r="D21" s="4">
        <v>0</v>
      </c>
      <c r="E21" s="4">
        <v>4</v>
      </c>
      <c r="F21" s="4">
        <v>23</v>
      </c>
      <c r="G21" s="4">
        <v>15.399999618530273</v>
      </c>
      <c r="H21" s="4">
        <v>12.452</v>
      </c>
      <c r="I21" s="34">
        <v>36134.277998357466</v>
      </c>
      <c r="J21" s="35">
        <v>12.527162977867203</v>
      </c>
      <c r="K21" s="35">
        <v>12.527162977867203</v>
      </c>
      <c r="L21" s="35">
        <v>5.6586904545400154</v>
      </c>
      <c r="M21" s="35">
        <v>5.6586904545400154</v>
      </c>
      <c r="N21" s="4">
        <v>0.99399999999999999</v>
      </c>
      <c r="O21" s="4">
        <v>26.302414231257938</v>
      </c>
      <c r="P21" s="35">
        <v>5.8625120462576294</v>
      </c>
      <c r="Q21" s="36">
        <f t="shared" si="7"/>
        <v>82.6086956524139</v>
      </c>
      <c r="R21" s="36" t="str">
        <f t="shared" si="8"/>
        <v xml:space="preserve"> </v>
      </c>
      <c r="S21" s="37">
        <f t="shared" si="9"/>
        <v>0.2367490862125565</v>
      </c>
      <c r="T21" s="37" t="str">
        <f t="shared" si="10"/>
        <v/>
      </c>
      <c r="U21" s="37" t="str">
        <f t="shared" si="11"/>
        <v/>
      </c>
      <c r="V21" s="37">
        <f t="shared" si="12"/>
        <v>-0.31805607854747187</v>
      </c>
      <c r="W21" s="37" t="str">
        <f t="shared" si="13"/>
        <v/>
      </c>
      <c r="X21" s="37">
        <f t="shared" si="14"/>
        <v>-0.40592471283903964</v>
      </c>
      <c r="Y21" s="1" t="str">
        <f t="shared" si="0"/>
        <v xml:space="preserve"> </v>
      </c>
      <c r="Z21" s="1">
        <f t="shared" si="15"/>
        <v>12</v>
      </c>
      <c r="AA21" s="1" t="str">
        <f t="shared" si="1"/>
        <v xml:space="preserve"> </v>
      </c>
      <c r="AB21" s="1">
        <f t="shared" si="16"/>
        <v>8</v>
      </c>
      <c r="AC21" s="1">
        <f t="shared" si="2"/>
        <v>4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5.8625120464976295</v>
      </c>
      <c r="AH21" s="38" t="str">
        <f t="shared" si="19"/>
        <v xml:space="preserve"> </v>
      </c>
      <c r="AI21" s="1">
        <f t="shared" si="20"/>
        <v>4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667</v>
      </c>
      <c r="AP21" t="s">
        <v>1249</v>
      </c>
      <c r="AQ21" s="22">
        <v>31.805607854747187</v>
      </c>
      <c r="AR21" s="21">
        <v>40.592471283903961</v>
      </c>
      <c r="AS21">
        <v>23.674908597255651</v>
      </c>
      <c r="AT21">
        <v>-31.805607854747187</v>
      </c>
      <c r="AU21">
        <v>-40.592471283903961</v>
      </c>
      <c r="AV21" t="s">
        <v>2022</v>
      </c>
    </row>
    <row r="22" spans="1:48" x14ac:dyDescent="0.25">
      <c r="A22" s="14">
        <v>2.4999999999999991E-10</v>
      </c>
      <c r="B22" t="s">
        <v>651</v>
      </c>
      <c r="C22" s="4">
        <v>20</v>
      </c>
      <c r="D22" s="4">
        <v>0</v>
      </c>
      <c r="E22" s="4">
        <v>8</v>
      </c>
      <c r="F22" s="4">
        <v>28</v>
      </c>
      <c r="G22" s="4">
        <v>46</v>
      </c>
      <c r="H22" s="4">
        <v>37.67</v>
      </c>
      <c r="I22" s="34">
        <v>118047.10945739738</v>
      </c>
      <c r="J22" s="35">
        <v>11.536255422760743</v>
      </c>
      <c r="K22" s="35">
        <v>11.536255422760743</v>
      </c>
      <c r="L22" s="35">
        <v>5.3863911516759035</v>
      </c>
      <c r="M22" s="35">
        <v>5.3863911516759035</v>
      </c>
      <c r="N22" s="4">
        <v>3.891</v>
      </c>
      <c r="O22" s="4">
        <v>172.09790209790214</v>
      </c>
      <c r="P22" s="35">
        <v>6.9506992925406452</v>
      </c>
      <c r="Q22" s="36">
        <f t="shared" si="7"/>
        <v>71.428571428821428</v>
      </c>
      <c r="R22" s="36" t="str">
        <f t="shared" si="8"/>
        <v xml:space="preserve"> </v>
      </c>
      <c r="S22" s="37">
        <f t="shared" si="9"/>
        <v>0.22113087362403758</v>
      </c>
      <c r="T22" s="37" t="str">
        <f t="shared" si="10"/>
        <v/>
      </c>
      <c r="U22" s="37" t="str">
        <f t="shared" si="11"/>
        <v/>
      </c>
      <c r="V22" s="37">
        <f t="shared" si="12"/>
        <v>-0.37199833068549615</v>
      </c>
      <c r="W22" s="37" t="str">
        <f t="shared" si="13"/>
        <v/>
      </c>
      <c r="X22" s="37">
        <f t="shared" si="14"/>
        <v>-0.43451194301929097</v>
      </c>
      <c r="Y22" s="1" t="str">
        <f t="shared" si="0"/>
        <v xml:space="preserve"> </v>
      </c>
      <c r="Z22" s="1">
        <f t="shared" si="15"/>
        <v>10</v>
      </c>
      <c r="AA22" s="1" t="str">
        <f t="shared" si="1"/>
        <v xml:space="preserve"> </v>
      </c>
      <c r="AB22" s="1">
        <f t="shared" si="16"/>
        <v>6</v>
      </c>
      <c r="AC22" s="1">
        <f t="shared" si="2"/>
        <v>6</v>
      </c>
      <c r="AD22" s="1" t="str">
        <f t="shared" si="17"/>
        <v xml:space="preserve"> </v>
      </c>
      <c r="AE22" s="1">
        <f t="shared" si="3"/>
        <v>10</v>
      </c>
      <c r="AF22" s="1" t="str">
        <f t="shared" si="4"/>
        <v xml:space="preserve"> </v>
      </c>
      <c r="AG22" s="38">
        <f t="shared" si="18"/>
        <v>6.9506992927906452</v>
      </c>
      <c r="AH22" s="38" t="str">
        <f t="shared" si="19"/>
        <v xml:space="preserve"> </v>
      </c>
      <c r="AI22" s="1">
        <f t="shared" si="20"/>
        <v>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651</v>
      </c>
      <c r="AP22" t="s">
        <v>1561</v>
      </c>
      <c r="AQ22" s="22">
        <v>37.199833068549616</v>
      </c>
      <c r="AR22" s="21">
        <v>43.4511943019291</v>
      </c>
      <c r="AS22">
        <v>22.113087337403758</v>
      </c>
      <c r="AT22">
        <v>-37.199833068549616</v>
      </c>
      <c r="AU22">
        <v>-43.4511943019291</v>
      </c>
      <c r="AV22" t="s">
        <v>2023</v>
      </c>
    </row>
    <row r="23" spans="1:48" x14ac:dyDescent="0.25">
      <c r="A23" s="14">
        <v>2.5999999999999993E-10</v>
      </c>
      <c r="B23" t="s">
        <v>673</v>
      </c>
      <c r="C23" s="4">
        <v>7</v>
      </c>
      <c r="D23" s="4">
        <v>5</v>
      </c>
      <c r="E23" s="4">
        <v>14</v>
      </c>
      <c r="F23" s="4">
        <v>26</v>
      </c>
      <c r="G23" s="4">
        <v>24</v>
      </c>
      <c r="H23" s="4">
        <v>22.085000000000001</v>
      </c>
      <c r="I23" s="34">
        <v>22457.737898962783</v>
      </c>
      <c r="J23" s="35">
        <v>12.421259842519685</v>
      </c>
      <c r="K23" s="35">
        <v>12.421259842519685</v>
      </c>
      <c r="L23" s="35" t="s">
        <v>1236</v>
      </c>
      <c r="M23" s="35" t="s">
        <v>1236</v>
      </c>
      <c r="N23" s="4">
        <v>1.778</v>
      </c>
      <c r="O23" s="4" t="s">
        <v>119</v>
      </c>
      <c r="P23" s="35">
        <v>4.1294996604029883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>
        <f t="shared" si="12"/>
        <v>-0.32382115077815976</v>
      </c>
      <c r="W23" s="37" t="str">
        <f t="shared" si="13"/>
        <v xml:space="preserve"> </v>
      </c>
      <c r="X23" s="37" t="str">
        <f t="shared" si="14"/>
        <v xml:space="preserve"> </v>
      </c>
      <c r="Y23" s="1" t="str">
        <f t="shared" si="0"/>
        <v xml:space="preserve"> </v>
      </c>
      <c r="Z23" s="1">
        <f t="shared" si="15"/>
        <v>11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4.1294996606629883</v>
      </c>
      <c r="AH23" s="38" t="str">
        <f t="shared" si="19"/>
        <v xml:space="preserve"> </v>
      </c>
      <c r="AI23" s="1">
        <f t="shared" si="20"/>
        <v>9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673</v>
      </c>
      <c r="AP23" t="s">
        <v>1474</v>
      </c>
      <c r="AQ23" s="22">
        <v>32.382115077815975</v>
      </c>
      <c r="AR23" s="21" t="e">
        <v>#VALUE!</v>
      </c>
      <c r="AS23">
        <v>8.6710436948154843</v>
      </c>
      <c r="AT23">
        <v>-32.382115077815975</v>
      </c>
      <c r="AU23" t="e">
        <v>#VALUE!</v>
      </c>
      <c r="AV23" t="s">
        <v>2024</v>
      </c>
    </row>
    <row r="24" spans="1:48" x14ac:dyDescent="0.25">
      <c r="A24" s="14">
        <v>2.6999999999999995E-10</v>
      </c>
      <c r="B24" t="s">
        <v>1080</v>
      </c>
      <c r="C24" s="4">
        <v>14</v>
      </c>
      <c r="D24" s="4">
        <v>0</v>
      </c>
      <c r="E24" s="4">
        <v>6</v>
      </c>
      <c r="F24" s="4">
        <v>20</v>
      </c>
      <c r="G24" s="4">
        <v>94</v>
      </c>
      <c r="H24" s="4">
        <v>85.56</v>
      </c>
      <c r="I24" s="34">
        <v>21753.361630348692</v>
      </c>
      <c r="J24" s="35">
        <v>14.95281370150297</v>
      </c>
      <c r="K24" s="35">
        <v>14.95281370150297</v>
      </c>
      <c r="L24" s="35">
        <v>8.6125549535901929</v>
      </c>
      <c r="M24" s="35">
        <v>8.6125549535901929</v>
      </c>
      <c r="N24" s="4">
        <v>5.7220000000000004</v>
      </c>
      <c r="O24" s="4">
        <v>30.045454545454543</v>
      </c>
      <c r="P24" s="35">
        <v>2.546750818139317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-0.1860103975363061</v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>
        <f t="shared" si="15"/>
        <v>17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 t="str">
        <f t="shared" si="18"/>
        <v xml:space="preserve"> </v>
      </c>
      <c r="AH24" s="38" t="str">
        <f t="shared" si="19"/>
        <v xml:space="preserve"> </v>
      </c>
      <c r="AI24" s="1" t="str">
        <f t="shared" si="20"/>
        <v xml:space="preserve"> 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1080</v>
      </c>
      <c r="AP24" t="s">
        <v>1472</v>
      </c>
      <c r="AQ24" s="22">
        <v>18.601039753630609</v>
      </c>
      <c r="AR24" s="21">
        <v>9.5814464786878606</v>
      </c>
      <c r="AS24">
        <v>9.8644226273959745</v>
      </c>
      <c r="AT24">
        <v>-18.601039753630609</v>
      </c>
      <c r="AU24">
        <v>-9.5814464786878606</v>
      </c>
      <c r="AV24" t="s">
        <v>2025</v>
      </c>
    </row>
    <row r="25" spans="1:48" x14ac:dyDescent="0.25">
      <c r="A25" s="14">
        <v>2.7999999999999996E-10</v>
      </c>
      <c r="B25" t="s">
        <v>662</v>
      </c>
      <c r="C25" s="4">
        <v>22</v>
      </c>
      <c r="D25" s="4">
        <v>2</v>
      </c>
      <c r="E25" s="4">
        <v>8</v>
      </c>
      <c r="F25" s="4">
        <v>32</v>
      </c>
      <c r="G25" s="4">
        <v>635</v>
      </c>
      <c r="H25" s="4">
        <v>616.4</v>
      </c>
      <c r="I25" s="34">
        <v>91825.934943826331</v>
      </c>
      <c r="J25" s="35">
        <v>27.344512465619729</v>
      </c>
      <c r="K25" s="35">
        <v>27.344512465619729</v>
      </c>
      <c r="L25" s="35">
        <v>15.081914283523398</v>
      </c>
      <c r="M25" s="35">
        <v>15.081914283523398</v>
      </c>
      <c r="N25" s="4">
        <v>22.542000000000002</v>
      </c>
      <c r="O25" s="4">
        <v>42.851711026615966</v>
      </c>
      <c r="P25" s="35">
        <v>1.6035042180402339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662</v>
      </c>
      <c r="AP25" t="s">
        <v>1664</v>
      </c>
      <c r="AQ25" s="22">
        <v>-48.855922877017235</v>
      </c>
      <c r="AR25" s="21">
        <v>-58.336856042949556</v>
      </c>
      <c r="AS25">
        <v>3.0175210902011695</v>
      </c>
      <c r="AT25">
        <v>48.855922877017235</v>
      </c>
      <c r="AU25">
        <v>58.336856042949556</v>
      </c>
      <c r="AV25" t="s">
        <v>2026</v>
      </c>
    </row>
    <row r="26" spans="1:48" x14ac:dyDescent="0.25">
      <c r="A26" s="14">
        <v>2.8999999999999998E-10</v>
      </c>
      <c r="B26" t="s">
        <v>676</v>
      </c>
      <c r="C26" s="4">
        <v>6</v>
      </c>
      <c r="D26" s="4">
        <v>5</v>
      </c>
      <c r="E26" s="4">
        <v>11</v>
      </c>
      <c r="F26" s="4">
        <v>22</v>
      </c>
      <c r="G26" s="4">
        <v>80</v>
      </c>
      <c r="H26" s="4">
        <v>82.48</v>
      </c>
      <c r="I26" s="34">
        <v>26285.610492303465</v>
      </c>
      <c r="J26" s="35">
        <v>25.662725575606721</v>
      </c>
      <c r="K26" s="35">
        <v>25.662725575606721</v>
      </c>
      <c r="L26" s="35">
        <v>16.12225080751454</v>
      </c>
      <c r="M26" s="35">
        <v>16.12225080751454</v>
      </c>
      <c r="N26" s="4">
        <v>3.214</v>
      </c>
      <c r="O26" s="4">
        <v>19.835943325876212</v>
      </c>
      <c r="P26" s="35">
        <v>1.8040737148399613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676</v>
      </c>
      <c r="AP26" t="s">
        <v>1429</v>
      </c>
      <c r="AQ26" s="22">
        <v>-39.70074265904433</v>
      </c>
      <c r="AR26" s="21">
        <v>-69.258786199744321</v>
      </c>
      <c r="AS26">
        <v>-3.0067895247332777</v>
      </c>
      <c r="AT26">
        <v>39.70074265904433</v>
      </c>
      <c r="AU26">
        <v>69.258786199744321</v>
      </c>
      <c r="AV26" t="s">
        <v>2027</v>
      </c>
    </row>
    <row r="27" spans="1:48" x14ac:dyDescent="0.25">
      <c r="A27" s="14">
        <v>3E-10</v>
      </c>
      <c r="B27" t="s">
        <v>660</v>
      </c>
      <c r="C27" s="4">
        <v>24</v>
      </c>
      <c r="D27" s="4">
        <v>4</v>
      </c>
      <c r="E27" s="4">
        <v>7</v>
      </c>
      <c r="F27" s="4">
        <v>35</v>
      </c>
      <c r="G27" s="4">
        <v>600</v>
      </c>
      <c r="H27" s="4">
        <v>589.70000000000005</v>
      </c>
      <c r="I27" s="34">
        <v>354686.16099750885</v>
      </c>
      <c r="J27" s="35">
        <v>38.292207792207797</v>
      </c>
      <c r="K27" s="35">
        <v>38.292207792207797</v>
      </c>
      <c r="L27" s="35">
        <v>19.39821345659071</v>
      </c>
      <c r="M27" s="35">
        <v>19.39821345659071</v>
      </c>
      <c r="N27" s="4">
        <v>15.4</v>
      </c>
      <c r="O27" s="4">
        <v>65.378006872852239</v>
      </c>
      <c r="P27" s="35">
        <v>1.1795828387315583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>
        <f t="shared" si="22"/>
        <v>65.378006873152245</v>
      </c>
      <c r="AL27" s="25" t="str">
        <f t="shared" si="23"/>
        <v xml:space="preserve"> </v>
      </c>
      <c r="AM27" s="1">
        <f t="shared" si="5"/>
        <v>3</v>
      </c>
      <c r="AN27" s="1" t="str">
        <f t="shared" si="6"/>
        <v xml:space="preserve"> </v>
      </c>
      <c r="AO27" t="s">
        <v>660</v>
      </c>
      <c r="AP27" t="s">
        <v>1664</v>
      </c>
      <c r="AQ27" s="22">
        <v>-108.45213229068329</v>
      </c>
      <c r="AR27" s="21">
        <v>-103.65134516923308</v>
      </c>
      <c r="AS27">
        <v>1.7466508394098579</v>
      </c>
      <c r="AT27">
        <v>108.45213229068329</v>
      </c>
      <c r="AU27">
        <v>103.65134516923308</v>
      </c>
      <c r="AV27" t="s">
        <v>2028</v>
      </c>
    </row>
    <row r="28" spans="1:48" x14ac:dyDescent="0.25">
      <c r="A28" s="14">
        <v>3.1000000000000002E-10</v>
      </c>
      <c r="B28" t="s">
        <v>661</v>
      </c>
      <c r="C28" s="4">
        <v>11</v>
      </c>
      <c r="D28" s="4">
        <v>1</v>
      </c>
      <c r="E28" s="4">
        <v>7</v>
      </c>
      <c r="F28" s="4">
        <v>19</v>
      </c>
      <c r="G28" s="4">
        <v>132.5</v>
      </c>
      <c r="H28" s="4">
        <v>125</v>
      </c>
      <c r="I28" s="34">
        <v>26564.669537147685</v>
      </c>
      <c r="J28" s="35">
        <v>14.44251877527441</v>
      </c>
      <c r="K28" s="35">
        <v>14.44251877527441</v>
      </c>
      <c r="L28" s="35">
        <v>5.9685874889224282</v>
      </c>
      <c r="M28" s="35">
        <v>5.9685874889224282</v>
      </c>
      <c r="N28" s="4">
        <v>8.6549999999999994</v>
      </c>
      <c r="O28" s="4">
        <v>109.15901401643305</v>
      </c>
      <c r="P28" s="35">
        <v>2.9304000000000001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-0.21378943447423537</v>
      </c>
      <c r="W28" s="37" t="str">
        <f t="shared" si="13"/>
        <v/>
      </c>
      <c r="X28" s="37">
        <f t="shared" si="14"/>
        <v>-0.37339030029782083</v>
      </c>
      <c r="Y28" s="1" t="str">
        <f t="shared" si="0"/>
        <v xml:space="preserve"> </v>
      </c>
      <c r="Z28" s="1">
        <f t="shared" si="15"/>
        <v>16</v>
      </c>
      <c r="AA28" s="1" t="str">
        <f t="shared" si="1"/>
        <v xml:space="preserve"> </v>
      </c>
      <c r="AB28" s="1">
        <f t="shared" si="16"/>
        <v>9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661</v>
      </c>
      <c r="AP28" t="s">
        <v>1274</v>
      </c>
      <c r="AQ28" s="22">
        <v>21.378943447423538</v>
      </c>
      <c r="AR28" s="21">
        <v>37.33903002978208</v>
      </c>
      <c r="AS28">
        <v>6.0000000000000053</v>
      </c>
      <c r="AT28">
        <v>-21.378943447423538</v>
      </c>
      <c r="AU28">
        <v>-37.33903002978208</v>
      </c>
      <c r="AV28" t="s">
        <v>2029</v>
      </c>
    </row>
    <row r="29" spans="1:48" x14ac:dyDescent="0.25">
      <c r="A29" s="14">
        <v>3.2000000000000003E-10</v>
      </c>
      <c r="B29" t="s">
        <v>669</v>
      </c>
      <c r="C29" s="4">
        <v>20</v>
      </c>
      <c r="D29" s="4">
        <v>0</v>
      </c>
      <c r="E29" s="4">
        <v>3</v>
      </c>
      <c r="F29" s="4">
        <v>23</v>
      </c>
      <c r="G29" s="4">
        <v>28.5</v>
      </c>
      <c r="H29" s="4">
        <v>24.355</v>
      </c>
      <c r="I29" s="34">
        <v>32005.101834706966</v>
      </c>
      <c r="J29" s="35">
        <v>6.0688867858476989</v>
      </c>
      <c r="K29" s="35">
        <v>6.0688867858476989</v>
      </c>
      <c r="L29" s="35">
        <v>3.7686253029683576</v>
      </c>
      <c r="M29" s="35">
        <v>3.7686253029683576</v>
      </c>
      <c r="N29" s="4">
        <v>4.782</v>
      </c>
      <c r="O29" s="4" t="s">
        <v>119</v>
      </c>
      <c r="P29" s="35">
        <v>1.3817382017901927</v>
      </c>
      <c r="Q29" s="36">
        <f t="shared" si="7"/>
        <v>86.956521739450437</v>
      </c>
      <c r="R29" s="36" t="str">
        <f t="shared" si="8"/>
        <v xml:space="preserve"> </v>
      </c>
      <c r="S29" s="37">
        <f t="shared" si="9"/>
        <v>0.17019092620790796</v>
      </c>
      <c r="T29" s="37" t="str">
        <f t="shared" si="10"/>
        <v/>
      </c>
      <c r="U29" s="37" t="str">
        <f t="shared" si="11"/>
        <v/>
      </c>
      <c r="V29" s="37">
        <f t="shared" si="12"/>
        <v>-0.66962667757220884</v>
      </c>
      <c r="W29" s="37" t="str">
        <f t="shared" si="13"/>
        <v/>
      </c>
      <c r="X29" s="37">
        <f t="shared" si="14"/>
        <v>-0.60435242446125637</v>
      </c>
      <c r="Y29" s="1" t="str">
        <f t="shared" si="0"/>
        <v xml:space="preserve"> </v>
      </c>
      <c r="Z29" s="1">
        <f t="shared" si="15"/>
        <v>1</v>
      </c>
      <c r="AA29" s="1" t="str">
        <f t="shared" si="1"/>
        <v xml:space="preserve"> </v>
      </c>
      <c r="AB29" s="1">
        <f t="shared" si="16"/>
        <v>2</v>
      </c>
      <c r="AC29" s="1">
        <f t="shared" si="2"/>
        <v>9</v>
      </c>
      <c r="AD29" s="1" t="str">
        <f t="shared" si="17"/>
        <v xml:space="preserve"> </v>
      </c>
      <c r="AE29" s="1">
        <f t="shared" si="3"/>
        <v>3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669</v>
      </c>
      <c r="AP29" t="s">
        <v>1276</v>
      </c>
      <c r="AQ29" s="22">
        <v>66.962667757220885</v>
      </c>
      <c r="AR29" s="21">
        <v>60.435242446125635</v>
      </c>
      <c r="AS29">
        <v>17.019092588790798</v>
      </c>
      <c r="AT29">
        <v>-66.962667757220885</v>
      </c>
      <c r="AU29">
        <v>-60.435242446125635</v>
      </c>
      <c r="AV29" t="s">
        <v>2030</v>
      </c>
    </row>
    <row r="30" spans="1:48" x14ac:dyDescent="0.25">
      <c r="A30" s="14">
        <v>3.3000000000000005E-10</v>
      </c>
      <c r="B30" t="s">
        <v>649</v>
      </c>
      <c r="C30" s="4">
        <v>12</v>
      </c>
      <c r="D30" s="4">
        <v>6</v>
      </c>
      <c r="E30" s="4">
        <v>12</v>
      </c>
      <c r="F30" s="4">
        <v>30</v>
      </c>
      <c r="G30" s="4">
        <v>325</v>
      </c>
      <c r="H30" s="4">
        <v>337.1</v>
      </c>
      <c r="I30" s="34">
        <v>224913.83345008944</v>
      </c>
      <c r="J30" s="35" t="s">
        <v>1236</v>
      </c>
      <c r="K30" s="35" t="s">
        <v>1236</v>
      </c>
      <c r="L30" s="35">
        <v>25.133071040503591</v>
      </c>
      <c r="M30" s="35">
        <v>25.133071040503591</v>
      </c>
      <c r="N30" s="4">
        <v>8.1720000000000006</v>
      </c>
      <c r="O30" s="4">
        <v>11.945205479452065</v>
      </c>
      <c r="P30" s="35">
        <v>1.2999110056363097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649</v>
      </c>
      <c r="AP30" t="s">
        <v>1528</v>
      </c>
      <c r="AQ30" s="22" t="e">
        <v>#VALUE!</v>
      </c>
      <c r="AR30" s="21">
        <v>-163.85851135654136</v>
      </c>
      <c r="AS30">
        <v>-3.5894393355087595</v>
      </c>
      <c r="AT30" t="e">
        <v>#VALUE!</v>
      </c>
      <c r="AU30">
        <v>163.85851135654136</v>
      </c>
      <c r="AV30" t="s">
        <v>2031</v>
      </c>
    </row>
    <row r="31" spans="1:48" x14ac:dyDescent="0.25">
      <c r="A31" s="14">
        <v>3.4000000000000007E-10</v>
      </c>
      <c r="B31" t="s">
        <v>668</v>
      </c>
      <c r="C31" s="4">
        <v>22</v>
      </c>
      <c r="D31" s="4">
        <v>0</v>
      </c>
      <c r="E31" s="4">
        <v>9</v>
      </c>
      <c r="F31" s="4">
        <v>31</v>
      </c>
      <c r="G31" s="4">
        <v>13</v>
      </c>
      <c r="H31" s="4">
        <v>10.343999999999999</v>
      </c>
      <c r="I31" s="34">
        <v>32772.024231557589</v>
      </c>
      <c r="J31" s="35">
        <v>10.003868471953577</v>
      </c>
      <c r="K31" s="35">
        <v>10.003868471953577</v>
      </c>
      <c r="L31" s="35">
        <v>5.0899348601004686</v>
      </c>
      <c r="M31" s="35">
        <v>5.0899348601004686</v>
      </c>
      <c r="N31" s="4">
        <v>1.034</v>
      </c>
      <c r="O31" s="4">
        <v>-36.172839506172842</v>
      </c>
      <c r="P31" s="35">
        <v>6.9702242846094355</v>
      </c>
      <c r="Q31" s="36">
        <f t="shared" si="7"/>
        <v>70.967741935823867</v>
      </c>
      <c r="R31" s="36" t="str">
        <f t="shared" si="8"/>
        <v xml:space="preserve"> </v>
      </c>
      <c r="S31" s="37">
        <f t="shared" si="9"/>
        <v>0.25676720838331007</v>
      </c>
      <c r="T31" s="37" t="str">
        <f t="shared" si="10"/>
        <v/>
      </c>
      <c r="U31" s="37" t="str">
        <f t="shared" si="11"/>
        <v/>
      </c>
      <c r="V31" s="37">
        <f t="shared" si="12"/>
        <v>-0.45541721557287362</v>
      </c>
      <c r="W31" s="37" t="str">
        <f t="shared" si="13"/>
        <v/>
      </c>
      <c r="X31" s="37">
        <f t="shared" si="14"/>
        <v>-0.46563528471172255</v>
      </c>
      <c r="Y31" s="1" t="str">
        <f t="shared" si="0"/>
        <v xml:space="preserve"> </v>
      </c>
      <c r="Z31" s="1">
        <f t="shared" si="15"/>
        <v>6</v>
      </c>
      <c r="AA31" s="1" t="str">
        <f t="shared" si="1"/>
        <v xml:space="preserve"> </v>
      </c>
      <c r="AB31" s="1">
        <f t="shared" si="16"/>
        <v>4</v>
      </c>
      <c r="AC31" s="1">
        <f t="shared" si="2"/>
        <v>3</v>
      </c>
      <c r="AD31" s="1" t="str">
        <f t="shared" si="17"/>
        <v xml:space="preserve"> </v>
      </c>
      <c r="AE31" s="1">
        <f t="shared" si="3"/>
        <v>11</v>
      </c>
      <c r="AF31" s="1" t="str">
        <f t="shared" si="4"/>
        <v xml:space="preserve"> </v>
      </c>
      <c r="AG31" s="38">
        <f t="shared" si="18"/>
        <v>6.9702242849494356</v>
      </c>
      <c r="AH31" s="38" t="str">
        <f t="shared" si="19"/>
        <v xml:space="preserve"> </v>
      </c>
      <c r="AI31" s="1">
        <f t="shared" si="20"/>
        <v>1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668</v>
      </c>
      <c r="AP31" t="s">
        <v>1367</v>
      </c>
      <c r="AQ31" s="22">
        <v>45.54172155728736</v>
      </c>
      <c r="AR31" s="21">
        <v>46.563528471172255</v>
      </c>
      <c r="AS31">
        <v>25.676720804331012</v>
      </c>
      <c r="AT31">
        <v>-45.54172155728736</v>
      </c>
      <c r="AU31">
        <v>-46.563528471172255</v>
      </c>
      <c r="AV31" t="s">
        <v>2032</v>
      </c>
    </row>
    <row r="32" spans="1:48" x14ac:dyDescent="0.25">
      <c r="A32" s="14">
        <v>3.5000000000000008E-10</v>
      </c>
      <c r="B32" t="s">
        <v>664</v>
      </c>
      <c r="C32" s="4">
        <v>11</v>
      </c>
      <c r="D32" s="4">
        <v>2</v>
      </c>
      <c r="E32" s="4">
        <v>8</v>
      </c>
      <c r="F32" s="4">
        <v>21</v>
      </c>
      <c r="G32" s="4">
        <v>53</v>
      </c>
      <c r="H32" s="4">
        <v>51.04</v>
      </c>
      <c r="I32" s="34">
        <v>15075.788060789189</v>
      </c>
      <c r="J32" s="35">
        <v>11.367483296213807</v>
      </c>
      <c r="K32" s="35">
        <v>11.367483296213807</v>
      </c>
      <c r="L32" s="35">
        <v>7.0685797528561096</v>
      </c>
      <c r="M32" s="35">
        <v>7.0685797528561096</v>
      </c>
      <c r="N32" s="4">
        <v>4.49</v>
      </c>
      <c r="O32" s="4">
        <v>5.1522248243559661</v>
      </c>
      <c r="P32" s="35">
        <v>4.0732758620689653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>
        <f t="shared" si="12"/>
        <v>-0.38118581599343415</v>
      </c>
      <c r="W32" s="37" t="str">
        <f t="shared" si="13"/>
        <v/>
      </c>
      <c r="X32" s="37">
        <f t="shared" si="14"/>
        <v>-0.25790806543781974</v>
      </c>
      <c r="Y32" s="1" t="str">
        <f t="shared" si="0"/>
        <v xml:space="preserve"> </v>
      </c>
      <c r="Z32" s="1">
        <f t="shared" si="15"/>
        <v>9</v>
      </c>
      <c r="AA32" s="1" t="str">
        <f t="shared" si="1"/>
        <v xml:space="preserve"> </v>
      </c>
      <c r="AB32" s="1">
        <f t="shared" si="16"/>
        <v>12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4.0732758624189653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664</v>
      </c>
      <c r="AP32" t="s">
        <v>1697</v>
      </c>
      <c r="AQ32" s="22">
        <v>38.118581599343415</v>
      </c>
      <c r="AR32" s="21">
        <v>25.790806543781976</v>
      </c>
      <c r="AS32">
        <v>3.8401253918495248</v>
      </c>
      <c r="AT32">
        <v>-38.118581599343415</v>
      </c>
      <c r="AU32">
        <v>-25.790806543781976</v>
      </c>
      <c r="AV32" t="s">
        <v>2033</v>
      </c>
    </row>
    <row r="33" spans="1:48" x14ac:dyDescent="0.25">
      <c r="A33" s="14">
        <v>3.600000000000001E-10</v>
      </c>
      <c r="B33" t="s">
        <v>679</v>
      </c>
      <c r="C33" s="4">
        <v>14</v>
      </c>
      <c r="D33" s="4">
        <v>2</v>
      </c>
      <c r="E33" s="4">
        <v>11</v>
      </c>
      <c r="F33" s="4">
        <v>27</v>
      </c>
      <c r="G33" s="4">
        <v>168</v>
      </c>
      <c r="H33" s="4">
        <v>168.25</v>
      </c>
      <c r="I33" s="34">
        <v>52502.764806959203</v>
      </c>
      <c r="J33" s="35">
        <v>30.039278700232103</v>
      </c>
      <c r="K33" s="35">
        <v>30.039278700232103</v>
      </c>
      <c r="L33" s="35">
        <v>20.195418908235474</v>
      </c>
      <c r="M33" s="35">
        <v>20.195418908235474</v>
      </c>
      <c r="N33" s="4">
        <v>5.601</v>
      </c>
      <c r="O33" s="4">
        <v>2.7706422018348587</v>
      </c>
      <c r="P33" s="35">
        <v>1.7028231797919762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679</v>
      </c>
      <c r="AP33" t="s">
        <v>1483</v>
      </c>
      <c r="AQ33" s="22">
        <v>-63.525480993856689</v>
      </c>
      <c r="AR33" s="21">
        <v>-112.02077377496593</v>
      </c>
      <c r="AS33">
        <v>-0.14858841010401136</v>
      </c>
      <c r="AT33">
        <v>63.525480993856689</v>
      </c>
      <c r="AU33">
        <v>112.02077377496593</v>
      </c>
      <c r="AV33" t="s">
        <v>2034</v>
      </c>
    </row>
    <row r="34" spans="1:48" x14ac:dyDescent="0.25">
      <c r="A34" s="14">
        <v>3.7000000000000012E-10</v>
      </c>
      <c r="B34" t="s">
        <v>849</v>
      </c>
      <c r="C34" s="4">
        <v>4</v>
      </c>
      <c r="D34" s="4">
        <v>3</v>
      </c>
      <c r="E34" s="4">
        <v>13</v>
      </c>
      <c r="F34" s="4">
        <v>20</v>
      </c>
      <c r="G34" s="4">
        <v>980</v>
      </c>
      <c r="H34" s="4">
        <v>985.4</v>
      </c>
      <c r="I34" s="34">
        <v>123959.87633618126</v>
      </c>
      <c r="J34" s="35" t="s">
        <v>1236</v>
      </c>
      <c r="K34" s="35" t="s">
        <v>1236</v>
      </c>
      <c r="L34" s="35">
        <v>32.292610951163454</v>
      </c>
      <c r="M34" s="35">
        <v>32.292610951163454</v>
      </c>
      <c r="N34" s="4">
        <v>17.055</v>
      </c>
      <c r="O34" s="4">
        <v>31.434956843403196</v>
      </c>
      <c r="P34" s="35">
        <v>0.59275421148772078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 xml:space="preserve"> </v>
      </c>
      <c r="V34" s="37" t="str">
        <f t="shared" si="12"/>
        <v xml:space="preserve"> </v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849</v>
      </c>
      <c r="AP34" t="s">
        <v>1664</v>
      </c>
      <c r="AQ34" s="22" t="e">
        <v>#VALUE!</v>
      </c>
      <c r="AR34" s="21">
        <v>-239.02264628378674</v>
      </c>
      <c r="AS34">
        <v>-0.54800081185305549</v>
      </c>
      <c r="AT34" t="e">
        <v>#VALUE!</v>
      </c>
      <c r="AU34">
        <v>239.02264628378674</v>
      </c>
      <c r="AV34" t="s">
        <v>2035</v>
      </c>
    </row>
    <row r="35" spans="1:48" x14ac:dyDescent="0.25">
      <c r="A35" s="14">
        <v>3.8000000000000014E-10</v>
      </c>
      <c r="B35" t="s">
        <v>665</v>
      </c>
      <c r="C35" s="4">
        <v>8</v>
      </c>
      <c r="D35" s="4">
        <v>4</v>
      </c>
      <c r="E35" s="4">
        <v>12</v>
      </c>
      <c r="F35" s="4">
        <v>24</v>
      </c>
      <c r="G35" s="4">
        <v>41</v>
      </c>
      <c r="H35" s="4">
        <v>35.755000000000003</v>
      </c>
      <c r="I35" s="34">
        <v>12599.441891591119</v>
      </c>
      <c r="J35" s="35">
        <v>15.599912739965095</v>
      </c>
      <c r="K35" s="35">
        <v>15.599912739965095</v>
      </c>
      <c r="L35" s="35">
        <v>2.3458019161136856</v>
      </c>
      <c r="M35" s="35">
        <v>2.3458019161136856</v>
      </c>
      <c r="N35" s="4">
        <v>2.2920000000000003</v>
      </c>
      <c r="O35" s="4" t="s">
        <v>119</v>
      </c>
      <c r="P35" s="35">
        <v>0.13424695846734722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>
        <f t="shared" si="12"/>
        <v>-0.1507841251044173</v>
      </c>
      <c r="W35" s="37" t="str">
        <f t="shared" si="13"/>
        <v/>
      </c>
      <c r="X35" s="37">
        <f t="shared" si="14"/>
        <v>-0.75372695182153227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18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1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665</v>
      </c>
      <c r="AP35" t="s">
        <v>1300</v>
      </c>
      <c r="AQ35" s="22">
        <v>15.07841251044173</v>
      </c>
      <c r="AR35" s="21">
        <v>75.372695182153223</v>
      </c>
      <c r="AS35">
        <v>14.669277024192407</v>
      </c>
      <c r="AT35">
        <v>-15.07841251044173</v>
      </c>
      <c r="AU35">
        <v>-75.372695182153223</v>
      </c>
      <c r="AV35" t="s">
        <v>2036</v>
      </c>
    </row>
    <row r="36" spans="1:48" x14ac:dyDescent="0.25">
      <c r="A36" s="14">
        <v>3.9000000000000015E-10</v>
      </c>
      <c r="B36" t="s">
        <v>666</v>
      </c>
      <c r="C36" s="4">
        <v>9</v>
      </c>
      <c r="D36" s="4">
        <v>3</v>
      </c>
      <c r="E36" s="4">
        <v>13</v>
      </c>
      <c r="F36" s="4">
        <v>25</v>
      </c>
      <c r="G36" s="4">
        <v>119.5</v>
      </c>
      <c r="H36" s="4">
        <v>117.78</v>
      </c>
      <c r="I36" s="34">
        <v>59961.129071746771</v>
      </c>
      <c r="J36" s="35">
        <v>38.629058707773041</v>
      </c>
      <c r="K36" s="35">
        <v>38.629058707773041</v>
      </c>
      <c r="L36" s="35">
        <v>17.313273579095831</v>
      </c>
      <c r="M36" s="35">
        <v>17.313273579095831</v>
      </c>
      <c r="N36" s="4">
        <v>3.0489999999999999</v>
      </c>
      <c r="O36" s="4">
        <v>44.708115804461301</v>
      </c>
      <c r="P36" s="35">
        <v>0.92630327729665474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666</v>
      </c>
      <c r="AP36" t="s">
        <v>1472</v>
      </c>
      <c r="AQ36" s="22">
        <v>-110.28585501554358</v>
      </c>
      <c r="AR36" s="21">
        <v>-81.762689721710586</v>
      </c>
      <c r="AS36">
        <v>1.4603498047206731</v>
      </c>
      <c r="AT36">
        <v>110.28585501554358</v>
      </c>
      <c r="AU36">
        <v>81.762689721710586</v>
      </c>
      <c r="AV36" t="s">
        <v>2037</v>
      </c>
    </row>
    <row r="37" spans="1:48" x14ac:dyDescent="0.25">
      <c r="A37" s="14">
        <v>4.0000000000000017E-10</v>
      </c>
      <c r="B37" t="s">
        <v>672</v>
      </c>
      <c r="C37" s="4">
        <v>21</v>
      </c>
      <c r="D37" s="4">
        <v>1</v>
      </c>
      <c r="E37" s="4">
        <v>8</v>
      </c>
      <c r="F37" s="4">
        <v>30</v>
      </c>
      <c r="G37" s="4">
        <v>101</v>
      </c>
      <c r="H37" s="4">
        <v>84.69</v>
      </c>
      <c r="I37" s="34">
        <v>127053.97191018143</v>
      </c>
      <c r="J37" s="35">
        <v>13.668495803744351</v>
      </c>
      <c r="K37" s="35">
        <v>13.668495803744351</v>
      </c>
      <c r="L37" s="35">
        <v>9.6466193179436015</v>
      </c>
      <c r="M37" s="35">
        <v>9.6466193179436015</v>
      </c>
      <c r="N37" s="4">
        <v>6.1959999999999997</v>
      </c>
      <c r="O37" s="4">
        <v>5.7337883959044262</v>
      </c>
      <c r="P37" s="35">
        <v>3.8812138387058686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0.192584721146251</v>
      </c>
      <c r="T37" s="37" t="str">
        <f t="shared" si="10"/>
        <v/>
      </c>
      <c r="U37" s="37" t="str">
        <f t="shared" si="11"/>
        <v/>
      </c>
      <c r="V37" s="37">
        <f t="shared" si="12"/>
        <v>-0.25592509291758181</v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>
        <f t="shared" si="15"/>
        <v>14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7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3.8812138391058686</v>
      </c>
      <c r="AH37" s="38" t="str">
        <f t="shared" si="19"/>
        <v xml:space="preserve"> </v>
      </c>
      <c r="AI37" s="1">
        <f t="shared" si="29"/>
        <v>12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672</v>
      </c>
      <c r="AP37" t="s">
        <v>1396</v>
      </c>
      <c r="AQ37" s="22">
        <v>25.59250929175818</v>
      </c>
      <c r="AR37" s="21">
        <v>-1.2746356684332882</v>
      </c>
      <c r="AS37">
        <v>19.2584720746251</v>
      </c>
      <c r="AT37">
        <v>-25.59250929175818</v>
      </c>
      <c r="AU37">
        <v>1.2746356684332882</v>
      </c>
      <c r="AV37" t="s">
        <v>2038</v>
      </c>
    </row>
    <row r="38" spans="1:48" x14ac:dyDescent="0.25">
      <c r="A38" s="14">
        <v>4.1000000000000019E-10</v>
      </c>
      <c r="B38" t="s">
        <v>658</v>
      </c>
      <c r="C38" s="4">
        <v>19</v>
      </c>
      <c r="D38" s="4">
        <v>2</v>
      </c>
      <c r="E38" s="4">
        <v>4</v>
      </c>
      <c r="F38" s="4">
        <v>25</v>
      </c>
      <c r="G38" s="4">
        <v>52</v>
      </c>
      <c r="H38" s="4">
        <v>51.85</v>
      </c>
      <c r="I38" s="34">
        <v>32911.594309178145</v>
      </c>
      <c r="J38" s="35">
        <v>14.174412247129579</v>
      </c>
      <c r="K38" s="35">
        <v>14.174412247129579</v>
      </c>
      <c r="L38" s="35">
        <v>6.8660177209541242</v>
      </c>
      <c r="M38" s="35">
        <v>6.8660177209541242</v>
      </c>
      <c r="N38" s="4">
        <v>3.6579999999999999</v>
      </c>
      <c r="O38" s="4">
        <v>33.503649635036481</v>
      </c>
      <c r="P38" s="35">
        <v>2.7155255544840884</v>
      </c>
      <c r="Q38" s="36">
        <f t="shared" si="7"/>
        <v>76.000000000409997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>
        <f t="shared" si="12"/>
        <v>-0.22838440841152152</v>
      </c>
      <c r="W38" s="37" t="str">
        <f t="shared" si="13"/>
        <v/>
      </c>
      <c r="X38" s="37">
        <f t="shared" si="14"/>
        <v>-0.27917395694342984</v>
      </c>
      <c r="Y38" s="1" t="str">
        <f t="shared" si="24"/>
        <v xml:space="preserve"> </v>
      </c>
      <c r="Z38" s="1">
        <f t="shared" si="15"/>
        <v>15</v>
      </c>
      <c r="AA38" s="1" t="str">
        <f t="shared" si="25"/>
        <v xml:space="preserve"> </v>
      </c>
      <c r="AB38" s="1">
        <f t="shared" si="16"/>
        <v>10</v>
      </c>
      <c r="AC38" s="1" t="str">
        <f t="shared" si="26"/>
        <v xml:space="preserve"> </v>
      </c>
      <c r="AD38" s="1" t="str">
        <f t="shared" si="17"/>
        <v xml:space="preserve"> </v>
      </c>
      <c r="AE38" s="1">
        <f t="shared" si="27"/>
        <v>8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658</v>
      </c>
      <c r="AP38" t="s">
        <v>1361</v>
      </c>
      <c r="AQ38" s="22">
        <v>22.838440841152153</v>
      </c>
      <c r="AR38" s="21">
        <v>27.917395694342982</v>
      </c>
      <c r="AS38">
        <v>0.28929604628735728</v>
      </c>
      <c r="AT38">
        <v>-22.838440841152153</v>
      </c>
      <c r="AU38">
        <v>-27.917395694342982</v>
      </c>
      <c r="AV38" t="s">
        <v>2039</v>
      </c>
    </row>
    <row r="39" spans="1:48" x14ac:dyDescent="0.25">
      <c r="A39" s="14">
        <v>4.200000000000002E-10</v>
      </c>
      <c r="B39" t="s">
        <v>680</v>
      </c>
      <c r="C39" s="4">
        <v>15</v>
      </c>
      <c r="D39" s="4">
        <v>2</v>
      </c>
      <c r="E39" s="4">
        <v>5</v>
      </c>
      <c r="F39" s="4">
        <v>22</v>
      </c>
      <c r="G39" s="4">
        <v>38.700000762939453</v>
      </c>
      <c r="H39" s="4">
        <v>32.54</v>
      </c>
      <c r="I39" s="34">
        <v>35333.000641664476</v>
      </c>
      <c r="J39" s="35">
        <v>23.715389689761398</v>
      </c>
      <c r="K39" s="35">
        <v>23.715389689761398</v>
      </c>
      <c r="L39" s="35">
        <v>12.025401040015554</v>
      </c>
      <c r="M39" s="35">
        <v>12.025401040015554</v>
      </c>
      <c r="N39" s="4">
        <v>1.635</v>
      </c>
      <c r="O39" s="4">
        <v>32.49594813614263</v>
      </c>
      <c r="P39" s="35">
        <v>0.62927692084497078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0.18930549405673799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8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680</v>
      </c>
      <c r="AP39" t="s">
        <v>1404</v>
      </c>
      <c r="AQ39" s="22">
        <v>-29.099987542144866</v>
      </c>
      <c r="AR39" s="21">
        <v>-26.24817762104772</v>
      </c>
      <c r="AS39">
        <v>18.930549363673798</v>
      </c>
      <c r="AT39">
        <v>29.099987542144866</v>
      </c>
      <c r="AU39">
        <v>26.24817762104772</v>
      </c>
      <c r="AV39" t="s">
        <v>2040</v>
      </c>
    </row>
    <row r="40" spans="1:48" x14ac:dyDescent="0.25">
      <c r="A40" s="14">
        <v>4.3000000000000022E-10</v>
      </c>
      <c r="B40" t="s">
        <v>674</v>
      </c>
      <c r="C40" s="4">
        <v>16</v>
      </c>
      <c r="D40" s="4">
        <v>3</v>
      </c>
      <c r="E40" s="4">
        <v>8</v>
      </c>
      <c r="F40" s="4">
        <v>27</v>
      </c>
      <c r="G40" s="4">
        <v>138</v>
      </c>
      <c r="H40" s="4">
        <v>133.46</v>
      </c>
      <c r="I40" s="34">
        <v>90181.43875828055</v>
      </c>
      <c r="J40" s="35">
        <v>25.665384615384617</v>
      </c>
      <c r="K40" s="35">
        <v>25.665384615384617</v>
      </c>
      <c r="L40" s="35">
        <v>16.201336706767211</v>
      </c>
      <c r="M40" s="35">
        <v>16.201336706767211</v>
      </c>
      <c r="N40" s="4">
        <v>5.2</v>
      </c>
      <c r="O40" s="4">
        <v>14.310837546713559</v>
      </c>
      <c r="P40" s="35">
        <v>2.0612917728158244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674</v>
      </c>
      <c r="AP40" t="s">
        <v>2041</v>
      </c>
      <c r="AQ40" s="22">
        <v>-39.715217732264342</v>
      </c>
      <c r="AR40" s="21">
        <v>-70.089066256346783</v>
      </c>
      <c r="AS40">
        <v>3.4017683200959103</v>
      </c>
      <c r="AT40">
        <v>39.715217732264342</v>
      </c>
      <c r="AU40">
        <v>70.089066256346783</v>
      </c>
      <c r="AV40" t="s">
        <v>2042</v>
      </c>
    </row>
    <row r="41" spans="1:48" x14ac:dyDescent="0.25">
      <c r="A41" s="14">
        <v>4.4000000000000024E-10</v>
      </c>
      <c r="B41" t="s">
        <v>1185</v>
      </c>
      <c r="C41" s="4">
        <v>18</v>
      </c>
      <c r="D41" s="4">
        <v>1</v>
      </c>
      <c r="E41" s="4">
        <v>1</v>
      </c>
      <c r="F41" s="4">
        <v>20</v>
      </c>
      <c r="G41" s="4">
        <v>340</v>
      </c>
      <c r="H41" s="4">
        <v>325.2</v>
      </c>
      <c r="I41" s="34">
        <v>22761.307606604227</v>
      </c>
      <c r="J41" s="35">
        <v>31.99212985735366</v>
      </c>
      <c r="K41" s="35">
        <v>31.99212985735366</v>
      </c>
      <c r="L41" s="35">
        <v>16.03042839943917</v>
      </c>
      <c r="M41" s="35">
        <v>16.03042839943917</v>
      </c>
      <c r="N41" s="4">
        <v>10.165000000000001</v>
      </c>
      <c r="O41" s="4">
        <v>42.108206346987281</v>
      </c>
      <c r="P41" s="35">
        <v>0.87884378843788447</v>
      </c>
      <c r="Q41" s="36">
        <f t="shared" si="7"/>
        <v>90.000000000439996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1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1185</v>
      </c>
      <c r="AP41" t="s">
        <v>1263</v>
      </c>
      <c r="AQ41" s="22">
        <v>-74.156259714094233</v>
      </c>
      <c r="AR41" s="21">
        <v>-68.294792429747233</v>
      </c>
      <c r="AS41">
        <v>4.5510455104551095</v>
      </c>
      <c r="AT41">
        <v>74.156259714094233</v>
      </c>
      <c r="AU41">
        <v>68.294792429747233</v>
      </c>
      <c r="AV41" t="s">
        <v>2043</v>
      </c>
    </row>
    <row r="42" spans="1:48" x14ac:dyDescent="0.25">
      <c r="A42" s="14">
        <v>4.5000000000000026E-10</v>
      </c>
      <c r="B42" t="s">
        <v>663</v>
      </c>
      <c r="C42" s="4">
        <v>5</v>
      </c>
      <c r="D42" s="4">
        <v>4</v>
      </c>
      <c r="E42" s="4">
        <v>1</v>
      </c>
      <c r="F42" s="4">
        <v>10</v>
      </c>
      <c r="G42" s="4">
        <v>24</v>
      </c>
      <c r="H42" s="4" t="s">
        <v>119</v>
      </c>
      <c r="I42" s="34" t="s">
        <v>119</v>
      </c>
      <c r="J42" s="35" t="s">
        <v>1236</v>
      </c>
      <c r="K42" s="35" t="s">
        <v>1236</v>
      </c>
      <c r="L42" s="35" t="s">
        <v>1236</v>
      </c>
      <c r="M42" s="35" t="s">
        <v>1236</v>
      </c>
      <c r="N42" s="4">
        <v>3.468</v>
      </c>
      <c r="O42" s="4">
        <v>191.42857142857144</v>
      </c>
      <c r="P42" s="35" t="s">
        <v>124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 xml:space="preserve"> </v>
      </c>
      <c r="T42" s="37" t="str">
        <f t="shared" si="10"/>
        <v xml:space="preserve"> </v>
      </c>
      <c r="U42" s="37" t="str">
        <f t="shared" si="11"/>
        <v xml:space="preserve"> </v>
      </c>
      <c r="V42" s="37" t="str">
        <f t="shared" si="12"/>
        <v xml:space="preserve"> </v>
      </c>
      <c r="W42" s="37" t="str">
        <f t="shared" si="13"/>
        <v xml:space="preserve"> </v>
      </c>
      <c r="X42" s="37" t="str">
        <f t="shared" si="14"/>
        <v xml:space="preserve"> 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 t="str">
        <f t="shared" si="18"/>
        <v xml:space="preserve"> </v>
      </c>
      <c r="AH42" s="38" t="str">
        <f t="shared" si="19"/>
        <v xml:space="preserve"> </v>
      </c>
      <c r="AI42" s="1" t="str">
        <f t="shared" si="29"/>
        <v xml:space="preserve"> 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663</v>
      </c>
      <c r="AP42" t="s">
        <v>1300</v>
      </c>
      <c r="AQ42" s="22" t="e">
        <v>#VALUE!</v>
      </c>
      <c r="AR42" s="21" t="e">
        <v>#VALUE!</v>
      </c>
      <c r="AS42" t="s">
        <v>124</v>
      </c>
      <c r="AT42" t="e">
        <v>#VALUE!</v>
      </c>
      <c r="AU42" t="e">
        <v>#VALUE!</v>
      </c>
      <c r="AV42" t="s">
        <v>2044</v>
      </c>
    </row>
    <row r="43" spans="1:48" x14ac:dyDescent="0.25">
      <c r="A43" s="14">
        <v>4.6000000000000027E-10</v>
      </c>
      <c r="B43" t="s">
        <v>850</v>
      </c>
      <c r="C43" s="4">
        <v>3</v>
      </c>
      <c r="D43" s="4">
        <v>12</v>
      </c>
      <c r="E43" s="4">
        <v>7</v>
      </c>
      <c r="F43" s="4">
        <v>22</v>
      </c>
      <c r="G43" s="4">
        <v>56</v>
      </c>
      <c r="H43" s="4">
        <v>68.53</v>
      </c>
      <c r="I43" s="34">
        <v>11309.661637525018</v>
      </c>
      <c r="J43" s="35">
        <v>9.1691196146641687</v>
      </c>
      <c r="K43" s="35">
        <v>9.1691196146641687</v>
      </c>
      <c r="L43" s="35">
        <v>24.789113507806022</v>
      </c>
      <c r="M43" s="35">
        <v>24.789113507806022</v>
      </c>
      <c r="N43" s="4">
        <v>7.4740000000000002</v>
      </c>
      <c r="O43" s="4">
        <v>2.6648351648351642</v>
      </c>
      <c r="P43" s="35">
        <v>5.3888807821392088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-0.50085862239209533</v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>
        <f t="shared" si="15"/>
        <v>4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5.3888807825992089</v>
      </c>
      <c r="AH43" s="38" t="str">
        <f t="shared" si="19"/>
        <v xml:space="preserve"> </v>
      </c>
      <c r="AI43" s="1">
        <f t="shared" si="29"/>
        <v>6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850</v>
      </c>
      <c r="AP43" t="s">
        <v>1374</v>
      </c>
      <c r="AQ43" s="22">
        <v>50.085862239209533</v>
      </c>
      <c r="AR43" s="21">
        <v>-160.24748736344515</v>
      </c>
      <c r="AS43">
        <v>-18.283963227783453</v>
      </c>
      <c r="AT43">
        <v>-50.085862239209533</v>
      </c>
      <c r="AU43">
        <v>160.24748736344515</v>
      </c>
      <c r="AV43" t="s">
        <v>2045</v>
      </c>
    </row>
    <row r="44" spans="1:48" x14ac:dyDescent="0.25">
      <c r="A44" s="14">
        <v>4.7000000000000024E-10</v>
      </c>
      <c r="B44" t="s">
        <v>671</v>
      </c>
      <c r="C44" s="4">
        <v>7</v>
      </c>
      <c r="D44" s="4">
        <v>1</v>
      </c>
      <c r="E44" s="4">
        <v>2</v>
      </c>
      <c r="F44" s="4">
        <v>10</v>
      </c>
      <c r="G44" s="4">
        <v>27.5</v>
      </c>
      <c r="H44" s="4">
        <v>24.75</v>
      </c>
      <c r="I44" s="34">
        <v>17064.463331881543</v>
      </c>
      <c r="J44" s="35">
        <v>18.581081081081081</v>
      </c>
      <c r="K44" s="35">
        <v>18.581081081081081</v>
      </c>
      <c r="L44" s="35">
        <v>6.9979050966990739</v>
      </c>
      <c r="M44" s="35">
        <v>6.9979050966990739</v>
      </c>
      <c r="N44" s="4">
        <v>1.3320000000000001</v>
      </c>
      <c r="O44" s="4">
        <v>85.000000000000014</v>
      </c>
      <c r="P44" s="35">
        <v>4.0606060606060614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>
        <f t="shared" si="14"/>
        <v>-0.2653278151111399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>
        <f t="shared" si="16"/>
        <v>11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4.0606060610760615</v>
      </c>
      <c r="AH44" s="38" t="str">
        <f t="shared" si="19"/>
        <v xml:space="preserve"> </v>
      </c>
      <c r="AI44" s="1">
        <f t="shared" si="29"/>
        <v>11</v>
      </c>
      <c r="AJ44" s="1" t="str">
        <f t="shared" si="30"/>
        <v xml:space="preserve"> </v>
      </c>
      <c r="AK44" s="25">
        <f t="shared" si="22"/>
        <v>85.00000000047001</v>
      </c>
      <c r="AL44" s="25" t="str">
        <f t="shared" si="23"/>
        <v xml:space="preserve"> </v>
      </c>
      <c r="AM44" s="1">
        <f t="shared" si="31"/>
        <v>2</v>
      </c>
      <c r="AN44" s="1" t="str">
        <f t="shared" si="32"/>
        <v xml:space="preserve"> </v>
      </c>
      <c r="AO44" t="s">
        <v>671</v>
      </c>
      <c r="AP44" t="s">
        <v>1467</v>
      </c>
      <c r="AQ44" s="22">
        <v>-1.1502390417302832</v>
      </c>
      <c r="AR44" s="21">
        <v>26.532781511113988</v>
      </c>
      <c r="AS44">
        <v>11.111111111111116</v>
      </c>
      <c r="AT44">
        <v>1.1502390417302832</v>
      </c>
      <c r="AU44">
        <v>-26.532781511113988</v>
      </c>
      <c r="AV44" t="s">
        <v>2046</v>
      </c>
    </row>
    <row r="45" spans="1:48" x14ac:dyDescent="0.25">
      <c r="A45" s="14">
        <v>4.800000000000002E-10</v>
      </c>
      <c r="B45" t="s">
        <v>659</v>
      </c>
      <c r="C45" s="4">
        <v>18</v>
      </c>
      <c r="D45" s="4">
        <v>1</v>
      </c>
      <c r="E45" s="4">
        <v>5</v>
      </c>
      <c r="F45" s="4">
        <v>24</v>
      </c>
      <c r="G45" s="4">
        <v>32</v>
      </c>
      <c r="H45" s="4">
        <v>28</v>
      </c>
      <c r="I45" s="34">
        <v>39590.915515414752</v>
      </c>
      <c r="J45" s="35">
        <v>21.521906225980018</v>
      </c>
      <c r="K45" s="35">
        <v>21.521906225980018</v>
      </c>
      <c r="L45" s="35">
        <v>15.091157606589165</v>
      </c>
      <c r="M45" s="35">
        <v>15.091157606589165</v>
      </c>
      <c r="N45" s="4">
        <v>1.3009999999999999</v>
      </c>
      <c r="O45" s="4">
        <v>21.588785046728958</v>
      </c>
      <c r="P45" s="35">
        <v>2.2571428571428571</v>
      </c>
      <c r="Q45" s="36">
        <f t="shared" si="7"/>
        <v>75.00000000048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>
        <f t="shared" si="27"/>
        <v>9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659</v>
      </c>
      <c r="AP45" t="s">
        <v>2047</v>
      </c>
      <c r="AQ45" s="22">
        <v>-17.159273450892432</v>
      </c>
      <c r="AR45" s="21">
        <v>-58.433896689521973</v>
      </c>
      <c r="AS45">
        <v>14.285714285714279</v>
      </c>
      <c r="AT45">
        <v>17.159273450892432</v>
      </c>
      <c r="AU45">
        <v>58.433896689521973</v>
      </c>
      <c r="AV45" t="s">
        <v>2048</v>
      </c>
    </row>
    <row r="46" spans="1:48" x14ac:dyDescent="0.25">
      <c r="A46" s="14">
        <v>4.9000000000000017E-10</v>
      </c>
      <c r="B46" t="s">
        <v>1186</v>
      </c>
      <c r="C46" s="4">
        <v>21</v>
      </c>
      <c r="D46" s="4">
        <v>1</v>
      </c>
      <c r="E46" s="4">
        <v>2</v>
      </c>
      <c r="F46" s="4">
        <v>24</v>
      </c>
      <c r="G46" s="4">
        <v>90</v>
      </c>
      <c r="H46" s="4">
        <v>73.319999999999993</v>
      </c>
      <c r="I46" s="34">
        <v>24388.145221096747</v>
      </c>
      <c r="J46" s="35">
        <v>30.073831009023785</v>
      </c>
      <c r="K46" s="35">
        <v>30.073831009023785</v>
      </c>
      <c r="L46" s="35">
        <v>19.389142433350248</v>
      </c>
      <c r="M46" s="35">
        <v>19.389142433350248</v>
      </c>
      <c r="N46" s="4">
        <v>1.5840000000000001</v>
      </c>
      <c r="O46" s="4">
        <v>22.69558481797058</v>
      </c>
      <c r="P46" s="35">
        <v>5.864702673213313E-2</v>
      </c>
      <c r="Q46" s="36">
        <f t="shared" si="7"/>
        <v>87.500000000490004</v>
      </c>
      <c r="R46" s="36" t="str">
        <f t="shared" si="8"/>
        <v xml:space="preserve"> </v>
      </c>
      <c r="S46" s="37">
        <f t="shared" si="9"/>
        <v>0.22749590883697232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5</v>
      </c>
      <c r="AD46" s="1" t="str">
        <f t="shared" si="17"/>
        <v xml:space="preserve"> </v>
      </c>
      <c r="AE46" s="1">
        <f t="shared" si="27"/>
        <v>2</v>
      </c>
      <c r="AF46" s="1" t="str">
        <f t="shared" si="28"/>
        <v xml:space="preserve"> </v>
      </c>
      <c r="AG46" s="38" t="str">
        <f t="shared" si="18"/>
        <v xml:space="preserve"> </v>
      </c>
      <c r="AH46" s="38" t="str">
        <f t="shared" si="19"/>
        <v xml:space="preserve"> </v>
      </c>
      <c r="AI46" s="1" t="str">
        <f t="shared" si="29"/>
        <v xml:space="preserve"> 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1186</v>
      </c>
      <c r="AP46" t="s">
        <v>1408</v>
      </c>
      <c r="AQ46" s="22">
        <v>-63.713574155846111</v>
      </c>
      <c r="AR46" s="21">
        <v>-103.55611340528145</v>
      </c>
      <c r="AS46">
        <v>22.74959083469723</v>
      </c>
      <c r="AT46">
        <v>63.713574155846111</v>
      </c>
      <c r="AU46">
        <v>103.55611340528145</v>
      </c>
      <c r="AV46" t="s">
        <v>2049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801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44298.974818171293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801</v>
      </c>
      <c r="C6" s="31"/>
      <c r="D6" s="31"/>
      <c r="E6" s="31"/>
      <c r="F6" s="31"/>
      <c r="G6" s="32"/>
      <c r="H6" s="32"/>
      <c r="I6" s="33"/>
      <c r="J6" s="32">
        <v>14.380921343127143</v>
      </c>
      <c r="K6" s="32">
        <v>12.802310323497908</v>
      </c>
      <c r="L6" s="32">
        <v>8.553452399889899</v>
      </c>
      <c r="M6" s="32">
        <v>8.107691872889319</v>
      </c>
      <c r="N6" s="32"/>
      <c r="O6" s="32"/>
      <c r="P6" s="32">
        <v>3.8065940478469238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707</v>
      </c>
      <c r="C7" s="4">
        <v>14</v>
      </c>
      <c r="D7" s="4">
        <v>3</v>
      </c>
      <c r="E7" s="4">
        <v>7</v>
      </c>
      <c r="F7" s="4">
        <v>24</v>
      </c>
      <c r="G7" s="4">
        <v>3400</v>
      </c>
      <c r="H7" s="4">
        <v>3029</v>
      </c>
      <c r="I7" s="34">
        <v>52068.481038509773</v>
      </c>
      <c r="J7" s="35">
        <v>7.2788154217345467</v>
      </c>
      <c r="K7" s="35">
        <v>7.2788154217345467</v>
      </c>
      <c r="L7" s="35">
        <v>3.7517659989173691</v>
      </c>
      <c r="M7" s="35">
        <v>3.7517659989173691</v>
      </c>
      <c r="N7" s="4">
        <v>5.7190000000000003</v>
      </c>
      <c r="O7" s="4">
        <v>128.57713828936849</v>
      </c>
      <c r="P7" s="35">
        <v>5.8422853829404939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-0.49385611338363933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-0.56137407171802789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4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1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5.8422853830404939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707</v>
      </c>
      <c r="AP7" t="s">
        <v>1330</v>
      </c>
      <c r="AQ7" s="22">
        <v>49.38561133836393</v>
      </c>
      <c r="AR7" s="21">
        <v>56.137407171802792</v>
      </c>
      <c r="AS7">
        <v>12.248266754704517</v>
      </c>
      <c r="AT7">
        <v>-49.38561133836393</v>
      </c>
      <c r="AU7">
        <v>-56.137407171802792</v>
      </c>
      <c r="AV7" t="s">
        <v>2052</v>
      </c>
    </row>
    <row r="8" spans="1:48" x14ac:dyDescent="0.25">
      <c r="A8" s="14">
        <v>1.1000000000000001E-10</v>
      </c>
      <c r="B8" t="s">
        <v>716</v>
      </c>
      <c r="C8" s="4">
        <v>16</v>
      </c>
      <c r="D8" s="4">
        <v>2</v>
      </c>
      <c r="E8" s="4">
        <v>6</v>
      </c>
      <c r="F8" s="4">
        <v>24</v>
      </c>
      <c r="G8" s="4">
        <v>2612.5</v>
      </c>
      <c r="H8" s="4">
        <v>2463</v>
      </c>
      <c r="I8" s="34">
        <v>26797.385513452293</v>
      </c>
      <c r="J8" s="35">
        <v>28.213058419243985</v>
      </c>
      <c r="K8" s="35">
        <v>28.213058419243985</v>
      </c>
      <c r="L8" s="35">
        <v>11.317225939331005</v>
      </c>
      <c r="M8" s="35">
        <v>11.317225939331005</v>
      </c>
      <c r="N8" s="4">
        <v>0.873</v>
      </c>
      <c r="O8" s="4">
        <v>7.6448828606658372</v>
      </c>
      <c r="P8" s="35">
        <v>1.2789281364190013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716</v>
      </c>
      <c r="AP8" t="s">
        <v>1326</v>
      </c>
      <c r="AQ8" s="22">
        <v>-96.183942225144193</v>
      </c>
      <c r="AR8" s="21">
        <v>-32.311789558525874</v>
      </c>
      <c r="AS8">
        <v>6.0698335363378098</v>
      </c>
      <c r="AT8">
        <v>96.183942225144193</v>
      </c>
      <c r="AU8">
        <v>32.311789558525874</v>
      </c>
      <c r="AV8" t="s">
        <v>2053</v>
      </c>
    </row>
    <row r="9" spans="1:48" x14ac:dyDescent="0.25">
      <c r="A9" s="14">
        <v>1.2E-10</v>
      </c>
      <c r="B9" t="s">
        <v>754</v>
      </c>
      <c r="C9" s="4">
        <v>2</v>
      </c>
      <c r="D9" s="4">
        <v>7</v>
      </c>
      <c r="E9" s="4">
        <v>10</v>
      </c>
      <c r="F9" s="4">
        <v>19</v>
      </c>
      <c r="G9" s="4">
        <v>2668</v>
      </c>
      <c r="H9" s="4">
        <v>3204</v>
      </c>
      <c r="I9" s="34">
        <v>13078.605461819661</v>
      </c>
      <c r="J9" s="35">
        <v>17.536945812807883</v>
      </c>
      <c r="K9" s="35">
        <v>17.536945812807883</v>
      </c>
      <c r="L9" s="35" t="s">
        <v>1236</v>
      </c>
      <c r="M9" s="35" t="s">
        <v>1236</v>
      </c>
      <c r="N9" s="4">
        <v>1.827</v>
      </c>
      <c r="O9" s="4">
        <v>7.1554252199413417</v>
      </c>
      <c r="P9" s="35">
        <v>6.9506866416978772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6.9506866418178772</v>
      </c>
      <c r="AH9" s="38" t="str">
        <f t="shared" si="19"/>
        <v xml:space="preserve"> </v>
      </c>
      <c r="AI9" s="1">
        <f t="shared" si="20"/>
        <v>10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754</v>
      </c>
      <c r="AP9" t="s">
        <v>1245</v>
      </c>
      <c r="AQ9" s="22">
        <v>-21.945912882619645</v>
      </c>
      <c r="AR9" s="21" t="e">
        <v>#VALUE!</v>
      </c>
      <c r="AS9">
        <v>-16.729088639200995</v>
      </c>
      <c r="AT9">
        <v>21.945912882619645</v>
      </c>
      <c r="AU9" t="e">
        <v>#VALUE!</v>
      </c>
      <c r="AV9" t="s">
        <v>2054</v>
      </c>
    </row>
    <row r="10" spans="1:48" x14ac:dyDescent="0.25">
      <c r="A10" s="14">
        <v>1.2999999999999999E-10</v>
      </c>
      <c r="B10" t="s">
        <v>719</v>
      </c>
      <c r="C10" s="4">
        <v>12</v>
      </c>
      <c r="D10" s="4">
        <v>1</v>
      </c>
      <c r="E10" s="4">
        <v>9</v>
      </c>
      <c r="F10" s="4">
        <v>22</v>
      </c>
      <c r="G10" s="4">
        <v>4100</v>
      </c>
      <c r="H10" s="4">
        <v>4542</v>
      </c>
      <c r="I10" s="34">
        <v>28046.235908525821</v>
      </c>
      <c r="J10" s="35">
        <v>29.705689993459774</v>
      </c>
      <c r="K10" s="35">
        <v>29.705689993459774</v>
      </c>
      <c r="L10" s="35">
        <v>11.090790510086661</v>
      </c>
      <c r="M10" s="35">
        <v>11.090790510086661</v>
      </c>
      <c r="N10" s="4">
        <v>1.5290000000000001</v>
      </c>
      <c r="O10" s="4">
        <v>-12.628571428571419</v>
      </c>
      <c r="P10" s="35">
        <v>0.89828269484808465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719</v>
      </c>
      <c r="AP10" t="s">
        <v>1621</v>
      </c>
      <c r="AQ10" s="22">
        <v>-106.56319080457641</v>
      </c>
      <c r="AR10" s="21">
        <v>-29.664490916316112</v>
      </c>
      <c r="AS10">
        <v>-9.7313958608542528</v>
      </c>
      <c r="AT10">
        <v>106.56319080457641</v>
      </c>
      <c r="AU10">
        <v>29.664490916316112</v>
      </c>
      <c r="AV10" t="s">
        <v>2055</v>
      </c>
    </row>
    <row r="11" spans="1:48" x14ac:dyDescent="0.25">
      <c r="A11" s="14">
        <v>1.3999999999999998E-10</v>
      </c>
      <c r="B11" t="s">
        <v>756</v>
      </c>
      <c r="C11" s="4">
        <v>3</v>
      </c>
      <c r="D11" s="4">
        <v>8</v>
      </c>
      <c r="E11" s="4">
        <v>7</v>
      </c>
      <c r="F11" s="4">
        <v>18</v>
      </c>
      <c r="G11" s="4">
        <v>1525</v>
      </c>
      <c r="H11" s="4">
        <v>1700</v>
      </c>
      <c r="I11" s="34">
        <v>23032.667663953544</v>
      </c>
      <c r="J11" s="35">
        <v>19.025325000223084</v>
      </c>
      <c r="K11" s="35">
        <v>19.025325000223084</v>
      </c>
      <c r="L11" s="35">
        <v>6.3195472308755978</v>
      </c>
      <c r="M11" s="35">
        <v>6.3195472308755978</v>
      </c>
      <c r="N11" s="4">
        <v>1.228</v>
      </c>
      <c r="O11" s="4">
        <v>124.49725776965263</v>
      </c>
      <c r="P11" s="35">
        <v>3.1588275032884932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-0.26117000067049612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13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3.1588275034284932</v>
      </c>
      <c r="AH11" s="38" t="str">
        <f t="shared" si="19"/>
        <v xml:space="preserve"> </v>
      </c>
      <c r="AI11" s="1">
        <f t="shared" si="20"/>
        <v>41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756</v>
      </c>
      <c r="AP11" t="s">
        <v>1330</v>
      </c>
      <c r="AQ11" s="22">
        <v>-32.295591821142743</v>
      </c>
      <c r="AR11" s="21">
        <v>26.117000067049613</v>
      </c>
      <c r="AS11">
        <v>-10.294117647058821</v>
      </c>
      <c r="AT11">
        <v>32.295591821142743</v>
      </c>
      <c r="AU11">
        <v>-26.117000067049613</v>
      </c>
      <c r="AV11" t="s">
        <v>2056</v>
      </c>
    </row>
    <row r="12" spans="1:48" x14ac:dyDescent="0.25">
      <c r="A12" s="14">
        <v>1.4999999999999997E-10</v>
      </c>
      <c r="B12" t="s">
        <v>1081</v>
      </c>
      <c r="C12" s="4">
        <v>11</v>
      </c>
      <c r="D12" s="4">
        <v>3</v>
      </c>
      <c r="E12" s="4">
        <v>7</v>
      </c>
      <c r="F12" s="4">
        <v>21</v>
      </c>
      <c r="G12" s="4">
        <v>650</v>
      </c>
      <c r="H12" s="4">
        <v>570.6</v>
      </c>
      <c r="I12" s="34">
        <v>7579.8528387367214</v>
      </c>
      <c r="J12" s="35" t="s">
        <v>1236</v>
      </c>
      <c r="K12" s="35" t="s">
        <v>1236</v>
      </c>
      <c r="L12" s="35">
        <v>35.892848871619357</v>
      </c>
      <c r="M12" s="35">
        <v>35.892848871619357</v>
      </c>
      <c r="N12" s="4">
        <v>0.121</v>
      </c>
      <c r="O12" s="4">
        <v>-45.248868778280546</v>
      </c>
      <c r="P12" s="35">
        <v>0.6133894146512443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 xml:space="preserve"> </v>
      </c>
      <c r="V12" s="37" t="str">
        <f t="shared" si="12"/>
        <v xml:space="preserve"> </v>
      </c>
      <c r="W12" s="37">
        <f t="shared" si="13"/>
        <v>3.1962995985201683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2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1081</v>
      </c>
      <c r="AP12" t="s">
        <v>1489</v>
      </c>
      <c r="AQ12" s="22" t="e">
        <v>#VALUE!</v>
      </c>
      <c r="AR12" s="21">
        <v>-319.62995985201684</v>
      </c>
      <c r="AS12">
        <v>13.915177006659651</v>
      </c>
      <c r="AT12" t="e">
        <v>#VALUE!</v>
      </c>
      <c r="AU12">
        <v>319.62995985201684</v>
      </c>
      <c r="AV12" t="s">
        <v>2057</v>
      </c>
    </row>
    <row r="13" spans="1:48" x14ac:dyDescent="0.25">
      <c r="A13" s="14">
        <v>1.5999999999999996E-10</v>
      </c>
      <c r="B13" t="s">
        <v>702</v>
      </c>
      <c r="C13" s="4">
        <v>15</v>
      </c>
      <c r="D13" s="4">
        <v>1</v>
      </c>
      <c r="E13" s="4">
        <v>6</v>
      </c>
      <c r="F13" s="4">
        <v>22</v>
      </c>
      <c r="G13" s="4">
        <v>425</v>
      </c>
      <c r="H13" s="4">
        <v>408.1</v>
      </c>
      <c r="I13" s="34">
        <v>22036.153625768293</v>
      </c>
      <c r="J13" s="35">
        <v>7.8936170212765964</v>
      </c>
      <c r="K13" s="35">
        <v>7.8936170212765964</v>
      </c>
      <c r="L13" s="35" t="s">
        <v>1236</v>
      </c>
      <c r="M13" s="35" t="s">
        <v>1236</v>
      </c>
      <c r="N13" s="4">
        <v>0.51700000000000002</v>
      </c>
      <c r="O13" s="4">
        <v>-3.9033457249070667</v>
      </c>
      <c r="P13" s="35">
        <v>5.6603773584905657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-0.45110491651155071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6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5.6603773586505657</v>
      </c>
      <c r="AH13" s="38" t="str">
        <f t="shared" si="19"/>
        <v xml:space="preserve"> </v>
      </c>
      <c r="AI13" s="1">
        <f t="shared" si="20"/>
        <v>16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702</v>
      </c>
      <c r="AP13" t="s">
        <v>1415</v>
      </c>
      <c r="AQ13" s="22">
        <v>45.110491651155073</v>
      </c>
      <c r="AR13" s="21" t="e">
        <v>#VALUE!</v>
      </c>
      <c r="AS13">
        <v>4.1411418769909281</v>
      </c>
      <c r="AT13">
        <v>-45.110491651155073</v>
      </c>
      <c r="AU13" t="e">
        <v>#VALUE!</v>
      </c>
      <c r="AV13" t="s">
        <v>2058</v>
      </c>
    </row>
    <row r="14" spans="1:48" x14ac:dyDescent="0.25">
      <c r="A14" s="14">
        <v>1.6999999999999996E-10</v>
      </c>
      <c r="B14" t="s">
        <v>1187</v>
      </c>
      <c r="C14" s="4">
        <v>15</v>
      </c>
      <c r="D14" s="4">
        <v>1</v>
      </c>
      <c r="E14" s="4">
        <v>2</v>
      </c>
      <c r="F14" s="4">
        <v>18</v>
      </c>
      <c r="G14" s="4">
        <v>600</v>
      </c>
      <c r="H14" s="4">
        <v>465.1</v>
      </c>
      <c r="I14" s="34">
        <v>6577.5331117681126</v>
      </c>
      <c r="J14" s="35">
        <v>17.657096833827449</v>
      </c>
      <c r="K14" s="35">
        <v>17.657096833827449</v>
      </c>
      <c r="L14" s="35">
        <v>13.702725225225226</v>
      </c>
      <c r="M14" s="35">
        <v>13.702725225225226</v>
      </c>
      <c r="N14" s="4">
        <v>0.36199999999999999</v>
      </c>
      <c r="O14" s="4">
        <v>3.4285714285714155</v>
      </c>
      <c r="P14" s="35">
        <v>2.4562455625642734</v>
      </c>
      <c r="Q14" s="36">
        <f t="shared" si="7"/>
        <v>83.333333333503333</v>
      </c>
      <c r="R14" s="36" t="str">
        <f t="shared" si="8"/>
        <v xml:space="preserve"> </v>
      </c>
      <c r="S14" s="37">
        <f t="shared" si="9"/>
        <v>0.29004515175030532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5</v>
      </c>
      <c r="AD14" s="1" t="str">
        <f t="shared" si="17"/>
        <v xml:space="preserve"> </v>
      </c>
      <c r="AE14" s="1">
        <f t="shared" si="3"/>
        <v>11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1187</v>
      </c>
      <c r="AP14" t="s">
        <v>1421</v>
      </c>
      <c r="AQ14" s="22">
        <v>-22.781401918076959</v>
      </c>
      <c r="AR14" s="21">
        <v>-60.201104590254204</v>
      </c>
      <c r="AS14">
        <v>29.004515158030529</v>
      </c>
      <c r="AT14">
        <v>22.781401918076959</v>
      </c>
      <c r="AU14">
        <v>60.201104590254204</v>
      </c>
      <c r="AV14" t="s">
        <v>2059</v>
      </c>
    </row>
    <row r="15" spans="1:48" x14ac:dyDescent="0.25">
      <c r="A15" s="14">
        <v>1.7999999999999995E-10</v>
      </c>
      <c r="B15" t="s">
        <v>1082</v>
      </c>
      <c r="C15" s="4">
        <v>11</v>
      </c>
      <c r="D15" s="4">
        <v>0</v>
      </c>
      <c r="E15" s="4">
        <v>4</v>
      </c>
      <c r="F15" s="4">
        <v>15</v>
      </c>
      <c r="G15" s="4">
        <v>4083.33056640625</v>
      </c>
      <c r="H15" s="4">
        <v>3757</v>
      </c>
      <c r="I15" s="34">
        <v>15549.221480636877</v>
      </c>
      <c r="J15" s="35" t="s">
        <v>1236</v>
      </c>
      <c r="K15" s="35" t="s">
        <v>1236</v>
      </c>
      <c r="L15" s="35" t="s">
        <v>1236</v>
      </c>
      <c r="M15" s="35" t="s">
        <v>1236</v>
      </c>
      <c r="N15" s="4">
        <v>0.85899999999999999</v>
      </c>
      <c r="O15" s="4">
        <v>-1.0368663594470056</v>
      </c>
      <c r="P15" s="35">
        <v>0.92094756454618054</v>
      </c>
      <c r="Q15" s="36">
        <f t="shared" si="7"/>
        <v>73.333333333513323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 xml:space="preserve"> </v>
      </c>
      <c r="V15" s="37" t="str">
        <f t="shared" si="12"/>
        <v xml:space="preserve"> 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22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1082</v>
      </c>
      <c r="AP15" t="s">
        <v>1335</v>
      </c>
      <c r="AQ15" s="22" t="e">
        <v>#VALUE!</v>
      </c>
      <c r="AR15" s="21" t="e">
        <v>#VALUE!</v>
      </c>
      <c r="AS15">
        <v>8.685934692740215</v>
      </c>
      <c r="AT15" t="e">
        <v>#VALUE!</v>
      </c>
      <c r="AU15" t="e">
        <v>#VALUE!</v>
      </c>
      <c r="AV15" t="s">
        <v>2060</v>
      </c>
    </row>
    <row r="16" spans="1:48" x14ac:dyDescent="0.25">
      <c r="A16" s="14">
        <v>1.8999999999999994E-10</v>
      </c>
      <c r="B16" t="s">
        <v>687</v>
      </c>
      <c r="C16" s="4">
        <v>25</v>
      </c>
      <c r="D16" s="4">
        <v>2</v>
      </c>
      <c r="E16" s="4">
        <v>3</v>
      </c>
      <c r="F16" s="4">
        <v>30</v>
      </c>
      <c r="G16" s="4">
        <v>9060</v>
      </c>
      <c r="H16" s="4">
        <v>7225</v>
      </c>
      <c r="I16" s="34">
        <v>130345.93413531073</v>
      </c>
      <c r="J16" s="35">
        <v>19.63868100794388</v>
      </c>
      <c r="K16" s="35">
        <v>19.63868100794388</v>
      </c>
      <c r="L16" s="35">
        <v>13.913383284361132</v>
      </c>
      <c r="M16" s="35">
        <v>13.913383284361132</v>
      </c>
      <c r="N16" s="4">
        <v>5.056</v>
      </c>
      <c r="O16" s="4">
        <v>25.77114427860695</v>
      </c>
      <c r="P16" s="35">
        <v>2.8743164974925435</v>
      </c>
      <c r="Q16" s="36">
        <f t="shared" si="7"/>
        <v>83.333333333523328</v>
      </c>
      <c r="R16" s="36" t="str">
        <f t="shared" si="8"/>
        <v xml:space="preserve"> </v>
      </c>
      <c r="S16" s="37">
        <f t="shared" si="9"/>
        <v>0.25397923894432517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8</v>
      </c>
      <c r="AD16" s="1" t="str">
        <f t="shared" si="17"/>
        <v xml:space="preserve"> </v>
      </c>
      <c r="AE16" s="1">
        <f t="shared" si="3"/>
        <v>10</v>
      </c>
      <c r="AF16" s="1" t="str">
        <f t="shared" si="4"/>
        <v xml:space="preserve"> </v>
      </c>
      <c r="AG16" s="38" t="str">
        <f t="shared" si="18"/>
        <v xml:space="preserve"> </v>
      </c>
      <c r="AH16" s="38" t="str">
        <f t="shared" si="19"/>
        <v xml:space="preserve"> </v>
      </c>
      <c r="AI16" s="1" t="str">
        <f t="shared" si="20"/>
        <v xml:space="preserve"> 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687</v>
      </c>
      <c r="AP16" t="s">
        <v>1396</v>
      </c>
      <c r="AQ16" s="22">
        <v>-36.560659358098071</v>
      </c>
      <c r="AR16" s="21">
        <v>-62.663947069375482</v>
      </c>
      <c r="AS16">
        <v>25.397923875432515</v>
      </c>
      <c r="AT16">
        <v>36.560659358098071</v>
      </c>
      <c r="AU16">
        <v>62.663947069375482</v>
      </c>
      <c r="AV16" t="s">
        <v>2061</v>
      </c>
    </row>
    <row r="17" spans="1:48" x14ac:dyDescent="0.25">
      <c r="A17" s="14">
        <v>1.9999999999999993E-10</v>
      </c>
      <c r="B17" t="s">
        <v>704</v>
      </c>
      <c r="C17" s="4">
        <v>16</v>
      </c>
      <c r="D17" s="4">
        <v>0</v>
      </c>
      <c r="E17" s="4">
        <v>6</v>
      </c>
      <c r="F17" s="4">
        <v>22</v>
      </c>
      <c r="G17" s="4">
        <v>600</v>
      </c>
      <c r="H17" s="4">
        <v>505</v>
      </c>
      <c r="I17" s="34">
        <v>22365.7054152725</v>
      </c>
      <c r="J17" s="35">
        <v>10.520833333333334</v>
      </c>
      <c r="K17" s="35">
        <v>10.520833333333334</v>
      </c>
      <c r="L17" s="35">
        <v>7.4533322596489491</v>
      </c>
      <c r="M17" s="35">
        <v>7.4533322596489491</v>
      </c>
      <c r="N17" s="4">
        <v>0.48</v>
      </c>
      <c r="O17" s="4">
        <v>2.5641025641025541</v>
      </c>
      <c r="P17" s="35">
        <v>4.891089108910891</v>
      </c>
      <c r="Q17" s="36">
        <f t="shared" si="7"/>
        <v>72.727272727472737</v>
      </c>
      <c r="R17" s="36" t="str">
        <f t="shared" si="8"/>
        <v xml:space="preserve"> </v>
      </c>
      <c r="S17" s="37">
        <f t="shared" si="9"/>
        <v>0.18811881208118805</v>
      </c>
      <c r="T17" s="37" t="str">
        <f t="shared" si="10"/>
        <v/>
      </c>
      <c r="U17" s="37" t="str">
        <f t="shared" si="11"/>
        <v/>
      </c>
      <c r="V17" s="37">
        <f t="shared" si="12"/>
        <v>-0.26841729522695723</v>
      </c>
      <c r="W17" s="37" t="str">
        <f t="shared" si="13"/>
        <v/>
      </c>
      <c r="X17" s="37">
        <f t="shared" si="14"/>
        <v>-0.12861708802577898</v>
      </c>
      <c r="Y17" s="1" t="str">
        <f t="shared" si="0"/>
        <v xml:space="preserve"> </v>
      </c>
      <c r="Z17" s="1">
        <f t="shared" si="15"/>
        <v>18</v>
      </c>
      <c r="AA17" s="1" t="str">
        <f t="shared" si="1"/>
        <v xml:space="preserve"> </v>
      </c>
      <c r="AB17" s="1">
        <f t="shared" si="16"/>
        <v>17</v>
      </c>
      <c r="AC17" s="1">
        <f t="shared" si="2"/>
        <v>11</v>
      </c>
      <c r="AD17" s="1" t="str">
        <f t="shared" si="17"/>
        <v xml:space="preserve"> </v>
      </c>
      <c r="AE17" s="1">
        <f t="shared" si="3"/>
        <v>23</v>
      </c>
      <c r="AF17" s="1" t="str">
        <f t="shared" si="4"/>
        <v xml:space="preserve"> </v>
      </c>
      <c r="AG17" s="38">
        <f t="shared" si="18"/>
        <v>4.891089109110891</v>
      </c>
      <c r="AH17" s="38" t="str">
        <f t="shared" si="19"/>
        <v xml:space="preserve"> </v>
      </c>
      <c r="AI17" s="1">
        <f t="shared" si="20"/>
        <v>22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704</v>
      </c>
      <c r="AP17" t="s">
        <v>1265</v>
      </c>
      <c r="AQ17" s="22">
        <v>26.841729522695722</v>
      </c>
      <c r="AR17" s="21">
        <v>12.861708802577898</v>
      </c>
      <c r="AS17">
        <v>18.811881188118807</v>
      </c>
      <c r="AT17">
        <v>-26.841729522695722</v>
      </c>
      <c r="AU17">
        <v>-12.861708802577898</v>
      </c>
      <c r="AV17" t="s">
        <v>2062</v>
      </c>
    </row>
    <row r="18" spans="1:48" x14ac:dyDescent="0.25">
      <c r="A18" s="14">
        <v>2.0999999999999992E-10</v>
      </c>
      <c r="B18" t="s">
        <v>696</v>
      </c>
      <c r="C18" s="4">
        <v>14</v>
      </c>
      <c r="D18" s="4">
        <v>2</v>
      </c>
      <c r="E18" s="4">
        <v>9</v>
      </c>
      <c r="F18" s="4">
        <v>25</v>
      </c>
      <c r="G18" s="4">
        <v>185</v>
      </c>
      <c r="H18" s="4">
        <v>188.08</v>
      </c>
      <c r="I18" s="34">
        <v>44303.591728808962</v>
      </c>
      <c r="J18" s="35">
        <v>10.809195402298849</v>
      </c>
      <c r="K18" s="35">
        <v>10.809195402298849</v>
      </c>
      <c r="L18" s="35" t="s">
        <v>1236</v>
      </c>
      <c r="M18" s="35" t="s">
        <v>1236</v>
      </c>
      <c r="N18" s="4">
        <v>0.17400000000000002</v>
      </c>
      <c r="O18" s="4">
        <v>83.157894736842124</v>
      </c>
      <c r="P18" s="35">
        <v>2.9242875372182051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>
        <f t="shared" si="12"/>
        <v>-0.24836558490289462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>
        <f t="shared" si="15"/>
        <v>19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>
        <f t="shared" si="22"/>
        <v>83.157894737052118</v>
      </c>
      <c r="AL18" s="25" t="str">
        <f t="shared" si="23"/>
        <v xml:space="preserve"> </v>
      </c>
      <c r="AM18" s="1">
        <f t="shared" si="5"/>
        <v>3</v>
      </c>
      <c r="AN18" s="1" t="str">
        <f t="shared" si="6"/>
        <v xml:space="preserve"> </v>
      </c>
      <c r="AO18" t="s">
        <v>696</v>
      </c>
      <c r="AP18" t="s">
        <v>1474</v>
      </c>
      <c r="AQ18" s="22">
        <v>24.836558490289462</v>
      </c>
      <c r="AR18" s="21" t="e">
        <v>#VALUE!</v>
      </c>
      <c r="AS18">
        <v>-1.6376010208422054</v>
      </c>
      <c r="AT18">
        <v>-24.836558490289462</v>
      </c>
      <c r="AU18" t="e">
        <v>#VALUE!</v>
      </c>
      <c r="AV18" t="s">
        <v>2063</v>
      </c>
    </row>
    <row r="19" spans="1:48" x14ac:dyDescent="0.25">
      <c r="A19" s="14">
        <v>2.1999999999999991E-10</v>
      </c>
      <c r="B19" t="s">
        <v>682</v>
      </c>
      <c r="C19" s="4">
        <v>18</v>
      </c>
      <c r="D19" s="4">
        <v>1</v>
      </c>
      <c r="E19" s="4">
        <v>4</v>
      </c>
      <c r="F19" s="4">
        <v>23</v>
      </c>
      <c r="G19" s="4">
        <v>3500</v>
      </c>
      <c r="H19" s="4">
        <v>2788.5</v>
      </c>
      <c r="I19" s="34">
        <v>87934.944717236824</v>
      </c>
      <c r="J19" s="35">
        <v>8.5275229357798175</v>
      </c>
      <c r="K19" s="35">
        <v>8.5275229357798175</v>
      </c>
      <c r="L19" s="35">
        <v>8.6297298522931793</v>
      </c>
      <c r="M19" s="35">
        <v>8.6297298522931793</v>
      </c>
      <c r="N19" s="4">
        <v>3.27</v>
      </c>
      <c r="O19" s="4">
        <v>-1.416943020801934</v>
      </c>
      <c r="P19" s="35">
        <v>7.7927201004124083</v>
      </c>
      <c r="Q19" s="36">
        <f t="shared" si="7"/>
        <v>78.260869565437389</v>
      </c>
      <c r="R19" s="36" t="str">
        <f t="shared" si="8"/>
        <v xml:space="preserve"> </v>
      </c>
      <c r="S19" s="37">
        <f t="shared" si="9"/>
        <v>0.25515510152894749</v>
      </c>
      <c r="T19" s="37" t="str">
        <f t="shared" si="10"/>
        <v/>
      </c>
      <c r="U19" s="37" t="str">
        <f t="shared" si="11"/>
        <v/>
      </c>
      <c r="V19" s="37">
        <f t="shared" si="12"/>
        <v>-0.40702527102999231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8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7</v>
      </c>
      <c r="AD19" s="1" t="str">
        <f t="shared" si="17"/>
        <v xml:space="preserve"> </v>
      </c>
      <c r="AE19" s="1">
        <f t="shared" si="3"/>
        <v>13</v>
      </c>
      <c r="AF19" s="1" t="str">
        <f t="shared" si="4"/>
        <v xml:space="preserve"> </v>
      </c>
      <c r="AG19" s="38">
        <f t="shared" si="18"/>
        <v>7.7927201006324083</v>
      </c>
      <c r="AH19" s="38" t="str">
        <f t="shared" si="19"/>
        <v xml:space="preserve"> </v>
      </c>
      <c r="AI19" s="1">
        <f t="shared" si="20"/>
        <v>6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682</v>
      </c>
      <c r="AP19" t="s">
        <v>1770</v>
      </c>
      <c r="AQ19" s="22">
        <v>40.702527102999234</v>
      </c>
      <c r="AR19" s="21">
        <v>-0.89177385735217385</v>
      </c>
      <c r="AS19">
        <v>25.515510130894747</v>
      </c>
      <c r="AT19">
        <v>-40.702527102999234</v>
      </c>
      <c r="AU19">
        <v>0.89177385735217385</v>
      </c>
      <c r="AV19" t="s">
        <v>2064</v>
      </c>
    </row>
    <row r="20" spans="1:48" x14ac:dyDescent="0.25">
      <c r="A20" s="14">
        <v>2.299999999999999E-10</v>
      </c>
      <c r="B20" t="s">
        <v>731</v>
      </c>
      <c r="C20" s="4">
        <v>12</v>
      </c>
      <c r="D20" s="4">
        <v>0</v>
      </c>
      <c r="E20" s="4">
        <v>8</v>
      </c>
      <c r="F20" s="4">
        <v>20</v>
      </c>
      <c r="G20" s="4">
        <v>783</v>
      </c>
      <c r="H20" s="4">
        <v>780.8</v>
      </c>
      <c r="I20" s="34">
        <v>10927.175496701186</v>
      </c>
      <c r="J20" s="35">
        <v>11.920610687022901</v>
      </c>
      <c r="K20" s="35">
        <v>11.920610687022901</v>
      </c>
      <c r="L20" s="35">
        <v>8.1452192284877682</v>
      </c>
      <c r="M20" s="35">
        <v>8.1452192284877682</v>
      </c>
      <c r="N20" s="4">
        <v>0.65500000000000003</v>
      </c>
      <c r="O20" s="4">
        <v>68.380462724935725</v>
      </c>
      <c r="P20" s="35">
        <v>3.3811475409836067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-0.17108157380194988</v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>
        <f t="shared" si="15"/>
        <v>23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3.3811475412136067</v>
      </c>
      <c r="AH20" s="38" t="str">
        <f t="shared" si="19"/>
        <v xml:space="preserve"> </v>
      </c>
      <c r="AI20" s="1">
        <f t="shared" si="20"/>
        <v>38</v>
      </c>
      <c r="AJ20" s="1" t="str">
        <f t="shared" si="21"/>
        <v xml:space="preserve"> </v>
      </c>
      <c r="AK20" s="25">
        <f t="shared" si="22"/>
        <v>68.380462725165728</v>
      </c>
      <c r="AL20" s="25" t="str">
        <f t="shared" si="23"/>
        <v xml:space="preserve"> </v>
      </c>
      <c r="AM20" s="1">
        <f t="shared" si="5"/>
        <v>7</v>
      </c>
      <c r="AN20" s="1" t="str">
        <f t="shared" si="6"/>
        <v xml:space="preserve"> </v>
      </c>
      <c r="AO20" t="s">
        <v>731</v>
      </c>
      <c r="AP20" t="s">
        <v>1571</v>
      </c>
      <c r="AQ20" s="22">
        <v>17.108157380194989</v>
      </c>
      <c r="AR20" s="21">
        <v>4.7727297974720191</v>
      </c>
      <c r="AS20">
        <v>0.28176229508196649</v>
      </c>
      <c r="AT20">
        <v>-17.108157380194989</v>
      </c>
      <c r="AU20">
        <v>-4.7727297974720191</v>
      </c>
      <c r="AV20" t="s">
        <v>2065</v>
      </c>
    </row>
    <row r="21" spans="1:48" x14ac:dyDescent="0.25">
      <c r="A21" s="14">
        <v>2.399999999999999E-10</v>
      </c>
      <c r="B21" t="s">
        <v>1083</v>
      </c>
      <c r="C21" s="4">
        <v>10</v>
      </c>
      <c r="D21" s="4">
        <v>2</v>
      </c>
      <c r="E21" s="4">
        <v>14</v>
      </c>
      <c r="F21" s="4">
        <v>26</v>
      </c>
      <c r="G21" s="4">
        <v>2305</v>
      </c>
      <c r="H21" s="4">
        <v>2118</v>
      </c>
      <c r="I21" s="34">
        <v>165178.91571228785</v>
      </c>
      <c r="J21" s="35">
        <v>9.890476683332377</v>
      </c>
      <c r="K21" s="35">
        <v>9.890476683332377</v>
      </c>
      <c r="L21" s="35">
        <v>5.5787246590189277</v>
      </c>
      <c r="M21" s="35">
        <v>5.5787246590189277</v>
      </c>
      <c r="N21" s="4">
        <v>2.9430000000000001</v>
      </c>
      <c r="O21" s="4">
        <v>64.229910714285708</v>
      </c>
      <c r="P21" s="35">
        <v>8.2143289500863297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>
        <f t="shared" si="12"/>
        <v>-0.31225013701509585</v>
      </c>
      <c r="W21" s="37" t="str">
        <f t="shared" si="13"/>
        <v/>
      </c>
      <c r="X21" s="37">
        <f t="shared" si="14"/>
        <v>-0.3477809429218619</v>
      </c>
      <c r="Y21" s="1" t="str">
        <f t="shared" si="0"/>
        <v xml:space="preserve"> </v>
      </c>
      <c r="Z21" s="1">
        <f t="shared" si="15"/>
        <v>15</v>
      </c>
      <c r="AA21" s="1" t="str">
        <f t="shared" si="1"/>
        <v xml:space="preserve"> </v>
      </c>
      <c r="AB21" s="1">
        <f t="shared" si="16"/>
        <v>9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8.2143289503263297</v>
      </c>
      <c r="AH21" s="38" t="str">
        <f t="shared" si="19"/>
        <v xml:space="preserve"> </v>
      </c>
      <c r="AI21" s="1">
        <f t="shared" si="20"/>
        <v>5</v>
      </c>
      <c r="AJ21" s="1" t="str">
        <f t="shared" si="21"/>
        <v xml:space="preserve"> </v>
      </c>
      <c r="AK21" s="25">
        <f t="shared" si="22"/>
        <v>64.229910714525701</v>
      </c>
      <c r="AL21" s="25" t="str">
        <f t="shared" si="23"/>
        <v xml:space="preserve"> </v>
      </c>
      <c r="AM21" s="1">
        <f t="shared" si="5"/>
        <v>8</v>
      </c>
      <c r="AN21" s="1" t="str">
        <f t="shared" si="6"/>
        <v xml:space="preserve"> </v>
      </c>
      <c r="AO21" t="s">
        <v>1083</v>
      </c>
      <c r="AP21" t="s">
        <v>2066</v>
      </c>
      <c r="AQ21" s="22">
        <v>31.225013701509585</v>
      </c>
      <c r="AR21" s="21">
        <v>34.778094292186189</v>
      </c>
      <c r="AS21">
        <v>8.8290840415486294</v>
      </c>
      <c r="AT21">
        <v>-31.225013701509585</v>
      </c>
      <c r="AU21">
        <v>-34.778094292186189</v>
      </c>
      <c r="AV21" t="s">
        <v>2067</v>
      </c>
    </row>
    <row r="22" spans="1:48" x14ac:dyDescent="0.25">
      <c r="A22" s="14">
        <v>2.4999999999999991E-10</v>
      </c>
      <c r="B22" t="s">
        <v>750</v>
      </c>
      <c r="C22" s="4">
        <v>7</v>
      </c>
      <c r="D22" s="4">
        <v>4</v>
      </c>
      <c r="E22" s="4">
        <v>9</v>
      </c>
      <c r="F22" s="4">
        <v>20</v>
      </c>
      <c r="G22" s="4">
        <v>4809</v>
      </c>
      <c r="H22" s="4">
        <v>4593</v>
      </c>
      <c r="I22" s="34">
        <v>7676.8973677344029</v>
      </c>
      <c r="J22" s="35">
        <v>13.952004860267314</v>
      </c>
      <c r="K22" s="35">
        <v>13.952004860267314</v>
      </c>
      <c r="L22" s="35">
        <v>9.1913574615765992</v>
      </c>
      <c r="M22" s="35">
        <v>9.1913574615765992</v>
      </c>
      <c r="N22" s="4">
        <v>3.2920000000000003</v>
      </c>
      <c r="O22" s="4">
        <v>5.0414805360561701</v>
      </c>
      <c r="P22" s="35">
        <v>3.4138907032440673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3.4138907034940673</v>
      </c>
      <c r="AH22" s="38" t="str">
        <f t="shared" si="19"/>
        <v xml:space="preserve"> </v>
      </c>
      <c r="AI22" s="1">
        <f t="shared" si="20"/>
        <v>36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750</v>
      </c>
      <c r="AP22" t="s">
        <v>1571</v>
      </c>
      <c r="AQ22" s="22">
        <v>2.9825382715469417</v>
      </c>
      <c r="AR22" s="21">
        <v>-7.4578665065688776</v>
      </c>
      <c r="AS22">
        <v>4.7028086218158016</v>
      </c>
      <c r="AT22">
        <v>-2.9825382715469417</v>
      </c>
      <c r="AU22">
        <v>7.4578665065688776</v>
      </c>
      <c r="AV22" t="s">
        <v>2068</v>
      </c>
    </row>
    <row r="23" spans="1:48" x14ac:dyDescent="0.25">
      <c r="A23" s="14">
        <v>2.5999999999999993E-10</v>
      </c>
      <c r="B23" t="s">
        <v>736</v>
      </c>
      <c r="C23" s="4">
        <v>7</v>
      </c>
      <c r="D23" s="4">
        <v>5</v>
      </c>
      <c r="E23" s="4">
        <v>8</v>
      </c>
      <c r="F23" s="4">
        <v>20</v>
      </c>
      <c r="G23" s="4">
        <v>500</v>
      </c>
      <c r="H23" s="4">
        <v>508.2</v>
      </c>
      <c r="I23" s="34">
        <v>6472.3610132466183</v>
      </c>
      <c r="J23" s="35">
        <v>23.747663551401867</v>
      </c>
      <c r="K23" s="35">
        <v>23.747663551401867</v>
      </c>
      <c r="L23" s="35">
        <v>26.408046092184367</v>
      </c>
      <c r="M23" s="35">
        <v>26.408046092184367</v>
      </c>
      <c r="N23" s="4">
        <v>0.214</v>
      </c>
      <c r="O23" s="4">
        <v>-34.556574923547409</v>
      </c>
      <c r="P23" s="35">
        <v>3.109012199921291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3.109012200181291</v>
      </c>
      <c r="AH23" s="38" t="str">
        <f t="shared" si="19"/>
        <v xml:space="preserve"> </v>
      </c>
      <c r="AI23" s="1">
        <f t="shared" si="20"/>
        <v>42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736</v>
      </c>
      <c r="AP23" t="s">
        <v>1251</v>
      </c>
      <c r="AQ23" s="22">
        <v>-65.133116194611745</v>
      </c>
      <c r="AR23" s="21">
        <v>-208.7413696547174</v>
      </c>
      <c r="AS23">
        <v>-1.6135379771743397</v>
      </c>
      <c r="AT23">
        <v>65.133116194611745</v>
      </c>
      <c r="AU23">
        <v>208.7413696547174</v>
      </c>
      <c r="AV23" t="s">
        <v>2069</v>
      </c>
    </row>
    <row r="24" spans="1:48" x14ac:dyDescent="0.25">
      <c r="A24" s="14">
        <v>2.6999999999999995E-10</v>
      </c>
      <c r="B24" t="s">
        <v>1188</v>
      </c>
      <c r="C24" s="4">
        <v>10</v>
      </c>
      <c r="D24" s="4">
        <v>1</v>
      </c>
      <c r="E24" s="4">
        <v>10</v>
      </c>
      <c r="F24" s="4">
        <v>21</v>
      </c>
      <c r="G24" s="4">
        <v>580</v>
      </c>
      <c r="H24" s="4">
        <v>535.6</v>
      </c>
      <c r="I24" s="34">
        <v>7366.7840354027649</v>
      </c>
      <c r="J24" s="35">
        <v>13.593908629441623</v>
      </c>
      <c r="K24" s="35">
        <v>13.593908629441623</v>
      </c>
      <c r="L24" s="35">
        <v>11.668639369715526</v>
      </c>
      <c r="M24" s="35">
        <v>11.668639369715526</v>
      </c>
      <c r="N24" s="4">
        <v>0.39400000000000002</v>
      </c>
      <c r="O24" s="4">
        <v>94.088669950738918</v>
      </c>
      <c r="P24" s="35">
        <v>7.3935772964899185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7.3935772967599185</v>
      </c>
      <c r="AH24" s="38" t="str">
        <f t="shared" si="19"/>
        <v xml:space="preserve"> </v>
      </c>
      <c r="AI24" s="1">
        <f t="shared" si="20"/>
        <v>9</v>
      </c>
      <c r="AJ24" s="1" t="str">
        <f t="shared" si="21"/>
        <v xml:space="preserve"> </v>
      </c>
      <c r="AK24" s="25">
        <f t="shared" si="22"/>
        <v>94.088669951008924</v>
      </c>
      <c r="AL24" s="25" t="str">
        <f t="shared" si="23"/>
        <v xml:space="preserve"> </v>
      </c>
      <c r="AM24" s="1">
        <f t="shared" si="5"/>
        <v>2</v>
      </c>
      <c r="AN24" s="1" t="str">
        <f t="shared" si="6"/>
        <v xml:space="preserve"> </v>
      </c>
      <c r="AO24" t="s">
        <v>1188</v>
      </c>
      <c r="AP24" t="s">
        <v>1272</v>
      </c>
      <c r="AQ24" s="22">
        <v>5.4726167740403175</v>
      </c>
      <c r="AR24" s="21">
        <v>-36.420229214880841</v>
      </c>
      <c r="AS24">
        <v>8.2897684839432273</v>
      </c>
      <c r="AT24">
        <v>-5.4726167740403175</v>
      </c>
      <c r="AU24">
        <v>36.420229214880841</v>
      </c>
      <c r="AV24" t="s">
        <v>2070</v>
      </c>
    </row>
    <row r="25" spans="1:48" x14ac:dyDescent="0.25">
      <c r="A25" s="14">
        <v>2.7999999999999996E-10</v>
      </c>
      <c r="B25" t="s">
        <v>726</v>
      </c>
      <c r="C25" s="4">
        <v>11</v>
      </c>
      <c r="D25" s="4">
        <v>2</v>
      </c>
      <c r="E25" s="4">
        <v>7</v>
      </c>
      <c r="F25" s="4">
        <v>20</v>
      </c>
      <c r="G25" s="4">
        <v>2700</v>
      </c>
      <c r="H25" s="4">
        <v>2434</v>
      </c>
      <c r="I25" s="34">
        <v>11273.02961211794</v>
      </c>
      <c r="J25" s="35">
        <v>17.688953488372093</v>
      </c>
      <c r="K25" s="35">
        <v>17.688953488372093</v>
      </c>
      <c r="L25" s="35">
        <v>12.211735253427705</v>
      </c>
      <c r="M25" s="35">
        <v>12.211735253427705</v>
      </c>
      <c r="N25" s="4">
        <v>1.3760000000000001</v>
      </c>
      <c r="O25" s="4">
        <v>-16.555488174651298</v>
      </c>
      <c r="P25" s="35">
        <v>2.276088742810189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726</v>
      </c>
      <c r="AP25" t="s">
        <v>1836</v>
      </c>
      <c r="AQ25" s="22">
        <v>-23.002922179432584</v>
      </c>
      <c r="AR25" s="21">
        <v>-42.769664019933003</v>
      </c>
      <c r="AS25">
        <v>10.928512736236652</v>
      </c>
      <c r="AT25">
        <v>23.002922179432584</v>
      </c>
      <c r="AU25">
        <v>42.769664019933003</v>
      </c>
      <c r="AV25" t="s">
        <v>2071</v>
      </c>
    </row>
    <row r="26" spans="1:48" x14ac:dyDescent="0.25">
      <c r="A26" s="14">
        <v>2.8999999999999998E-10</v>
      </c>
      <c r="B26" t="s">
        <v>684</v>
      </c>
      <c r="C26" s="4">
        <v>13</v>
      </c>
      <c r="D26" s="4">
        <v>3</v>
      </c>
      <c r="E26" s="4">
        <v>8</v>
      </c>
      <c r="F26" s="4">
        <v>24</v>
      </c>
      <c r="G26" s="4">
        <v>350</v>
      </c>
      <c r="H26" s="4">
        <v>298.39999999999998</v>
      </c>
      <c r="I26" s="34">
        <v>83445.087359417666</v>
      </c>
      <c r="J26" s="35">
        <v>10.355835964827309</v>
      </c>
      <c r="K26" s="35">
        <v>10.355835964827309</v>
      </c>
      <c r="L26" s="35">
        <v>5.0189241489799929</v>
      </c>
      <c r="M26" s="35">
        <v>5.0189241489799929</v>
      </c>
      <c r="N26" s="4">
        <v>0.39600000000000002</v>
      </c>
      <c r="O26" s="4" t="s">
        <v>119</v>
      </c>
      <c r="P26" s="35">
        <v>5.120813347219463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0.17292225230072386</v>
      </c>
      <c r="T26" s="37" t="str">
        <f t="shared" si="10"/>
        <v/>
      </c>
      <c r="U26" s="37" t="str">
        <f t="shared" si="11"/>
        <v/>
      </c>
      <c r="V26" s="37">
        <f t="shared" si="12"/>
        <v>-0.27989064693852062</v>
      </c>
      <c r="W26" s="37" t="str">
        <f t="shared" si="13"/>
        <v/>
      </c>
      <c r="X26" s="37">
        <f t="shared" si="14"/>
        <v>-0.41322825984925138</v>
      </c>
      <c r="Y26" s="1" t="str">
        <f t="shared" si="0"/>
        <v xml:space="preserve"> </v>
      </c>
      <c r="Z26" s="1">
        <f t="shared" si="15"/>
        <v>17</v>
      </c>
      <c r="AA26" s="1" t="str">
        <f t="shared" si="1"/>
        <v xml:space="preserve"> </v>
      </c>
      <c r="AB26" s="1">
        <f t="shared" si="16"/>
        <v>7</v>
      </c>
      <c r="AC26" s="1">
        <f t="shared" si="2"/>
        <v>15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5.120813347509463</v>
      </c>
      <c r="AH26" s="38" t="str">
        <f t="shared" si="19"/>
        <v xml:space="preserve"> </v>
      </c>
      <c r="AI26" s="1">
        <f t="shared" si="20"/>
        <v>20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684</v>
      </c>
      <c r="AP26" t="s">
        <v>1561</v>
      </c>
      <c r="AQ26" s="22">
        <v>27.989064693852061</v>
      </c>
      <c r="AR26" s="21">
        <v>41.322825984925139</v>
      </c>
      <c r="AS26">
        <v>17.292225201072387</v>
      </c>
      <c r="AT26">
        <v>-27.989064693852061</v>
      </c>
      <c r="AU26">
        <v>-41.322825984925139</v>
      </c>
      <c r="AV26" t="s">
        <v>2072</v>
      </c>
    </row>
    <row r="27" spans="1:48" x14ac:dyDescent="0.25">
      <c r="A27" s="14">
        <v>3E-10</v>
      </c>
      <c r="B27" t="s">
        <v>723</v>
      </c>
      <c r="C27" s="4">
        <v>4</v>
      </c>
      <c r="D27" s="4">
        <v>3</v>
      </c>
      <c r="E27" s="4">
        <v>15</v>
      </c>
      <c r="F27" s="4">
        <v>22</v>
      </c>
      <c r="G27" s="4">
        <v>2074</v>
      </c>
      <c r="H27" s="4">
        <v>2052</v>
      </c>
      <c r="I27" s="34">
        <v>11417.440973843151</v>
      </c>
      <c r="J27" s="35">
        <v>33.639344262295083</v>
      </c>
      <c r="K27" s="35">
        <v>33.639344262295083</v>
      </c>
      <c r="L27" s="35">
        <v>14.6580610690306</v>
      </c>
      <c r="M27" s="35">
        <v>14.6580610690306</v>
      </c>
      <c r="N27" s="4">
        <v>0.61</v>
      </c>
      <c r="O27" s="4">
        <v>-22.490470139771286</v>
      </c>
      <c r="P27" s="35">
        <v>0.91130604288499029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723</v>
      </c>
      <c r="AP27" t="s">
        <v>1664</v>
      </c>
      <c r="AQ27" s="22">
        <v>-133.91647488825066</v>
      </c>
      <c r="AR27" s="21">
        <v>-71.370113303246768</v>
      </c>
      <c r="AS27">
        <v>1.0721247563352909</v>
      </c>
      <c r="AT27">
        <v>133.91647488825066</v>
      </c>
      <c r="AU27">
        <v>71.370113303246768</v>
      </c>
      <c r="AV27" t="s">
        <v>2073</v>
      </c>
    </row>
    <row r="28" spans="1:48" x14ac:dyDescent="0.25">
      <c r="A28" s="14">
        <v>3.1000000000000002E-10</v>
      </c>
      <c r="B28" t="s">
        <v>701</v>
      </c>
      <c r="C28" s="4">
        <v>16</v>
      </c>
      <c r="D28" s="4">
        <v>3</v>
      </c>
      <c r="E28" s="4">
        <v>4</v>
      </c>
      <c r="F28" s="4">
        <v>23</v>
      </c>
      <c r="G28" s="4">
        <v>172.5</v>
      </c>
      <c r="H28" s="4">
        <v>152.05000000000001</v>
      </c>
      <c r="I28" s="34">
        <v>20723.633490520362</v>
      </c>
      <c r="J28" s="35">
        <v>8.087765957446809</v>
      </c>
      <c r="K28" s="35">
        <v>8.087765957446809</v>
      </c>
      <c r="L28" s="35">
        <v>4.5709274155643591</v>
      </c>
      <c r="M28" s="35">
        <v>4.5709274155643591</v>
      </c>
      <c r="N28" s="4">
        <v>0.188</v>
      </c>
      <c r="O28" s="4">
        <v>-20.000000000000004</v>
      </c>
      <c r="P28" s="35">
        <v>0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-0.43760446466025116</v>
      </c>
      <c r="W28" s="37" t="str">
        <f t="shared" si="13"/>
        <v/>
      </c>
      <c r="X28" s="37">
        <f t="shared" si="14"/>
        <v>-0.4656043896820895</v>
      </c>
      <c r="Y28" s="1" t="str">
        <f t="shared" si="0"/>
        <v xml:space="preserve"> </v>
      </c>
      <c r="Z28" s="1">
        <f t="shared" si="15"/>
        <v>7</v>
      </c>
      <c r="AA28" s="1" t="str">
        <f t="shared" si="1"/>
        <v xml:space="preserve"> </v>
      </c>
      <c r="AB28" s="1">
        <f t="shared" si="16"/>
        <v>3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701</v>
      </c>
      <c r="AP28" t="s">
        <v>1377</v>
      </c>
      <c r="AQ28" s="22">
        <v>43.760446466025115</v>
      </c>
      <c r="AR28" s="21">
        <v>46.560438968208949</v>
      </c>
      <c r="AS28">
        <v>13.449523183163414</v>
      </c>
      <c r="AT28">
        <v>-43.760446466025115</v>
      </c>
      <c r="AU28">
        <v>-46.560438968208949</v>
      </c>
      <c r="AV28" t="s">
        <v>2074</v>
      </c>
    </row>
    <row r="29" spans="1:48" x14ac:dyDescent="0.25">
      <c r="A29" s="14">
        <v>3.2000000000000003E-10</v>
      </c>
      <c r="B29" t="s">
        <v>746</v>
      </c>
      <c r="C29" s="4">
        <v>14</v>
      </c>
      <c r="D29" s="4">
        <v>1</v>
      </c>
      <c r="E29" s="4">
        <v>4</v>
      </c>
      <c r="F29" s="4">
        <v>19</v>
      </c>
      <c r="G29" s="4">
        <v>2750</v>
      </c>
      <c r="H29" s="4">
        <v>2441</v>
      </c>
      <c r="I29" s="34">
        <v>12222.44993658679</v>
      </c>
      <c r="J29" s="35">
        <v>20.268265738092644</v>
      </c>
      <c r="K29" s="35">
        <v>20.268265738092644</v>
      </c>
      <c r="L29" s="35">
        <v>10.538411472207423</v>
      </c>
      <c r="M29" s="35">
        <v>10.538411472207423</v>
      </c>
      <c r="N29" s="4">
        <v>1.389</v>
      </c>
      <c r="O29" s="4">
        <v>17.215189873417717</v>
      </c>
      <c r="P29" s="35">
        <v>2.3514684384392863</v>
      </c>
      <c r="Q29" s="36">
        <f t="shared" si="7"/>
        <v>73.684210526635795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>
        <f t="shared" si="3"/>
        <v>21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746</v>
      </c>
      <c r="AP29" t="s">
        <v>1237</v>
      </c>
      <c r="AQ29" s="22">
        <v>-40.938575870725778</v>
      </c>
      <c r="AR29" s="21">
        <v>-23.20652503243106</v>
      </c>
      <c r="AS29">
        <v>12.65874641540352</v>
      </c>
      <c r="AT29">
        <v>40.938575870725778</v>
      </c>
      <c r="AU29">
        <v>23.20652503243106</v>
      </c>
      <c r="AV29" t="s">
        <v>2075</v>
      </c>
    </row>
    <row r="30" spans="1:48" x14ac:dyDescent="0.25">
      <c r="A30" s="14">
        <v>3.3000000000000005E-10</v>
      </c>
      <c r="B30" t="s">
        <v>699</v>
      </c>
      <c r="C30" s="4">
        <v>9</v>
      </c>
      <c r="D30" s="4">
        <v>3</v>
      </c>
      <c r="E30" s="4">
        <v>13</v>
      </c>
      <c r="F30" s="4">
        <v>25</v>
      </c>
      <c r="G30" s="4">
        <v>1550</v>
      </c>
      <c r="H30" s="4">
        <v>1573</v>
      </c>
      <c r="I30" s="34">
        <v>38564.479917880817</v>
      </c>
      <c r="J30" s="35" t="s">
        <v>1236</v>
      </c>
      <c r="K30" s="35" t="s">
        <v>1236</v>
      </c>
      <c r="L30" s="35">
        <v>21.648441053075388</v>
      </c>
      <c r="M30" s="35">
        <v>21.648441053075388</v>
      </c>
      <c r="N30" s="4">
        <v>0.27700000000000002</v>
      </c>
      <c r="O30" s="4">
        <v>7.7821011673151821</v>
      </c>
      <c r="P30" s="35">
        <v>0.61029879211697391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699</v>
      </c>
      <c r="AP30" t="s">
        <v>1288</v>
      </c>
      <c r="AQ30" s="22" t="e">
        <v>#VALUE!</v>
      </c>
      <c r="AR30" s="21">
        <v>-153.09594349708485</v>
      </c>
      <c r="AS30">
        <v>-1.4621741894469187</v>
      </c>
      <c r="AT30" t="e">
        <v>#VALUE!</v>
      </c>
      <c r="AU30">
        <v>153.09594349708485</v>
      </c>
      <c r="AV30" t="s">
        <v>2076</v>
      </c>
    </row>
    <row r="31" spans="1:48" x14ac:dyDescent="0.25">
      <c r="A31" s="14">
        <v>3.4000000000000007E-10</v>
      </c>
      <c r="B31" t="s">
        <v>751</v>
      </c>
      <c r="C31" s="4">
        <v>7</v>
      </c>
      <c r="D31" s="4">
        <v>4</v>
      </c>
      <c r="E31" s="4">
        <v>9</v>
      </c>
      <c r="F31" s="4">
        <v>20</v>
      </c>
      <c r="G31" s="4">
        <v>6600</v>
      </c>
      <c r="H31" s="4">
        <v>6570</v>
      </c>
      <c r="I31" s="34">
        <v>12597.351895567219</v>
      </c>
      <c r="J31" s="35">
        <v>32.7191235059761</v>
      </c>
      <c r="K31" s="35">
        <v>32.7191235059761</v>
      </c>
      <c r="L31" s="35">
        <v>20.835608542842643</v>
      </c>
      <c r="M31" s="35">
        <v>20.835608542842643</v>
      </c>
      <c r="N31" s="4">
        <v>2.008</v>
      </c>
      <c r="O31" s="4">
        <v>14.54649172846548</v>
      </c>
      <c r="P31" s="35">
        <v>1.487062404870624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751</v>
      </c>
      <c r="AP31" t="s">
        <v>1423</v>
      </c>
      <c r="AQ31" s="22">
        <v>-127.51757502389131</v>
      </c>
      <c r="AR31" s="21">
        <v>-143.59296771337432</v>
      </c>
      <c r="AS31">
        <v>0.45662100456620447</v>
      </c>
      <c r="AT31">
        <v>127.51757502389131</v>
      </c>
      <c r="AU31">
        <v>143.59296771337432</v>
      </c>
      <c r="AV31" t="s">
        <v>2077</v>
      </c>
    </row>
    <row r="32" spans="1:48" x14ac:dyDescent="0.25">
      <c r="A32" s="14">
        <v>3.5000000000000008E-10</v>
      </c>
      <c r="B32" t="s">
        <v>700</v>
      </c>
      <c r="C32" s="4">
        <v>15</v>
      </c>
      <c r="D32" s="4">
        <v>4</v>
      </c>
      <c r="E32" s="4">
        <v>5</v>
      </c>
      <c r="F32" s="4">
        <v>24</v>
      </c>
      <c r="G32" s="4">
        <v>3697.499267578125</v>
      </c>
      <c r="H32" s="4">
        <v>3509</v>
      </c>
      <c r="I32" s="34">
        <v>37905.722459648117</v>
      </c>
      <c r="J32" s="35">
        <v>17.860809312170211</v>
      </c>
      <c r="K32" s="35">
        <v>17.860809312170211</v>
      </c>
      <c r="L32" s="35">
        <v>9.0807883235446916</v>
      </c>
      <c r="M32" s="35">
        <v>9.0807883235446916</v>
      </c>
      <c r="N32" s="4">
        <v>2.7</v>
      </c>
      <c r="O32" s="4">
        <v>25.464684014869889</v>
      </c>
      <c r="P32" s="35">
        <v>2.3971374458178185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 t="str">
        <f t="shared" si="18"/>
        <v xml:space="preserve"> </v>
      </c>
      <c r="AH32" s="38" t="str">
        <f t="shared" si="19"/>
        <v xml:space="preserve"> </v>
      </c>
      <c r="AI32" s="1" t="str">
        <f t="shared" si="20"/>
        <v xml:space="preserve"> 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700</v>
      </c>
      <c r="AP32" t="s">
        <v>1243</v>
      </c>
      <c r="AQ32" s="22">
        <v>-24.197948698927817</v>
      </c>
      <c r="AR32" s="21">
        <v>-6.16518218610278</v>
      </c>
      <c r="AS32">
        <v>5.3718799537795681</v>
      </c>
      <c r="AT32">
        <v>24.197948698927817</v>
      </c>
      <c r="AU32">
        <v>6.16518218610278</v>
      </c>
      <c r="AV32" t="s">
        <v>2078</v>
      </c>
    </row>
    <row r="33" spans="1:48" x14ac:dyDescent="0.25">
      <c r="A33" s="14">
        <v>3.600000000000001E-10</v>
      </c>
      <c r="B33" t="s">
        <v>734</v>
      </c>
      <c r="C33" s="4">
        <v>12</v>
      </c>
      <c r="D33" s="4">
        <v>1</v>
      </c>
      <c r="E33" s="4">
        <v>1</v>
      </c>
      <c r="F33" s="4">
        <v>14</v>
      </c>
      <c r="G33" s="4">
        <v>7425</v>
      </c>
      <c r="H33" s="4">
        <v>6272</v>
      </c>
      <c r="I33" s="34">
        <v>8495.9363210212687</v>
      </c>
      <c r="J33" s="35">
        <v>17.043478260869563</v>
      </c>
      <c r="K33" s="35">
        <v>17.043478260869563</v>
      </c>
      <c r="L33" s="35">
        <v>10.191514657980457</v>
      </c>
      <c r="M33" s="35">
        <v>10.191514657980457</v>
      </c>
      <c r="N33" s="4">
        <v>3.68</v>
      </c>
      <c r="O33" s="4">
        <v>1.4892443463872111</v>
      </c>
      <c r="P33" s="35">
        <v>2.4505739795918364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0.18383290852326525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12</v>
      </c>
      <c r="AD33" s="1" t="str">
        <f t="shared" si="17"/>
        <v xml:space="preserve"> </v>
      </c>
      <c r="AE33" s="1">
        <f t="shared" si="3"/>
        <v>6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734</v>
      </c>
      <c r="AP33" t="s">
        <v>1267</v>
      </c>
      <c r="AQ33" s="22">
        <v>-18.514508592419876</v>
      </c>
      <c r="AR33" s="21">
        <v>-19.150889974107344</v>
      </c>
      <c r="AS33">
        <v>18.383290816326525</v>
      </c>
      <c r="AT33">
        <v>18.514508592419876</v>
      </c>
      <c r="AU33">
        <v>19.150889974107344</v>
      </c>
      <c r="AV33" t="s">
        <v>2079</v>
      </c>
    </row>
    <row r="34" spans="1:48" x14ac:dyDescent="0.25">
      <c r="A34" s="14">
        <v>3.7000000000000012E-10</v>
      </c>
      <c r="B34" t="s">
        <v>688</v>
      </c>
      <c r="C34" s="4">
        <v>15</v>
      </c>
      <c r="D34" s="4">
        <v>4</v>
      </c>
      <c r="E34" s="4">
        <v>7</v>
      </c>
      <c r="F34" s="4">
        <v>26</v>
      </c>
      <c r="G34" s="4">
        <v>3350</v>
      </c>
      <c r="H34" s="4">
        <v>3162</v>
      </c>
      <c r="I34" s="34">
        <v>101681.94698899881</v>
      </c>
      <c r="J34" s="35">
        <v>28.031914893617021</v>
      </c>
      <c r="K34" s="35">
        <v>28.031914893617021</v>
      </c>
      <c r="L34" s="35">
        <v>21.397094332060217</v>
      </c>
      <c r="M34" s="35">
        <v>21.397094332060217</v>
      </c>
      <c r="N34" s="4">
        <v>1.1280000000000001</v>
      </c>
      <c r="O34" s="4">
        <v>3.1078610603290704</v>
      </c>
      <c r="P34" s="35">
        <v>2.2517394054395954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688</v>
      </c>
      <c r="AP34" t="s">
        <v>1483</v>
      </c>
      <c r="AQ34" s="22">
        <v>-94.924332209173031</v>
      </c>
      <c r="AR34" s="21">
        <v>-150.1574023178716</v>
      </c>
      <c r="AS34">
        <v>5.9456040480708516</v>
      </c>
      <c r="AT34">
        <v>94.924332209173031</v>
      </c>
      <c r="AU34">
        <v>150.1574023178716</v>
      </c>
      <c r="AV34" t="s">
        <v>2080</v>
      </c>
    </row>
    <row r="35" spans="1:48" x14ac:dyDescent="0.25">
      <c r="A35" s="14">
        <v>3.8000000000000014E-10</v>
      </c>
      <c r="B35" t="s">
        <v>1189</v>
      </c>
      <c r="C35" s="4">
        <v>15</v>
      </c>
      <c r="D35" s="4">
        <v>0</v>
      </c>
      <c r="E35" s="4">
        <v>2</v>
      </c>
      <c r="F35" s="4">
        <v>17</v>
      </c>
      <c r="G35" s="4">
        <v>1702.5</v>
      </c>
      <c r="H35" s="4">
        <v>1573</v>
      </c>
      <c r="I35" s="34">
        <v>12655.005202286675</v>
      </c>
      <c r="J35" s="35">
        <v>30.308285163776493</v>
      </c>
      <c r="K35" s="35">
        <v>30.308285163776493</v>
      </c>
      <c r="L35" s="35">
        <v>13.405707079515423</v>
      </c>
      <c r="M35" s="35">
        <v>13.405707079515423</v>
      </c>
      <c r="N35" s="4">
        <v>0.51900000000000002</v>
      </c>
      <c r="O35" s="4">
        <v>-18.26771653543307</v>
      </c>
      <c r="P35" s="35">
        <v>1.6083916083916083</v>
      </c>
      <c r="Q35" s="36">
        <f t="shared" si="7"/>
        <v>88.235294118027056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>
        <f t="shared" si="3"/>
        <v>4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1189</v>
      </c>
      <c r="AP35" t="s">
        <v>1745</v>
      </c>
      <c r="AQ35" s="22">
        <v>-110.75343116497382</v>
      </c>
      <c r="AR35" s="21">
        <v>-56.728610305798654</v>
      </c>
      <c r="AS35">
        <v>8.2326764144945876</v>
      </c>
      <c r="AT35">
        <v>110.75343116497382</v>
      </c>
      <c r="AU35">
        <v>56.728610305798654</v>
      </c>
      <c r="AV35" t="s">
        <v>2081</v>
      </c>
    </row>
    <row r="36" spans="1:48" x14ac:dyDescent="0.25">
      <c r="A36" s="14">
        <v>3.9000000000000015E-10</v>
      </c>
      <c r="B36" t="s">
        <v>851</v>
      </c>
      <c r="C36" s="4">
        <v>3</v>
      </c>
      <c r="D36" s="4">
        <v>2</v>
      </c>
      <c r="E36" s="4">
        <v>8</v>
      </c>
      <c r="F36" s="4">
        <v>13</v>
      </c>
      <c r="G36" s="4">
        <v>550</v>
      </c>
      <c r="H36" s="4">
        <v>595.20000000000005</v>
      </c>
      <c r="I36" s="34">
        <v>11916.97501000947</v>
      </c>
      <c r="J36" s="35">
        <v>6.4765109144814179</v>
      </c>
      <c r="K36" s="35">
        <v>6.4765109144814179</v>
      </c>
      <c r="L36" s="35">
        <v>4.6367993728076833</v>
      </c>
      <c r="M36" s="35">
        <v>4.6367993728076833</v>
      </c>
      <c r="N36" s="4">
        <v>1.2630000000000001</v>
      </c>
      <c r="O36" s="4">
        <v>77.887323943661997</v>
      </c>
      <c r="P36" s="35">
        <v>9.8290511797512732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-0.54964562005781092</v>
      </c>
      <c r="W36" s="37" t="str">
        <f t="shared" si="13"/>
        <v/>
      </c>
      <c r="X36" s="37">
        <f t="shared" si="14"/>
        <v>-0.45790317686606075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2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4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9.8290511801412723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2</v>
      </c>
      <c r="AJ36" s="1" t="str">
        <f t="shared" ref="AJ36:AJ99" si="30">IF(ISERROR((RANK(AH36,AH$7:AH$184,0)))=TRUE," ",((RANK(AH36,AH$7:AH$184,0))))</f>
        <v xml:space="preserve"> </v>
      </c>
      <c r="AK36" s="25">
        <f t="shared" si="22"/>
        <v>77.887323944052</v>
      </c>
      <c r="AL36" s="25" t="str">
        <f t="shared" si="23"/>
        <v xml:space="preserve"> </v>
      </c>
      <c r="AM36" s="1">
        <f t="shared" ref="AM36:AM99" si="31">IF(ISERROR((RANK(AK36,AK$7:AK$184,0)))=TRUE," ",((RANK(AK36,AK$7:AK$184,0))))</f>
        <v>4</v>
      </c>
      <c r="AN36" s="1" t="str">
        <f t="shared" ref="AN36:AN99" si="32">IF(ISERROR((RANK(AL36,AL$7:AL$184,0)))=TRUE," ",((RANK(AL36,AL$7:AL$184,0))))</f>
        <v xml:space="preserve"> </v>
      </c>
      <c r="AO36" t="s">
        <v>851</v>
      </c>
      <c r="AP36" t="s">
        <v>1276</v>
      </c>
      <c r="AQ36" s="22">
        <v>54.96456200578109</v>
      </c>
      <c r="AR36" s="21">
        <v>45.790317686606073</v>
      </c>
      <c r="AS36">
        <v>-7.5940860215053867</v>
      </c>
      <c r="AT36">
        <v>-54.96456200578109</v>
      </c>
      <c r="AU36">
        <v>-45.790317686606073</v>
      </c>
      <c r="AV36" t="s">
        <v>2082</v>
      </c>
    </row>
    <row r="37" spans="1:48" x14ac:dyDescent="0.25">
      <c r="A37" s="14">
        <v>4.0000000000000017E-10</v>
      </c>
      <c r="B37" t="s">
        <v>711</v>
      </c>
      <c r="C37" s="4">
        <v>13</v>
      </c>
      <c r="D37" s="4">
        <v>1</v>
      </c>
      <c r="E37" s="4">
        <v>5</v>
      </c>
      <c r="F37" s="4">
        <v>19</v>
      </c>
      <c r="G37" s="4">
        <v>3075</v>
      </c>
      <c r="H37" s="4">
        <v>2648</v>
      </c>
      <c r="I37" s="34">
        <v>33383.111503962442</v>
      </c>
      <c r="J37" s="35">
        <v>36.102641466809878</v>
      </c>
      <c r="K37" s="35">
        <v>36.102641466809878</v>
      </c>
      <c r="L37" s="35">
        <v>20.780946781983328</v>
      </c>
      <c r="M37" s="35">
        <v>20.780946781983328</v>
      </c>
      <c r="N37" s="4">
        <v>1.008</v>
      </c>
      <c r="O37" s="4">
        <v>-1.2732615083251833</v>
      </c>
      <c r="P37" s="35">
        <v>1.2942596047756536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0.16125377683504524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17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711</v>
      </c>
      <c r="AP37" t="s">
        <v>1598</v>
      </c>
      <c r="AQ37" s="22">
        <v>-151.04539970287695</v>
      </c>
      <c r="AR37" s="21">
        <v>-142.95390691892811</v>
      </c>
      <c r="AS37">
        <v>16.125377643504525</v>
      </c>
      <c r="AT37">
        <v>151.04539970287695</v>
      </c>
      <c r="AU37">
        <v>142.95390691892811</v>
      </c>
      <c r="AV37" t="s">
        <v>2083</v>
      </c>
    </row>
    <row r="38" spans="1:48" x14ac:dyDescent="0.25">
      <c r="A38" s="14">
        <v>4.1000000000000019E-10</v>
      </c>
      <c r="B38" t="s">
        <v>713</v>
      </c>
      <c r="C38" s="4">
        <v>13</v>
      </c>
      <c r="D38" s="4">
        <v>4</v>
      </c>
      <c r="E38" s="4">
        <v>9</v>
      </c>
      <c r="F38" s="4">
        <v>26</v>
      </c>
      <c r="G38" s="4">
        <v>9735</v>
      </c>
      <c r="H38" s="4">
        <v>9220</v>
      </c>
      <c r="I38" s="34">
        <v>28442.816109077736</v>
      </c>
      <c r="J38" s="35">
        <v>22.470376861200442</v>
      </c>
      <c r="K38" s="35">
        <v>22.470376861200442</v>
      </c>
      <c r="L38" s="35">
        <v>13.715178725701222</v>
      </c>
      <c r="M38" s="35">
        <v>13.715178725701222</v>
      </c>
      <c r="N38" s="4">
        <v>5.6390000000000002</v>
      </c>
      <c r="O38" s="4">
        <v>10.222830336200149</v>
      </c>
      <c r="P38" s="35">
        <v>2.3676025764026765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713</v>
      </c>
      <c r="AP38" t="s">
        <v>1621</v>
      </c>
      <c r="AQ38" s="22">
        <v>-56.251302159714342</v>
      </c>
      <c r="AR38" s="21">
        <v>-60.34670077637616</v>
      </c>
      <c r="AS38">
        <v>5.585683297180033</v>
      </c>
      <c r="AT38">
        <v>56.251302159714342</v>
      </c>
      <c r="AU38">
        <v>60.34670077637616</v>
      </c>
      <c r="AV38" t="s">
        <v>2084</v>
      </c>
    </row>
    <row r="39" spans="1:48" x14ac:dyDescent="0.25">
      <c r="A39" s="14">
        <v>4.200000000000002E-10</v>
      </c>
      <c r="B39" t="s">
        <v>1084</v>
      </c>
      <c r="C39" s="4">
        <v>8</v>
      </c>
      <c r="D39" s="4">
        <v>5</v>
      </c>
      <c r="E39" s="4">
        <v>5</v>
      </c>
      <c r="F39" s="4">
        <v>18</v>
      </c>
      <c r="G39" s="4">
        <v>17000</v>
      </c>
      <c r="H39" s="4">
        <v>15085</v>
      </c>
      <c r="I39" s="34">
        <v>36319.443769756414</v>
      </c>
      <c r="J39" s="35" t="s">
        <v>1236</v>
      </c>
      <c r="K39" s="35" t="s">
        <v>1236</v>
      </c>
      <c r="L39" s="35">
        <v>27.396718805448643</v>
      </c>
      <c r="M39" s="35">
        <v>27.396718805448643</v>
      </c>
      <c r="N39" s="4">
        <v>3.1040000000000001</v>
      </c>
      <c r="O39" s="4">
        <v>-37.494965767217074</v>
      </c>
      <c r="P39" s="35">
        <v>1.0573417301955585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 xml:space="preserve"> </v>
      </c>
      <c r="V39" s="37" t="str">
        <f t="shared" si="12"/>
        <v xml:space="preserve"> </v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1084</v>
      </c>
      <c r="AP39" t="s">
        <v>1745</v>
      </c>
      <c r="AQ39" s="22" t="e">
        <v>#VALUE!</v>
      </c>
      <c r="AR39" s="21">
        <v>-220.30012589771698</v>
      </c>
      <c r="AS39">
        <v>12.694729864103405</v>
      </c>
      <c r="AT39" t="e">
        <v>#VALUE!</v>
      </c>
      <c r="AU39">
        <v>220.30012589771698</v>
      </c>
      <c r="AV39" t="s">
        <v>2085</v>
      </c>
    </row>
    <row r="40" spans="1:48" x14ac:dyDescent="0.25">
      <c r="A40" s="14">
        <v>4.3000000000000022E-10</v>
      </c>
      <c r="B40" t="s">
        <v>757</v>
      </c>
      <c r="C40" s="4">
        <v>4</v>
      </c>
      <c r="D40" s="4">
        <v>3</v>
      </c>
      <c r="E40" s="4">
        <v>8</v>
      </c>
      <c r="F40" s="4">
        <v>15</v>
      </c>
      <c r="G40" s="4">
        <v>1045</v>
      </c>
      <c r="H40" s="4">
        <v>886.8</v>
      </c>
      <c r="I40" s="34">
        <v>8980.7372909751921</v>
      </c>
      <c r="J40" s="35">
        <v>16.314982504230993</v>
      </c>
      <c r="K40" s="35">
        <v>16.314982504230993</v>
      </c>
      <c r="L40" s="35">
        <v>6.4304787927715346</v>
      </c>
      <c r="M40" s="35">
        <v>6.4304787927715346</v>
      </c>
      <c r="N40" s="4">
        <v>0.747</v>
      </c>
      <c r="O40" s="4">
        <v>69.77272727272728</v>
      </c>
      <c r="P40" s="35">
        <v>2.9128702423784394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0.17839422686211545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-0.24820078581903271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14</v>
      </c>
      <c r="AC40" s="1">
        <f t="shared" si="26"/>
        <v>13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>
        <f t="shared" si="22"/>
        <v>69.772727273157287</v>
      </c>
      <c r="AL40" s="25" t="str">
        <f t="shared" si="23"/>
        <v xml:space="preserve"> </v>
      </c>
      <c r="AM40" s="1">
        <f t="shared" si="31"/>
        <v>6</v>
      </c>
      <c r="AN40" s="1" t="str">
        <f t="shared" si="32"/>
        <v xml:space="preserve"> </v>
      </c>
      <c r="AO40" t="s">
        <v>757</v>
      </c>
      <c r="AP40" t="s">
        <v>1332</v>
      </c>
      <c r="AQ40" s="22">
        <v>-13.448798689300713</v>
      </c>
      <c r="AR40" s="21">
        <v>24.820078581903271</v>
      </c>
      <c r="AS40">
        <v>17.839422643211545</v>
      </c>
      <c r="AT40">
        <v>13.448798689300713</v>
      </c>
      <c r="AU40">
        <v>-24.820078581903271</v>
      </c>
      <c r="AV40" t="s">
        <v>2086</v>
      </c>
    </row>
    <row r="41" spans="1:48" x14ac:dyDescent="0.25">
      <c r="A41" s="14">
        <v>4.4000000000000024E-10</v>
      </c>
      <c r="B41" t="s">
        <v>693</v>
      </c>
      <c r="C41" s="4">
        <v>14</v>
      </c>
      <c r="D41" s="4">
        <v>0</v>
      </c>
      <c r="E41" s="4">
        <v>8</v>
      </c>
      <c r="F41" s="4">
        <v>22</v>
      </c>
      <c r="G41" s="4">
        <v>335</v>
      </c>
      <c r="H41" s="4">
        <v>286.2</v>
      </c>
      <c r="I41" s="34">
        <v>52407.804980971632</v>
      </c>
      <c r="J41" s="35">
        <v>9.3872230275142545</v>
      </c>
      <c r="K41" s="35">
        <v>9.3872230275142545</v>
      </c>
      <c r="L41" s="35">
        <v>5.4150845733180715</v>
      </c>
      <c r="M41" s="35">
        <v>5.4150845733180715</v>
      </c>
      <c r="N41" s="4">
        <v>0.41899999999999998</v>
      </c>
      <c r="O41" s="4">
        <v>113.77551020408161</v>
      </c>
      <c r="P41" s="35">
        <v>4.8560394701801091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0.17051013321428374</v>
      </c>
      <c r="T41" s="37" t="str">
        <f t="shared" si="10"/>
        <v/>
      </c>
      <c r="U41" s="37" t="str">
        <f t="shared" si="11"/>
        <v/>
      </c>
      <c r="V41" s="37">
        <f t="shared" si="12"/>
        <v>-0.34724467205291065</v>
      </c>
      <c r="W41" s="37" t="str">
        <f t="shared" si="13"/>
        <v/>
      </c>
      <c r="X41" s="37">
        <f t="shared" si="14"/>
        <v>-0.36691240914747181</v>
      </c>
      <c r="Y41" s="1" t="str">
        <f t="shared" si="24"/>
        <v xml:space="preserve"> </v>
      </c>
      <c r="Z41" s="1">
        <f t="shared" si="15"/>
        <v>12</v>
      </c>
      <c r="AA41" s="1" t="str">
        <f t="shared" si="25"/>
        <v xml:space="preserve"> </v>
      </c>
      <c r="AB41" s="1">
        <f t="shared" si="16"/>
        <v>8</v>
      </c>
      <c r="AC41" s="1">
        <f t="shared" si="26"/>
        <v>16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4.8560394706201091</v>
      </c>
      <c r="AH41" s="38" t="str">
        <f t="shared" si="19"/>
        <v xml:space="preserve"> </v>
      </c>
      <c r="AI41" s="1">
        <f t="shared" si="29"/>
        <v>23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693</v>
      </c>
      <c r="AP41" t="s">
        <v>1330</v>
      </c>
      <c r="AQ41" s="22">
        <v>34.724467205291063</v>
      </c>
      <c r="AR41" s="21">
        <v>36.691240914747183</v>
      </c>
      <c r="AS41">
        <v>17.051013277428375</v>
      </c>
      <c r="AT41">
        <v>-34.724467205291063</v>
      </c>
      <c r="AU41">
        <v>-36.691240914747183</v>
      </c>
      <c r="AV41" t="s">
        <v>2087</v>
      </c>
    </row>
    <row r="42" spans="1:48" x14ac:dyDescent="0.25">
      <c r="A42" s="14">
        <v>4.5000000000000026E-10</v>
      </c>
      <c r="B42" t="s">
        <v>686</v>
      </c>
      <c r="C42" s="4">
        <v>11</v>
      </c>
      <c r="D42" s="4">
        <v>3</v>
      </c>
      <c r="E42" s="4">
        <v>15</v>
      </c>
      <c r="F42" s="4">
        <v>29</v>
      </c>
      <c r="G42" s="4">
        <v>1400</v>
      </c>
      <c r="H42" s="4">
        <v>1297.5999999999999</v>
      </c>
      <c r="I42" s="34">
        <v>89724.327983667565</v>
      </c>
      <c r="J42" s="35">
        <v>12.796844181459566</v>
      </c>
      <c r="K42" s="35">
        <v>12.796844181459566</v>
      </c>
      <c r="L42" s="35">
        <v>9.489392177219754</v>
      </c>
      <c r="M42" s="35">
        <v>9.489392177219754</v>
      </c>
      <c r="N42" s="4">
        <v>1.014</v>
      </c>
      <c r="O42" s="4">
        <v>-12.510785159620363</v>
      </c>
      <c r="P42" s="35">
        <v>6.1652281134401976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>
        <f t="shared" si="12"/>
        <v>-0.11015129864573192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26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6.1652281138901976</v>
      </c>
      <c r="AH42" s="38" t="str">
        <f t="shared" si="19"/>
        <v xml:space="preserve"> </v>
      </c>
      <c r="AI42" s="1">
        <f t="shared" si="29"/>
        <v>13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686</v>
      </c>
      <c r="AP42" t="s">
        <v>1396</v>
      </c>
      <c r="AQ42" s="22">
        <v>11.015129864573192</v>
      </c>
      <c r="AR42" s="21">
        <v>-10.942245698846742</v>
      </c>
      <c r="AS42">
        <v>7.8914919852034693</v>
      </c>
      <c r="AT42">
        <v>-11.015129864573192</v>
      </c>
      <c r="AU42">
        <v>10.942245698846742</v>
      </c>
      <c r="AV42" t="s">
        <v>2088</v>
      </c>
    </row>
    <row r="43" spans="1:48" x14ac:dyDescent="0.25">
      <c r="A43" s="14">
        <v>4.6000000000000027E-10</v>
      </c>
      <c r="B43" t="s">
        <v>1190</v>
      </c>
      <c r="C43" s="4">
        <v>10</v>
      </c>
      <c r="D43" s="4">
        <v>1</v>
      </c>
      <c r="E43" s="4">
        <v>1</v>
      </c>
      <c r="F43" s="4">
        <v>12</v>
      </c>
      <c r="G43" s="4">
        <v>2700</v>
      </c>
      <c r="H43" s="4">
        <v>2431</v>
      </c>
      <c r="I43" s="34">
        <v>7700.7927300158017</v>
      </c>
      <c r="J43" s="35">
        <v>18.226531212979676</v>
      </c>
      <c r="K43" s="35">
        <v>18.226531212979676</v>
      </c>
      <c r="L43" s="35">
        <v>11.564227856894757</v>
      </c>
      <c r="M43" s="35">
        <v>11.564227856894757</v>
      </c>
      <c r="N43" s="4">
        <v>1.833</v>
      </c>
      <c r="O43" s="4">
        <v>6.0150375939849541</v>
      </c>
      <c r="P43" s="35">
        <v>1.5863878719113285</v>
      </c>
      <c r="Q43" s="36">
        <f t="shared" si="7"/>
        <v>83.333333333793334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>
        <f t="shared" si="27"/>
        <v>9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1190</v>
      </c>
      <c r="AP43" t="s">
        <v>1284</v>
      </c>
      <c r="AQ43" s="22">
        <v>-26.74105349787208</v>
      </c>
      <c r="AR43" s="21">
        <v>-35.19953483395328</v>
      </c>
      <c r="AS43">
        <v>11.065405183052235</v>
      </c>
      <c r="AT43">
        <v>26.74105349787208</v>
      </c>
      <c r="AU43">
        <v>35.19953483395328</v>
      </c>
      <c r="AV43" t="s">
        <v>2089</v>
      </c>
    </row>
    <row r="44" spans="1:48" x14ac:dyDescent="0.25">
      <c r="A44" s="14">
        <v>4.7000000000000024E-10</v>
      </c>
      <c r="B44" t="s">
        <v>755</v>
      </c>
      <c r="C44" s="4">
        <v>9</v>
      </c>
      <c r="D44" s="4">
        <v>7</v>
      </c>
      <c r="E44" s="4">
        <v>4</v>
      </c>
      <c r="F44" s="4">
        <v>20</v>
      </c>
      <c r="G44" s="4">
        <v>1697.5</v>
      </c>
      <c r="H44" s="4">
        <v>1677</v>
      </c>
      <c r="I44" s="34">
        <v>10931.626146896819</v>
      </c>
      <c r="J44" s="35">
        <v>26.789137380191693</v>
      </c>
      <c r="K44" s="35">
        <v>26.789137380191693</v>
      </c>
      <c r="L44" s="35">
        <v>20.590690763052208</v>
      </c>
      <c r="M44" s="35">
        <v>20.590690763052208</v>
      </c>
      <c r="N44" s="4">
        <v>0.626</v>
      </c>
      <c r="O44" s="4">
        <v>-5.0075872534142682</v>
      </c>
      <c r="P44" s="35">
        <v>2.9159212880143111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755</v>
      </c>
      <c r="AP44" t="s">
        <v>1481</v>
      </c>
      <c r="AQ44" s="22">
        <v>-86.282483166453176</v>
      </c>
      <c r="AR44" s="21">
        <v>-140.7295884795858</v>
      </c>
      <c r="AS44">
        <v>1.2224209898628491</v>
      </c>
      <c r="AT44">
        <v>86.282483166453176</v>
      </c>
      <c r="AU44">
        <v>140.7295884795858</v>
      </c>
      <c r="AV44" t="s">
        <v>2090</v>
      </c>
    </row>
    <row r="45" spans="1:48" x14ac:dyDescent="0.25">
      <c r="A45" s="14">
        <v>4.800000000000002E-10</v>
      </c>
      <c r="B45" t="s">
        <v>852</v>
      </c>
      <c r="C45" s="4">
        <v>4</v>
      </c>
      <c r="D45" s="4">
        <v>3</v>
      </c>
      <c r="E45" s="4">
        <v>8</v>
      </c>
      <c r="F45" s="4">
        <v>15</v>
      </c>
      <c r="G45" s="4">
        <v>2400</v>
      </c>
      <c r="H45" s="4">
        <v>2535</v>
      </c>
      <c r="I45" s="34">
        <v>13226.27528775738</v>
      </c>
      <c r="J45" s="35" t="s">
        <v>1236</v>
      </c>
      <c r="K45" s="35" t="s">
        <v>1236</v>
      </c>
      <c r="L45" s="35">
        <v>31.232900691389069</v>
      </c>
      <c r="M45" s="35">
        <v>31.232900691389069</v>
      </c>
      <c r="N45" s="4">
        <v>0.55000000000000004</v>
      </c>
      <c r="O45" s="4">
        <v>-4.18118466898955</v>
      </c>
      <c r="P45" s="35">
        <v>0.69033530571992108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 xml:space="preserve"> </v>
      </c>
      <c r="V45" s="37" t="str">
        <f t="shared" si="12"/>
        <v xml:space="preserve"> </v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852</v>
      </c>
      <c r="AP45" t="s">
        <v>1437</v>
      </c>
      <c r="AQ45" s="22" t="e">
        <v>#VALUE!</v>
      </c>
      <c r="AR45" s="21">
        <v>-265.14964053334887</v>
      </c>
      <c r="AS45">
        <v>-5.3254437869822535</v>
      </c>
      <c r="AT45" t="e">
        <v>#VALUE!</v>
      </c>
      <c r="AU45">
        <v>265.14964053334887</v>
      </c>
      <c r="AV45" t="s">
        <v>2091</v>
      </c>
    </row>
    <row r="46" spans="1:48" x14ac:dyDescent="0.25">
      <c r="A46" s="14">
        <v>4.9000000000000017E-10</v>
      </c>
      <c r="B46" t="s">
        <v>681</v>
      </c>
      <c r="C46" s="4">
        <v>6</v>
      </c>
      <c r="D46" s="4">
        <v>8</v>
      </c>
      <c r="E46" s="4">
        <v>15</v>
      </c>
      <c r="F46" s="4">
        <v>29</v>
      </c>
      <c r="G46" s="4">
        <v>440</v>
      </c>
      <c r="H46" s="4">
        <v>432.55</v>
      </c>
      <c r="I46" s="34">
        <v>121410.23622011635</v>
      </c>
      <c r="J46" s="35">
        <v>13.987139814288575</v>
      </c>
      <c r="K46" s="35">
        <v>13.987139814288575</v>
      </c>
      <c r="L46" s="35" t="s">
        <v>1236</v>
      </c>
      <c r="M46" s="35" t="s">
        <v>1236</v>
      </c>
      <c r="N46" s="4">
        <v>0.42499999999999999</v>
      </c>
      <c r="O46" s="4">
        <v>41.19601328903655</v>
      </c>
      <c r="P46" s="35">
        <v>3.6335898608696175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3.6335898613596176</v>
      </c>
      <c r="AH46" s="38" t="str">
        <f t="shared" si="19"/>
        <v xml:space="preserve"> </v>
      </c>
      <c r="AI46" s="1">
        <f t="shared" si="29"/>
        <v>32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681</v>
      </c>
      <c r="AP46" t="s">
        <v>1474</v>
      </c>
      <c r="AQ46" s="22">
        <v>2.7382218388028567</v>
      </c>
      <c r="AR46" s="21" t="e">
        <v>#VALUE!</v>
      </c>
      <c r="AS46">
        <v>1.7223442376603781</v>
      </c>
      <c r="AT46">
        <v>-2.7382218388028567</v>
      </c>
      <c r="AU46" t="e">
        <v>#VALUE!</v>
      </c>
      <c r="AV46" t="s">
        <v>2092</v>
      </c>
    </row>
    <row r="47" spans="1:48" x14ac:dyDescent="0.25">
      <c r="A47" s="14">
        <v>5.0000000000000013E-10</v>
      </c>
      <c r="B47" t="s">
        <v>718</v>
      </c>
      <c r="C47" s="4">
        <v>19</v>
      </c>
      <c r="D47" s="4">
        <v>1</v>
      </c>
      <c r="E47" s="4">
        <v>9</v>
      </c>
      <c r="F47" s="4">
        <v>29</v>
      </c>
      <c r="G47" s="4">
        <v>210</v>
      </c>
      <c r="H47" s="4">
        <v>206.35</v>
      </c>
      <c r="I47" s="34">
        <v>14094.623937221062</v>
      </c>
      <c r="J47" s="35" t="s">
        <v>1236</v>
      </c>
      <c r="K47" s="35" t="s">
        <v>1236</v>
      </c>
      <c r="L47" s="35">
        <v>24.982412682112233</v>
      </c>
      <c r="M47" s="35">
        <v>24.982412682112233</v>
      </c>
      <c r="N47" s="4">
        <v>-0.35100000000000003</v>
      </c>
      <c r="O47" s="4">
        <v>71.370309951060364</v>
      </c>
      <c r="P47" s="35">
        <v>0</v>
      </c>
      <c r="Q47" s="36" t="str">
        <f t="shared" si="7"/>
        <v xml:space="preserve"> 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 t="str">
        <f t="shared" si="26"/>
        <v xml:space="preserve"> 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>
        <f t="shared" si="22"/>
        <v>71.370309951560358</v>
      </c>
      <c r="AL47" s="25" t="str">
        <f t="shared" si="23"/>
        <v xml:space="preserve"> </v>
      </c>
      <c r="AM47" s="1">
        <f t="shared" si="31"/>
        <v>5</v>
      </c>
      <c r="AN47" s="1" t="str">
        <f t="shared" si="32"/>
        <v xml:space="preserve"> </v>
      </c>
      <c r="AO47" t="s">
        <v>718</v>
      </c>
      <c r="AP47" t="s">
        <v>1354</v>
      </c>
      <c r="AQ47" s="22" t="e">
        <v>#VALUE!</v>
      </c>
      <c r="AR47" s="21">
        <v>-192.074024781313</v>
      </c>
      <c r="AS47">
        <v>1.7688393506178901</v>
      </c>
      <c r="AT47" t="e">
        <v>#VALUE!</v>
      </c>
      <c r="AU47">
        <v>192.074024781313</v>
      </c>
      <c r="AV47" t="s">
        <v>2093</v>
      </c>
    </row>
    <row r="48" spans="1:48" x14ac:dyDescent="0.25">
      <c r="A48" s="14">
        <v>5.100000000000001E-10</v>
      </c>
      <c r="B48" t="s">
        <v>1191</v>
      </c>
      <c r="C48" s="4">
        <v>10</v>
      </c>
      <c r="D48" s="4">
        <v>1</v>
      </c>
      <c r="E48" s="4">
        <v>1</v>
      </c>
      <c r="F48" s="4">
        <v>12</v>
      </c>
      <c r="G48" s="4">
        <v>2000</v>
      </c>
      <c r="H48" s="4">
        <v>1982.5</v>
      </c>
      <c r="I48" s="34">
        <v>7915.9936971471434</v>
      </c>
      <c r="J48" s="35">
        <v>20.045500505561172</v>
      </c>
      <c r="K48" s="35">
        <v>20.045500505561172</v>
      </c>
      <c r="L48" s="35">
        <v>32.094942635658917</v>
      </c>
      <c r="M48" s="35">
        <v>32.094942635658917</v>
      </c>
      <c r="N48" s="4">
        <v>0.98899999999999999</v>
      </c>
      <c r="O48" s="4">
        <v>158.22454308093995</v>
      </c>
      <c r="P48" s="35">
        <v>2.7036569987389663</v>
      </c>
      <c r="Q48" s="36">
        <f t="shared" si="7"/>
        <v>83.333333333843328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>
        <f t="shared" si="27"/>
        <v>8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1191</v>
      </c>
      <c r="AP48" t="s">
        <v>1304</v>
      </c>
      <c r="AQ48" s="22">
        <v>-39.389542764874498</v>
      </c>
      <c r="AR48" s="21">
        <v>-275.22793294637438</v>
      </c>
      <c r="AS48">
        <v>0.88272383354350836</v>
      </c>
      <c r="AT48">
        <v>39.389542764874498</v>
      </c>
      <c r="AU48">
        <v>275.22793294637438</v>
      </c>
      <c r="AV48" t="s">
        <v>2094</v>
      </c>
    </row>
    <row r="49" spans="1:48" x14ac:dyDescent="0.25">
      <c r="A49" s="14">
        <v>5.2000000000000007E-10</v>
      </c>
      <c r="B49" t="s">
        <v>725</v>
      </c>
      <c r="C49" s="4">
        <v>1</v>
      </c>
      <c r="D49" s="4">
        <v>12</v>
      </c>
      <c r="E49" s="4">
        <v>11</v>
      </c>
      <c r="F49" s="4">
        <v>24</v>
      </c>
      <c r="G49" s="4">
        <v>4550</v>
      </c>
      <c r="H49" s="4">
        <v>5124</v>
      </c>
      <c r="I49" s="34">
        <v>12901.933162420499</v>
      </c>
      <c r="J49" s="35" t="s">
        <v>1236</v>
      </c>
      <c r="K49" s="35" t="s">
        <v>1236</v>
      </c>
      <c r="L49" s="35">
        <v>28.750343287747697</v>
      </c>
      <c r="M49" s="35">
        <v>28.750343287747697</v>
      </c>
      <c r="N49" s="4">
        <v>1.05</v>
      </c>
      <c r="O49" s="4">
        <v>235.46325878594251</v>
      </c>
      <c r="P49" s="35">
        <v>0.49560396944424961</v>
      </c>
      <c r="Q49" s="36" t="str">
        <f t="shared" si="7"/>
        <v xml:space="preserve"> 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 t="str">
        <f t="shared" si="27"/>
        <v xml:space="preserve"> </v>
      </c>
      <c r="AF49" s="1" t="str">
        <f t="shared" si="28"/>
        <v xml:space="preserve"> </v>
      </c>
      <c r="AG49" s="38" t="str">
        <f t="shared" si="18"/>
        <v xml:space="preserve"> </v>
      </c>
      <c r="AH49" s="38" t="str">
        <f t="shared" si="19"/>
        <v xml:space="preserve"> </v>
      </c>
      <c r="AI49" s="1" t="str">
        <f t="shared" si="29"/>
        <v xml:space="preserve"> 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725</v>
      </c>
      <c r="AP49" t="s">
        <v>1343</v>
      </c>
      <c r="AQ49" s="22" t="e">
        <v>#VALUE!</v>
      </c>
      <c r="AR49" s="21">
        <v>-236.1256010276947</v>
      </c>
      <c r="AS49">
        <v>-11.202185792349727</v>
      </c>
      <c r="AT49" t="e">
        <v>#VALUE!</v>
      </c>
      <c r="AU49">
        <v>236.1256010276947</v>
      </c>
      <c r="AV49" t="s">
        <v>2095</v>
      </c>
    </row>
    <row r="50" spans="1:48" x14ac:dyDescent="0.25">
      <c r="A50" s="14">
        <v>5.3000000000000003E-10</v>
      </c>
      <c r="B50" t="s">
        <v>720</v>
      </c>
      <c r="C50" s="4">
        <v>8</v>
      </c>
      <c r="D50" s="4">
        <v>0</v>
      </c>
      <c r="E50" s="4">
        <v>0</v>
      </c>
      <c r="F50" s="4">
        <v>8</v>
      </c>
      <c r="G50" s="4">
        <v>1360</v>
      </c>
      <c r="H50" s="4">
        <v>1238</v>
      </c>
      <c r="I50" s="34">
        <v>16557.300252913876</v>
      </c>
      <c r="J50" s="35">
        <v>7.3124630832841113</v>
      </c>
      <c r="K50" s="35">
        <v>7.3124630832841113</v>
      </c>
      <c r="L50" s="35">
        <v>7.6338526439941585</v>
      </c>
      <c r="M50" s="35">
        <v>7.6338526439941585</v>
      </c>
      <c r="N50" s="4">
        <v>1.6930000000000001</v>
      </c>
      <c r="O50" s="4">
        <v>666.0633484162895</v>
      </c>
      <c r="P50" s="35">
        <v>3.0613893376413568</v>
      </c>
      <c r="Q50" s="36">
        <f t="shared" si="7"/>
        <v>100.00000000052999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-0.49151637027909578</v>
      </c>
      <c r="W50" s="37" t="str">
        <f t="shared" si="13"/>
        <v/>
      </c>
      <c r="X50" s="37">
        <f t="shared" si="14"/>
        <v>-0.10751211474650602</v>
      </c>
      <c r="Y50" s="1" t="str">
        <f t="shared" si="24"/>
        <v xml:space="preserve"> </v>
      </c>
      <c r="Z50" s="1">
        <f t="shared" si="15"/>
        <v>5</v>
      </c>
      <c r="AA50" s="1" t="str">
        <f t="shared" si="25"/>
        <v xml:space="preserve"> </v>
      </c>
      <c r="AB50" s="1">
        <f t="shared" si="16"/>
        <v>18</v>
      </c>
      <c r="AC50" s="1" t="str">
        <f t="shared" si="26"/>
        <v xml:space="preserve"> </v>
      </c>
      <c r="AD50" s="1" t="str">
        <f t="shared" si="17"/>
        <v xml:space="preserve"> </v>
      </c>
      <c r="AE50" s="1">
        <f t="shared" si="27"/>
        <v>1</v>
      </c>
      <c r="AF50" s="1" t="str">
        <f t="shared" si="28"/>
        <v xml:space="preserve"> </v>
      </c>
      <c r="AG50" s="38">
        <f t="shared" si="18"/>
        <v>3.0613893381713568</v>
      </c>
      <c r="AH50" s="38" t="str">
        <f t="shared" si="19"/>
        <v xml:space="preserve"> </v>
      </c>
      <c r="AI50" s="1">
        <f t="shared" si="29"/>
        <v>43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720</v>
      </c>
      <c r="AP50" t="s">
        <v>1304</v>
      </c>
      <c r="AQ50" s="22">
        <v>49.15163702790958</v>
      </c>
      <c r="AR50" s="21">
        <v>10.751211474650601</v>
      </c>
      <c r="AS50">
        <v>9.8546042003230916</v>
      </c>
      <c r="AT50">
        <v>-49.15163702790958</v>
      </c>
      <c r="AU50">
        <v>-10.751211474650601</v>
      </c>
      <c r="AV50" t="s">
        <v>2096</v>
      </c>
    </row>
    <row r="51" spans="1:48" x14ac:dyDescent="0.25">
      <c r="A51" s="14">
        <v>5.4E-10</v>
      </c>
      <c r="B51" t="s">
        <v>698</v>
      </c>
      <c r="C51" s="4">
        <v>13</v>
      </c>
      <c r="D51" s="4">
        <v>1</v>
      </c>
      <c r="E51" s="4">
        <v>6</v>
      </c>
      <c r="F51" s="4">
        <v>20</v>
      </c>
      <c r="G51" s="4">
        <v>1850</v>
      </c>
      <c r="H51" s="4">
        <v>1553.5</v>
      </c>
      <c r="I51" s="34">
        <v>20205.57604940073</v>
      </c>
      <c r="J51" s="35">
        <v>6.2641129032258069</v>
      </c>
      <c r="K51" s="35">
        <v>6.2641129032258069</v>
      </c>
      <c r="L51" s="35">
        <v>6.6922624580405055</v>
      </c>
      <c r="M51" s="35">
        <v>6.6922624580405055</v>
      </c>
      <c r="N51" s="4">
        <v>2.48</v>
      </c>
      <c r="O51" s="4">
        <v>-2.5157232704402537</v>
      </c>
      <c r="P51" s="35">
        <v>9.0183456710653367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0.19085935039516583</v>
      </c>
      <c r="T51" s="37" t="str">
        <f t="shared" si="10"/>
        <v/>
      </c>
      <c r="U51" s="37" t="str">
        <f t="shared" si="11"/>
        <v/>
      </c>
      <c r="V51" s="37">
        <f t="shared" si="12"/>
        <v>-0.56441505006773995</v>
      </c>
      <c r="W51" s="37" t="str">
        <f t="shared" si="13"/>
        <v/>
      </c>
      <c r="X51" s="37">
        <f t="shared" si="14"/>
        <v>-0.21759517149745888</v>
      </c>
      <c r="Y51" s="1" t="str">
        <f t="shared" si="24"/>
        <v xml:space="preserve"> </v>
      </c>
      <c r="Z51" s="1">
        <f t="shared" si="15"/>
        <v>1</v>
      </c>
      <c r="AA51" s="1" t="str">
        <f t="shared" si="25"/>
        <v xml:space="preserve"> </v>
      </c>
      <c r="AB51" s="1">
        <f t="shared" si="16"/>
        <v>15</v>
      </c>
      <c r="AC51" s="1">
        <f t="shared" si="26"/>
        <v>10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9.0183456716053367</v>
      </c>
      <c r="AH51" s="38" t="str">
        <f t="shared" si="19"/>
        <v xml:space="preserve"> </v>
      </c>
      <c r="AI51" s="1">
        <f t="shared" si="29"/>
        <v>3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698</v>
      </c>
      <c r="AP51" t="s">
        <v>1770</v>
      </c>
      <c r="AQ51" s="22">
        <v>56.441505006773994</v>
      </c>
      <c r="AR51" s="21">
        <v>21.759517149745889</v>
      </c>
      <c r="AS51">
        <v>19.085934985516584</v>
      </c>
      <c r="AT51">
        <v>-56.441505006773994</v>
      </c>
      <c r="AU51">
        <v>-21.759517149745889</v>
      </c>
      <c r="AV51" t="s">
        <v>2097</v>
      </c>
    </row>
    <row r="52" spans="1:48" x14ac:dyDescent="0.25">
      <c r="A52" s="14">
        <v>5.4999999999999996E-10</v>
      </c>
      <c r="B52" t="s">
        <v>742</v>
      </c>
      <c r="C52" s="4">
        <v>9</v>
      </c>
      <c r="D52" s="4">
        <v>1</v>
      </c>
      <c r="E52" s="4">
        <v>8</v>
      </c>
      <c r="F52" s="4">
        <v>18</v>
      </c>
      <c r="G52" s="4">
        <v>630</v>
      </c>
      <c r="H52" s="4">
        <v>576</v>
      </c>
      <c r="I52" s="34">
        <v>11898.592398632803</v>
      </c>
      <c r="J52" s="35">
        <v>25.043478260869563</v>
      </c>
      <c r="K52" s="35">
        <v>25.043478260869563</v>
      </c>
      <c r="L52" s="35">
        <v>17.739635556071164</v>
      </c>
      <c r="M52" s="35">
        <v>17.739635556071164</v>
      </c>
      <c r="N52" s="4">
        <v>9.2999999999999999E-2</v>
      </c>
      <c r="O52" s="4">
        <v>-81.871345029239777</v>
      </c>
      <c r="P52" s="35">
        <v>1.7013888888888891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>
        <f t="shared" si="23"/>
        <v>-81.871345028689774</v>
      </c>
      <c r="AM52" s="1" t="str">
        <f t="shared" si="31"/>
        <v xml:space="preserve"> </v>
      </c>
      <c r="AN52" s="1">
        <f t="shared" si="32"/>
        <v>2</v>
      </c>
      <c r="AO52" t="s">
        <v>742</v>
      </c>
      <c r="AP52" t="s">
        <v>1805</v>
      </c>
      <c r="AQ52" s="22">
        <v>-74.143767727637382</v>
      </c>
      <c r="AR52" s="21">
        <v>-107.39737274155532</v>
      </c>
      <c r="AS52">
        <v>9.375</v>
      </c>
      <c r="AT52">
        <v>74.143767727637382</v>
      </c>
      <c r="AU52">
        <v>107.39737274155532</v>
      </c>
      <c r="AV52" t="s">
        <v>2098</v>
      </c>
    </row>
    <row r="53" spans="1:48" x14ac:dyDescent="0.25">
      <c r="A53" s="14">
        <v>5.5999999999999993E-10</v>
      </c>
      <c r="B53" t="s">
        <v>722</v>
      </c>
      <c r="C53" s="4">
        <v>7</v>
      </c>
      <c r="D53" s="4">
        <v>6</v>
      </c>
      <c r="E53" s="4">
        <v>10</v>
      </c>
      <c r="F53" s="4">
        <v>23</v>
      </c>
      <c r="G53" s="4">
        <v>6100</v>
      </c>
      <c r="H53" s="4">
        <v>5984</v>
      </c>
      <c r="I53" s="34">
        <v>13272.665543118428</v>
      </c>
      <c r="J53" s="35">
        <v>31.3791295228107</v>
      </c>
      <c r="K53" s="35">
        <v>31.3791295228107</v>
      </c>
      <c r="L53" s="35">
        <v>16.021003111457173</v>
      </c>
      <c r="M53" s="35">
        <v>16.021003111457173</v>
      </c>
      <c r="N53" s="4">
        <v>1.907</v>
      </c>
      <c r="O53" s="4">
        <v>11.58572264482153</v>
      </c>
      <c r="P53" s="35">
        <v>1.8031417112299464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 t="str">
        <f t="shared" si="18"/>
        <v xml:space="preserve"> </v>
      </c>
      <c r="AH53" s="38" t="str">
        <f t="shared" si="19"/>
        <v xml:space="preserve"> </v>
      </c>
      <c r="AI53" s="1" t="str">
        <f t="shared" si="29"/>
        <v xml:space="preserve"> 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722</v>
      </c>
      <c r="AP53" t="s">
        <v>1553</v>
      </c>
      <c r="AQ53" s="22">
        <v>-118.19971595774881</v>
      </c>
      <c r="AR53" s="21">
        <v>-87.304521758528722</v>
      </c>
      <c r="AS53">
        <v>1.9385026737967825</v>
      </c>
      <c r="AT53">
        <v>118.19971595774881</v>
      </c>
      <c r="AU53">
        <v>87.304521758528722</v>
      </c>
      <c r="AV53" t="s">
        <v>2099</v>
      </c>
    </row>
    <row r="54" spans="1:48" x14ac:dyDescent="0.25">
      <c r="A54" s="14">
        <v>5.6999999999999989E-10</v>
      </c>
      <c r="B54" t="s">
        <v>1085</v>
      </c>
      <c r="C54" s="4">
        <v>12</v>
      </c>
      <c r="D54" s="4">
        <v>1</v>
      </c>
      <c r="E54" s="4">
        <v>3</v>
      </c>
      <c r="F54" s="4">
        <v>16</v>
      </c>
      <c r="G54" s="4">
        <v>1000</v>
      </c>
      <c r="H54" s="4">
        <v>913.6</v>
      </c>
      <c r="I54" s="34">
        <v>12952.702284978883</v>
      </c>
      <c r="J54" s="35">
        <v>28.197530864197532</v>
      </c>
      <c r="K54" s="35">
        <v>28.197530864197532</v>
      </c>
      <c r="L54" s="35">
        <v>10.709261798011445</v>
      </c>
      <c r="M54" s="35">
        <v>10.709261798011445</v>
      </c>
      <c r="N54" s="4">
        <v>0.32400000000000001</v>
      </c>
      <c r="O54" s="4">
        <v>-5.5393586005830953</v>
      </c>
      <c r="P54" s="35">
        <v>7.6619964973730303E-2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19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1085</v>
      </c>
      <c r="AP54" t="s">
        <v>1337</v>
      </c>
      <c r="AQ54" s="22">
        <v>-96.075968927217261</v>
      </c>
      <c r="AR54" s="21">
        <v>-25.203967910656711</v>
      </c>
      <c r="AS54">
        <v>9.4570928196147097</v>
      </c>
      <c r="AT54">
        <v>96.075968927217261</v>
      </c>
      <c r="AU54">
        <v>25.203967910656711</v>
      </c>
      <c r="AV54" t="s">
        <v>2100</v>
      </c>
    </row>
    <row r="55" spans="1:48" x14ac:dyDescent="0.25">
      <c r="A55" s="14">
        <v>5.7999999999999986E-10</v>
      </c>
      <c r="B55" t="s">
        <v>1192</v>
      </c>
      <c r="C55" s="4">
        <v>17</v>
      </c>
      <c r="D55" s="4">
        <v>2</v>
      </c>
      <c r="E55" s="4">
        <v>1</v>
      </c>
      <c r="F55" s="4">
        <v>20</v>
      </c>
      <c r="G55" s="4">
        <v>11954.4609375</v>
      </c>
      <c r="H55" s="4">
        <v>7354</v>
      </c>
      <c r="I55" s="34">
        <v>15040.194161441586</v>
      </c>
      <c r="J55" s="35" t="s">
        <v>1236</v>
      </c>
      <c r="K55" s="35" t="s">
        <v>1236</v>
      </c>
      <c r="L55" s="35" t="s">
        <v>1236</v>
      </c>
      <c r="M55" s="35" t="s">
        <v>1236</v>
      </c>
      <c r="N55" s="4">
        <v>-1.4890000000000001</v>
      </c>
      <c r="O55" s="4">
        <v>-266.74876847290648</v>
      </c>
      <c r="P55" s="35">
        <v>0</v>
      </c>
      <c r="Q55" s="36">
        <f t="shared" si="7"/>
        <v>85.000000000580002</v>
      </c>
      <c r="R55" s="36" t="str">
        <f t="shared" si="8"/>
        <v xml:space="preserve"> </v>
      </c>
      <c r="S55" s="37">
        <f t="shared" si="9"/>
        <v>0.6255726056248736</v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>
        <f t="shared" si="26"/>
        <v>1</v>
      </c>
      <c r="AD55" s="1" t="str">
        <f t="shared" si="17"/>
        <v xml:space="preserve"> </v>
      </c>
      <c r="AE55" s="1">
        <f t="shared" si="27"/>
        <v>7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-266.7487684723265</v>
      </c>
      <c r="AM55" s="1" t="str">
        <f t="shared" si="31"/>
        <v xml:space="preserve"> </v>
      </c>
      <c r="AN55" s="1">
        <f t="shared" si="32"/>
        <v>3</v>
      </c>
      <c r="AO55" t="s">
        <v>1192</v>
      </c>
      <c r="AP55" t="s">
        <v>1239</v>
      </c>
      <c r="AQ55" s="22" t="e">
        <v>#VALUE!</v>
      </c>
      <c r="AR55" s="21" t="e">
        <v>#VALUE!</v>
      </c>
      <c r="AS55">
        <v>62.557260504487353</v>
      </c>
      <c r="AT55" t="e">
        <v>#VALUE!</v>
      </c>
      <c r="AU55" t="e">
        <v>#VALUE!</v>
      </c>
      <c r="AV55" t="s">
        <v>2101</v>
      </c>
    </row>
    <row r="56" spans="1:48" x14ac:dyDescent="0.25">
      <c r="A56" s="14">
        <v>5.8999999999999982E-10</v>
      </c>
      <c r="B56" t="s">
        <v>735</v>
      </c>
      <c r="C56" s="4">
        <v>7</v>
      </c>
      <c r="D56" s="4">
        <v>6</v>
      </c>
      <c r="E56" s="4">
        <v>8</v>
      </c>
      <c r="F56" s="4">
        <v>21</v>
      </c>
      <c r="G56" s="4">
        <v>3300</v>
      </c>
      <c r="H56" s="4">
        <v>3152</v>
      </c>
      <c r="I56" s="34">
        <v>8383.4684117484085</v>
      </c>
      <c r="J56" s="35">
        <v>18.56301531213192</v>
      </c>
      <c r="K56" s="35">
        <v>18.56301531213192</v>
      </c>
      <c r="L56" s="35">
        <v>10.604838356487109</v>
      </c>
      <c r="M56" s="35">
        <v>10.604838356487109</v>
      </c>
      <c r="N56" s="4">
        <v>1.698</v>
      </c>
      <c r="O56" s="4">
        <v>-14.759036144578316</v>
      </c>
      <c r="P56" s="35">
        <v>1.7925126903553301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 t="str">
        <f t="shared" si="18"/>
        <v xml:space="preserve"> </v>
      </c>
      <c r="AH56" s="38" t="str">
        <f t="shared" si="19"/>
        <v xml:space="preserve"> </v>
      </c>
      <c r="AI56" s="1" t="str">
        <f t="shared" si="29"/>
        <v xml:space="preserve"> 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735</v>
      </c>
      <c r="AP56" t="s">
        <v>1423</v>
      </c>
      <c r="AQ56" s="22">
        <v>-29.080848641199619</v>
      </c>
      <c r="AR56" s="21">
        <v>-23.983134069041135</v>
      </c>
      <c r="AS56">
        <v>4.695431472081224</v>
      </c>
      <c r="AT56">
        <v>29.080848641199619</v>
      </c>
      <c r="AU56">
        <v>23.983134069041135</v>
      </c>
      <c r="AV56" t="s">
        <v>2102</v>
      </c>
    </row>
    <row r="57" spans="1:48" x14ac:dyDescent="0.25">
      <c r="A57" s="14">
        <v>5.9999999999999979E-10</v>
      </c>
      <c r="B57" t="s">
        <v>732</v>
      </c>
      <c r="C57" s="4">
        <v>6</v>
      </c>
      <c r="D57" s="4">
        <v>5</v>
      </c>
      <c r="E57" s="4">
        <v>7</v>
      </c>
      <c r="F57" s="4">
        <v>18</v>
      </c>
      <c r="G57" s="4">
        <v>333</v>
      </c>
      <c r="H57" s="4">
        <v>334.7</v>
      </c>
      <c r="I57" s="34">
        <v>9711.262114740146</v>
      </c>
      <c r="J57" s="35">
        <v>12.350553505535055</v>
      </c>
      <c r="K57" s="35">
        <v>12.350553505535055</v>
      </c>
      <c r="L57" s="35">
        <v>5.7722379177584271</v>
      </c>
      <c r="M57" s="35">
        <v>5.7722379177584271</v>
      </c>
      <c r="N57" s="4">
        <v>0.255</v>
      </c>
      <c r="O57" s="4">
        <v>-10.526315789473692</v>
      </c>
      <c r="P57" s="35">
        <v>1.1353450851508813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>
        <f t="shared" si="12"/>
        <v>-0.14118482322152681</v>
      </c>
      <c r="W57" s="37" t="str">
        <f t="shared" si="13"/>
        <v/>
      </c>
      <c r="X57" s="37">
        <f t="shared" si="14"/>
        <v>-0.32515694857520594</v>
      </c>
      <c r="Y57" s="1" t="str">
        <f t="shared" si="24"/>
        <v xml:space="preserve"> </v>
      </c>
      <c r="Z57" s="1">
        <f t="shared" si="15"/>
        <v>24</v>
      </c>
      <c r="AA57" s="1" t="str">
        <f t="shared" si="25"/>
        <v xml:space="preserve"> </v>
      </c>
      <c r="AB57" s="1">
        <f t="shared" si="16"/>
        <v>11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732</v>
      </c>
      <c r="AP57" t="s">
        <v>1667</v>
      </c>
      <c r="AQ57" s="22">
        <v>14.118482322152682</v>
      </c>
      <c r="AR57" s="21">
        <v>32.515694857520593</v>
      </c>
      <c r="AS57">
        <v>-0.50791753809381612</v>
      </c>
      <c r="AT57">
        <v>-14.118482322152682</v>
      </c>
      <c r="AU57">
        <v>-32.515694857520593</v>
      </c>
      <c r="AV57" t="s">
        <v>2103</v>
      </c>
    </row>
    <row r="58" spans="1:48" x14ac:dyDescent="0.25">
      <c r="A58" s="14">
        <v>6.0999999999999975E-10</v>
      </c>
      <c r="B58" t="s">
        <v>728</v>
      </c>
      <c r="C58" s="4">
        <v>10</v>
      </c>
      <c r="D58" s="4">
        <v>3</v>
      </c>
      <c r="E58" s="4">
        <v>6</v>
      </c>
      <c r="F58" s="4">
        <v>19</v>
      </c>
      <c r="G58" s="4">
        <v>750</v>
      </c>
      <c r="H58" s="4">
        <v>710</v>
      </c>
      <c r="I58" s="34">
        <v>7234.953388724407</v>
      </c>
      <c r="J58" s="35">
        <v>21.515151515151512</v>
      </c>
      <c r="K58" s="35">
        <v>21.515151515151512</v>
      </c>
      <c r="L58" s="35">
        <v>27.290762636712977</v>
      </c>
      <c r="M58" s="35">
        <v>27.290762636712977</v>
      </c>
      <c r="N58" s="4">
        <v>0.33</v>
      </c>
      <c r="O58" s="4">
        <v>-40.966010733452599</v>
      </c>
      <c r="P58" s="35">
        <v>3.408450704225352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3.4084507048353521</v>
      </c>
      <c r="AH58" s="38" t="str">
        <f t="shared" si="19"/>
        <v xml:space="preserve"> </v>
      </c>
      <c r="AI58" s="1">
        <f t="shared" si="29"/>
        <v>37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728</v>
      </c>
      <c r="AP58" t="s">
        <v>1374</v>
      </c>
      <c r="AQ58" s="22">
        <v>-49.608992371228865</v>
      </c>
      <c r="AR58" s="21">
        <v>-219.061372657715</v>
      </c>
      <c r="AS58">
        <v>5.6338028169014009</v>
      </c>
      <c r="AT58">
        <v>49.608992371228865</v>
      </c>
      <c r="AU58">
        <v>219.061372657715</v>
      </c>
      <c r="AV58" t="s">
        <v>2104</v>
      </c>
    </row>
    <row r="59" spans="1:48" x14ac:dyDescent="0.25">
      <c r="A59" s="14">
        <v>6.1999999999999972E-10</v>
      </c>
      <c r="B59" t="s">
        <v>708</v>
      </c>
      <c r="C59" s="4">
        <v>10</v>
      </c>
      <c r="D59" s="4">
        <v>4</v>
      </c>
      <c r="E59" s="4">
        <v>5</v>
      </c>
      <c r="F59" s="4">
        <v>19</v>
      </c>
      <c r="G59" s="4">
        <v>315</v>
      </c>
      <c r="H59" s="4">
        <v>296.2</v>
      </c>
      <c r="I59" s="34">
        <v>24292.143980730147</v>
      </c>
      <c r="J59" s="35">
        <v>9.5548387096774192</v>
      </c>
      <c r="K59" s="35">
        <v>9.5548387096774192</v>
      </c>
      <c r="L59" s="35" t="s">
        <v>1236</v>
      </c>
      <c r="M59" s="35" t="s">
        <v>1236</v>
      </c>
      <c r="N59" s="4">
        <v>0.31</v>
      </c>
      <c r="O59" s="4">
        <v>3.3333333333333366</v>
      </c>
      <c r="P59" s="35">
        <v>6.4483457123565167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-0.33558925178018451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13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6.4483457129765167</v>
      </c>
      <c r="AH59" s="38" t="str">
        <f t="shared" si="19"/>
        <v xml:space="preserve"> </v>
      </c>
      <c r="AI59" s="1">
        <f t="shared" si="29"/>
        <v>12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708</v>
      </c>
      <c r="AP59" t="s">
        <v>1415</v>
      </c>
      <c r="AQ59" s="22">
        <v>33.558925178018448</v>
      </c>
      <c r="AR59" s="21" t="e">
        <v>#VALUE!</v>
      </c>
      <c r="AS59">
        <v>6.347062795408509</v>
      </c>
      <c r="AT59">
        <v>-33.558925178018448</v>
      </c>
      <c r="AU59" t="e">
        <v>#VALUE!</v>
      </c>
      <c r="AV59" t="s">
        <v>2105</v>
      </c>
    </row>
    <row r="60" spans="1:48" x14ac:dyDescent="0.25">
      <c r="A60" s="14">
        <v>6.2999999999999969E-10</v>
      </c>
      <c r="B60" t="s">
        <v>692</v>
      </c>
      <c r="C60" s="4">
        <v>15</v>
      </c>
      <c r="D60" s="4">
        <v>3</v>
      </c>
      <c r="E60" s="4">
        <v>8</v>
      </c>
      <c r="F60" s="4">
        <v>26</v>
      </c>
      <c r="G60" s="4">
        <v>45</v>
      </c>
      <c r="H60" s="4">
        <v>44.39</v>
      </c>
      <c r="I60" s="34">
        <v>43280.599840331772</v>
      </c>
      <c r="J60" s="35">
        <v>10.323255813953487</v>
      </c>
      <c r="K60" s="35">
        <v>10.323255813953487</v>
      </c>
      <c r="L60" s="35" t="s">
        <v>1236</v>
      </c>
      <c r="M60" s="35" t="s">
        <v>1236</v>
      </c>
      <c r="N60" s="4">
        <v>4.3000000000000003E-2</v>
      </c>
      <c r="O60" s="4">
        <v>207.14285714285717</v>
      </c>
      <c r="P60" s="35">
        <v>3.8296913719306152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-0.28215615900805091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16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3.8296913725606152</v>
      </c>
      <c r="AH60" s="38" t="str">
        <f t="shared" si="19"/>
        <v xml:space="preserve"> </v>
      </c>
      <c r="AI60" s="1">
        <f t="shared" si="29"/>
        <v>29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692</v>
      </c>
      <c r="AP60" t="s">
        <v>1241</v>
      </c>
      <c r="AQ60" s="22">
        <v>28.215615900805091</v>
      </c>
      <c r="AR60" s="21" t="e">
        <v>#VALUE!</v>
      </c>
      <c r="AS60">
        <v>1.3741833746339305</v>
      </c>
      <c r="AT60">
        <v>-28.215615900805091</v>
      </c>
      <c r="AU60" t="e">
        <v>#VALUE!</v>
      </c>
      <c r="AV60" t="s">
        <v>2106</v>
      </c>
    </row>
    <row r="61" spans="1:48" x14ac:dyDescent="0.25">
      <c r="A61" s="14">
        <v>6.3999999999999965E-10</v>
      </c>
      <c r="B61" t="s">
        <v>715</v>
      </c>
      <c r="C61" s="4" t="s">
        <v>2050</v>
      </c>
      <c r="D61" s="4" t="s">
        <v>2050</v>
      </c>
      <c r="E61" s="4" t="s">
        <v>2050</v>
      </c>
      <c r="F61" s="4" t="s">
        <v>2050</v>
      </c>
      <c r="G61" s="4" t="s">
        <v>2050</v>
      </c>
      <c r="H61" s="4" t="s">
        <v>2050</v>
      </c>
      <c r="I61" s="34" t="s">
        <v>2050</v>
      </c>
      <c r="J61" s="35" t="s">
        <v>1236</v>
      </c>
      <c r="K61" s="35" t="s">
        <v>1236</v>
      </c>
      <c r="L61" s="35" t="s">
        <v>1236</v>
      </c>
      <c r="M61" s="35" t="s">
        <v>1236</v>
      </c>
      <c r="N61" s="4" t="s">
        <v>2050</v>
      </c>
      <c r="O61" s="4" t="s">
        <v>2050</v>
      </c>
      <c r="P61" s="35" t="s">
        <v>2050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 xml:space="preserve"> </v>
      </c>
      <c r="T61" s="37" t="str">
        <f t="shared" si="10"/>
        <v xml:space="preserve"> </v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 xml:space="preserve"> </v>
      </c>
      <c r="X61" s="37" t="str">
        <f t="shared" si="14"/>
        <v xml:space="preserve"> </v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715</v>
      </c>
      <c r="AP61" t="s">
        <v>2050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2050</v>
      </c>
    </row>
    <row r="62" spans="1:48" x14ac:dyDescent="0.25">
      <c r="A62" s="14">
        <v>6.4999999999999962E-10</v>
      </c>
      <c r="B62" t="s">
        <v>730</v>
      </c>
      <c r="C62" s="4">
        <v>9</v>
      </c>
      <c r="D62" s="4">
        <v>1</v>
      </c>
      <c r="E62" s="4">
        <v>6</v>
      </c>
      <c r="F62" s="4">
        <v>16</v>
      </c>
      <c r="G62" s="4">
        <v>2085</v>
      </c>
      <c r="H62" s="4">
        <v>1894.5</v>
      </c>
      <c r="I62" s="34">
        <v>12641.932839586103</v>
      </c>
      <c r="J62" s="35">
        <v>16.281452622668187</v>
      </c>
      <c r="K62" s="35">
        <v>16.281452622668187</v>
      </c>
      <c r="L62" s="35">
        <v>9.162521489971347</v>
      </c>
      <c r="M62" s="35">
        <v>9.162521489971347</v>
      </c>
      <c r="N62" s="4">
        <v>1.3420000000000001</v>
      </c>
      <c r="O62" s="4">
        <v>3.7896365042536857</v>
      </c>
      <c r="P62" s="35">
        <v>3.0435187362393026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3.0435187368893026</v>
      </c>
      <c r="AH62" s="38" t="str">
        <f t="shared" si="19"/>
        <v xml:space="preserve"> </v>
      </c>
      <c r="AI62" s="1">
        <f t="shared" si="29"/>
        <v>44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730</v>
      </c>
      <c r="AP62" t="s">
        <v>1323</v>
      </c>
      <c r="AQ62" s="22">
        <v>-13.215643380521902</v>
      </c>
      <c r="AR62" s="21">
        <v>-7.1207398089838891</v>
      </c>
      <c r="AS62">
        <v>10.055423594615998</v>
      </c>
      <c r="AT62">
        <v>13.215643380521902</v>
      </c>
      <c r="AU62">
        <v>7.1207398089838891</v>
      </c>
      <c r="AV62" t="s">
        <v>2107</v>
      </c>
    </row>
    <row r="63" spans="1:48" x14ac:dyDescent="0.25">
      <c r="A63" s="14">
        <v>6.5999999999999958E-10</v>
      </c>
      <c r="B63" t="s">
        <v>1193</v>
      </c>
      <c r="C63" s="4">
        <v>8</v>
      </c>
      <c r="D63" s="4">
        <v>1</v>
      </c>
      <c r="E63" s="4">
        <v>6</v>
      </c>
      <c r="F63" s="4">
        <v>15</v>
      </c>
      <c r="G63" s="4">
        <v>220</v>
      </c>
      <c r="H63" s="4">
        <v>217.2</v>
      </c>
      <c r="I63" s="34">
        <v>7760.6686580422293</v>
      </c>
      <c r="J63" s="35">
        <v>9.8727272727272712</v>
      </c>
      <c r="K63" s="35">
        <v>9.8727272727272712</v>
      </c>
      <c r="L63" s="35" t="s">
        <v>1236</v>
      </c>
      <c r="M63" s="35" t="s">
        <v>1236</v>
      </c>
      <c r="N63" s="4">
        <v>0.22</v>
      </c>
      <c r="O63" s="4">
        <v>-50</v>
      </c>
      <c r="P63" s="35">
        <v>8.3333333333333339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-0.31348437021765685</v>
      </c>
      <c r="W63" s="37" t="str">
        <f t="shared" si="13"/>
        <v xml:space="preserve"> </v>
      </c>
      <c r="X63" s="37" t="str">
        <f t="shared" si="14"/>
        <v xml:space="preserve"> </v>
      </c>
      <c r="Y63" s="1" t="str">
        <f t="shared" si="24"/>
        <v xml:space="preserve"> </v>
      </c>
      <c r="Z63" s="1">
        <f t="shared" si="15"/>
        <v>14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8.333333333993334</v>
      </c>
      <c r="AH63" s="38" t="str">
        <f t="shared" si="19"/>
        <v xml:space="preserve"> </v>
      </c>
      <c r="AI63" s="1">
        <f t="shared" si="29"/>
        <v>4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1193</v>
      </c>
      <c r="AP63" t="s">
        <v>1415</v>
      </c>
      <c r="AQ63" s="22">
        <v>31.348437021765683</v>
      </c>
      <c r="AR63" s="21" t="e">
        <v>#VALUE!</v>
      </c>
      <c r="AS63">
        <v>1.2891344383057168</v>
      </c>
      <c r="AT63">
        <v>-31.348437021765683</v>
      </c>
      <c r="AU63" t="e">
        <v>#VALUE!</v>
      </c>
      <c r="AV63" t="s">
        <v>2108</v>
      </c>
    </row>
    <row r="64" spans="1:48" x14ac:dyDescent="0.25">
      <c r="A64" s="14">
        <v>6.6999999999999955E-10</v>
      </c>
      <c r="B64" t="s">
        <v>853</v>
      </c>
      <c r="C64" s="4">
        <v>10</v>
      </c>
      <c r="D64" s="4">
        <v>1</v>
      </c>
      <c r="E64" s="4">
        <v>3</v>
      </c>
      <c r="F64" s="4">
        <v>14</v>
      </c>
      <c r="G64" s="4">
        <v>190</v>
      </c>
      <c r="H64" s="4">
        <v>171.6</v>
      </c>
      <c r="I64" s="34">
        <v>11457.216408113112</v>
      </c>
      <c r="J64" s="35">
        <v>23.833333333333329</v>
      </c>
      <c r="K64" s="35">
        <v>23.833333333333329</v>
      </c>
      <c r="L64" s="35">
        <v>10.366889436831237</v>
      </c>
      <c r="M64" s="35">
        <v>10.366889436831237</v>
      </c>
      <c r="N64" s="4">
        <v>7.2000000000000008E-2</v>
      </c>
      <c r="O64" s="4">
        <v>200.00000000000006</v>
      </c>
      <c r="P64" s="35">
        <v>1.2820512820512819</v>
      </c>
      <c r="Q64" s="36">
        <f t="shared" si="7"/>
        <v>71.42857142924143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>
        <f t="shared" si="27"/>
        <v>24</v>
      </c>
      <c r="AF64" s="1" t="str">
        <f t="shared" si="28"/>
        <v xml:space="preserve"> </v>
      </c>
      <c r="AG64" s="38" t="str">
        <f t="shared" si="18"/>
        <v xml:space="preserve"> </v>
      </c>
      <c r="AH64" s="38" t="str">
        <f t="shared" si="19"/>
        <v xml:space="preserve"> </v>
      </c>
      <c r="AI64" s="1" t="str">
        <f t="shared" si="29"/>
        <v xml:space="preserve"> 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853</v>
      </c>
      <c r="AP64" t="s">
        <v>2109</v>
      </c>
      <c r="AQ64" s="22">
        <v>-65.728834507002105</v>
      </c>
      <c r="AR64" s="21">
        <v>-21.201229072890861</v>
      </c>
      <c r="AS64">
        <v>10.722610722610737</v>
      </c>
      <c r="AT64">
        <v>65.728834507002105</v>
      </c>
      <c r="AU64">
        <v>21.201229072890861</v>
      </c>
      <c r="AV64" t="s">
        <v>2110</v>
      </c>
    </row>
    <row r="65" spans="1:48" x14ac:dyDescent="0.25">
      <c r="A65" s="14">
        <v>6.7999999999999951E-10</v>
      </c>
      <c r="B65" t="s">
        <v>749</v>
      </c>
      <c r="C65" s="4">
        <v>6</v>
      </c>
      <c r="D65" s="4">
        <v>3</v>
      </c>
      <c r="E65" s="4">
        <v>7</v>
      </c>
      <c r="F65" s="4">
        <v>16</v>
      </c>
      <c r="G65" s="4">
        <v>198.5</v>
      </c>
      <c r="H65" s="4">
        <v>182.9</v>
      </c>
      <c r="I65" s="34">
        <v>6057.0324124135395</v>
      </c>
      <c r="J65" s="35">
        <v>12.971631205673757</v>
      </c>
      <c r="K65" s="35">
        <v>12.971631205673757</v>
      </c>
      <c r="L65" s="35">
        <v>6.993873036469231</v>
      </c>
      <c r="M65" s="35">
        <v>6.993873036469231</v>
      </c>
      <c r="N65" s="4">
        <v>0.14300000000000002</v>
      </c>
      <c r="O65" s="4">
        <v>-7.1428571428571317</v>
      </c>
      <c r="P65" s="35">
        <v>4.4833242208857307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>
        <f t="shared" si="14"/>
        <v>-0.18233331881764414</v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>
        <f t="shared" si="16"/>
        <v>16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4.4833242215657307</v>
      </c>
      <c r="AH65" s="38" t="str">
        <f t="shared" si="19"/>
        <v xml:space="preserve"> </v>
      </c>
      <c r="AI65" s="1">
        <f t="shared" si="29"/>
        <v>25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749</v>
      </c>
      <c r="AP65" t="s">
        <v>1239</v>
      </c>
      <c r="AQ65" s="22">
        <v>9.7997207816375891</v>
      </c>
      <c r="AR65" s="21">
        <v>18.233331881764414</v>
      </c>
      <c r="AS65">
        <v>8.5292509568069885</v>
      </c>
      <c r="AT65">
        <v>-9.7997207816375891</v>
      </c>
      <c r="AU65">
        <v>-18.233331881764414</v>
      </c>
      <c r="AV65" t="s">
        <v>2111</v>
      </c>
    </row>
    <row r="66" spans="1:48" x14ac:dyDescent="0.25">
      <c r="A66" s="14">
        <v>6.8999999999999948E-10</v>
      </c>
      <c r="B66" t="s">
        <v>697</v>
      </c>
      <c r="C66" s="4">
        <v>13</v>
      </c>
      <c r="D66" s="4">
        <v>1</v>
      </c>
      <c r="E66" s="4">
        <v>2</v>
      </c>
      <c r="F66" s="4">
        <v>16</v>
      </c>
      <c r="G66" s="4">
        <v>1000</v>
      </c>
      <c r="H66" s="4">
        <v>899.4</v>
      </c>
      <c r="I66" s="34">
        <v>43869.621607134068</v>
      </c>
      <c r="J66" s="35">
        <v>17.131428571428572</v>
      </c>
      <c r="K66" s="35">
        <v>17.131428571428572</v>
      </c>
      <c r="L66" s="35">
        <v>12.510690153430387</v>
      </c>
      <c r="M66" s="35">
        <v>12.510690153430387</v>
      </c>
      <c r="N66" s="4">
        <v>0.52500000000000002</v>
      </c>
      <c r="O66" s="4">
        <v>-4.7186932849364833</v>
      </c>
      <c r="P66" s="35">
        <v>5.5036691127418278</v>
      </c>
      <c r="Q66" s="36">
        <f t="shared" si="7"/>
        <v>81.250000000689994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>
        <f t="shared" si="27"/>
        <v>12</v>
      </c>
      <c r="AF66" s="1" t="str">
        <f t="shared" si="28"/>
        <v xml:space="preserve"> </v>
      </c>
      <c r="AG66" s="38">
        <f t="shared" si="18"/>
        <v>5.5036691134318279</v>
      </c>
      <c r="AH66" s="38" t="str">
        <f t="shared" si="19"/>
        <v xml:space="preserve"> </v>
      </c>
      <c r="AI66" s="1">
        <f t="shared" si="29"/>
        <v>18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697</v>
      </c>
      <c r="AP66" t="s">
        <v>1296</v>
      </c>
      <c r="AQ66" s="22">
        <v>-19.126084919558629</v>
      </c>
      <c r="AR66" s="21">
        <v>-46.264801258395096</v>
      </c>
      <c r="AS66">
        <v>11.185234600845018</v>
      </c>
      <c r="AT66">
        <v>19.126084919558629</v>
      </c>
      <c r="AU66">
        <v>46.264801258395096</v>
      </c>
      <c r="AV66" t="s">
        <v>2112</v>
      </c>
    </row>
    <row r="67" spans="1:48" x14ac:dyDescent="0.25">
      <c r="A67" s="14">
        <v>6.9999999999999944E-10</v>
      </c>
      <c r="B67" t="s">
        <v>1194</v>
      </c>
      <c r="C67" s="4">
        <v>10</v>
      </c>
      <c r="D67" s="4">
        <v>4</v>
      </c>
      <c r="E67" s="4">
        <v>10</v>
      </c>
      <c r="F67" s="4">
        <v>24</v>
      </c>
      <c r="G67" s="4">
        <v>205</v>
      </c>
      <c r="H67" s="4">
        <v>198.8</v>
      </c>
      <c r="I67" s="34">
        <v>31626.435989172496</v>
      </c>
      <c r="J67" s="35">
        <v>14.405797101449275</v>
      </c>
      <c r="K67" s="35">
        <v>14.405797101449275</v>
      </c>
      <c r="L67" s="35" t="s">
        <v>1236</v>
      </c>
      <c r="M67" s="35" t="s">
        <v>1236</v>
      </c>
      <c r="N67" s="4">
        <v>0.13800000000000001</v>
      </c>
      <c r="O67" s="4">
        <v>187.50000000000003</v>
      </c>
      <c r="P67" s="35">
        <v>4.5271629778672029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4.527162978567203</v>
      </c>
      <c r="AH67" s="38" t="str">
        <f t="shared" si="19"/>
        <v xml:space="preserve"> </v>
      </c>
      <c r="AI67" s="1">
        <f t="shared" si="29"/>
        <v>24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1194</v>
      </c>
      <c r="AP67" t="s">
        <v>1474</v>
      </c>
      <c r="AQ67" s="22">
        <v>-0.17297750073586027</v>
      </c>
      <c r="AR67" s="21" t="e">
        <v>#VALUE!</v>
      </c>
      <c r="AS67">
        <v>3.1187122736418438</v>
      </c>
      <c r="AT67">
        <v>0.17297750073586027</v>
      </c>
      <c r="AU67" t="e">
        <v>#VALUE!</v>
      </c>
      <c r="AV67" t="s">
        <v>2113</v>
      </c>
    </row>
    <row r="68" spans="1:48" x14ac:dyDescent="0.25">
      <c r="A68" s="14">
        <v>7.0999999999999941E-10</v>
      </c>
      <c r="B68" t="s">
        <v>729</v>
      </c>
      <c r="C68" s="4">
        <v>12</v>
      </c>
      <c r="D68" s="4">
        <v>4</v>
      </c>
      <c r="E68" s="4">
        <v>9</v>
      </c>
      <c r="F68" s="4">
        <v>25</v>
      </c>
      <c r="G68" s="4">
        <v>8050</v>
      </c>
      <c r="H68" s="4">
        <v>8100</v>
      </c>
      <c r="I68" s="34">
        <v>14799.686820606557</v>
      </c>
      <c r="J68" s="35">
        <v>36.651583710407238</v>
      </c>
      <c r="K68" s="35">
        <v>36.651583710407238</v>
      </c>
      <c r="L68" s="35">
        <v>16.903600182582771</v>
      </c>
      <c r="M68" s="35">
        <v>16.903600182582771</v>
      </c>
      <c r="N68" s="4">
        <v>4.45</v>
      </c>
      <c r="O68" s="4">
        <v>100.54078413699867</v>
      </c>
      <c r="P68" s="35">
        <v>0.37530864197530861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729</v>
      </c>
      <c r="AP68" t="s">
        <v>1337</v>
      </c>
      <c r="AQ68" s="22">
        <v>-154.86255599279511</v>
      </c>
      <c r="AR68" s="21">
        <v>-97.623127975790865</v>
      </c>
      <c r="AS68">
        <v>-0.61728395061728669</v>
      </c>
      <c r="AT68">
        <v>154.86255599279511</v>
      </c>
      <c r="AU68">
        <v>97.623127975790865</v>
      </c>
      <c r="AV68" t="s">
        <v>2114</v>
      </c>
    </row>
    <row r="69" spans="1:48" x14ac:dyDescent="0.25">
      <c r="A69" s="14">
        <v>7.1999999999999937E-10</v>
      </c>
      <c r="B69" t="s">
        <v>854</v>
      </c>
      <c r="C69" s="4">
        <v>5</v>
      </c>
      <c r="D69" s="4">
        <v>7</v>
      </c>
      <c r="E69" s="4">
        <v>8</v>
      </c>
      <c r="F69" s="4">
        <v>20</v>
      </c>
      <c r="G69" s="4">
        <v>2300</v>
      </c>
      <c r="H69" s="4">
        <v>2100</v>
      </c>
      <c r="I69" s="34">
        <v>21328.588620888386</v>
      </c>
      <c r="J69" s="35" t="s">
        <v>1236</v>
      </c>
      <c r="K69" s="35" t="s">
        <v>1236</v>
      </c>
      <c r="L69" s="35" t="s">
        <v>1236</v>
      </c>
      <c r="M69" s="35" t="s">
        <v>1236</v>
      </c>
      <c r="N69" s="4">
        <v>-0.24099999999999999</v>
      </c>
      <c r="O69" s="4">
        <v>19.666666666666664</v>
      </c>
      <c r="P69" s="35">
        <v>0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854</v>
      </c>
      <c r="AP69" t="s">
        <v>1239</v>
      </c>
      <c r="AQ69" s="22" t="e">
        <v>#VALUE!</v>
      </c>
      <c r="AR69" s="21" t="e">
        <v>#VALUE!</v>
      </c>
      <c r="AS69">
        <v>9.5238095238095344</v>
      </c>
      <c r="AT69" t="e">
        <v>#VALUE!</v>
      </c>
      <c r="AU69" t="e">
        <v>#VALUE!</v>
      </c>
      <c r="AV69" t="s">
        <v>2115</v>
      </c>
    </row>
    <row r="70" spans="1:48" x14ac:dyDescent="0.25">
      <c r="A70" s="14">
        <v>7.2999999999999934E-10</v>
      </c>
      <c r="B70" t="s">
        <v>1086</v>
      </c>
      <c r="C70" s="4">
        <v>8</v>
      </c>
      <c r="D70" s="4">
        <v>2</v>
      </c>
      <c r="E70" s="4">
        <v>5</v>
      </c>
      <c r="F70" s="4">
        <v>15</v>
      </c>
      <c r="G70" s="4">
        <v>795</v>
      </c>
      <c r="H70" s="4">
        <v>736.8</v>
      </c>
      <c r="I70" s="34">
        <v>10118.121298535689</v>
      </c>
      <c r="J70" s="35">
        <v>11.129909365558911</v>
      </c>
      <c r="K70" s="35">
        <v>11.129909365558911</v>
      </c>
      <c r="L70" s="35" t="s">
        <v>1236</v>
      </c>
      <c r="M70" s="35" t="s">
        <v>1236</v>
      </c>
      <c r="N70" s="4">
        <v>0.66200000000000003</v>
      </c>
      <c r="O70" s="4">
        <v>18.214285714285708</v>
      </c>
      <c r="P70" s="35">
        <v>6.528230184581977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>
        <f t="shared" si="12"/>
        <v>-0.22606423468979886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>
        <f t="shared" si="15"/>
        <v>20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6.5282301853119771</v>
      </c>
      <c r="AH70" s="38" t="str">
        <f t="shared" si="19"/>
        <v xml:space="preserve"> </v>
      </c>
      <c r="AI70" s="1">
        <f t="shared" si="29"/>
        <v>11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1086</v>
      </c>
      <c r="AP70" t="s">
        <v>1415</v>
      </c>
      <c r="AQ70" s="22">
        <v>22.606423468979887</v>
      </c>
      <c r="AR70" s="21" t="e">
        <v>#VALUE!</v>
      </c>
      <c r="AS70">
        <v>7.8990228013029462</v>
      </c>
      <c r="AT70">
        <v>-22.606423468979887</v>
      </c>
      <c r="AU70" t="e">
        <v>#VALUE!</v>
      </c>
      <c r="AV70" t="s">
        <v>2116</v>
      </c>
    </row>
    <row r="71" spans="1:48" x14ac:dyDescent="0.25">
      <c r="A71" s="14">
        <v>7.3999999999999931E-10</v>
      </c>
      <c r="B71" t="s">
        <v>1195</v>
      </c>
      <c r="C71" s="4">
        <v>7</v>
      </c>
      <c r="D71" s="4">
        <v>1</v>
      </c>
      <c r="E71" s="4">
        <v>6</v>
      </c>
      <c r="F71" s="4">
        <v>14</v>
      </c>
      <c r="G71" s="4">
        <v>1073.5</v>
      </c>
      <c r="H71" s="4">
        <v>1026</v>
      </c>
      <c r="I71" s="34">
        <v>5951.90950812131</v>
      </c>
      <c r="J71" s="35">
        <v>34.662162162162161</v>
      </c>
      <c r="K71" s="35">
        <v>34.662162162162161</v>
      </c>
      <c r="L71" s="35">
        <v>12.895850319440219</v>
      </c>
      <c r="M71" s="35">
        <v>12.895850319440219</v>
      </c>
      <c r="N71" s="4">
        <v>0.29599999999999999</v>
      </c>
      <c r="O71" s="4">
        <v>-52.0259319286872</v>
      </c>
      <c r="P71" s="35">
        <v>2.1150097465886941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 t="str">
        <f t="shared" si="18"/>
        <v xml:space="preserve"> </v>
      </c>
      <c r="AH71" s="38" t="str">
        <f t="shared" si="19"/>
        <v xml:space="preserve"> </v>
      </c>
      <c r="AI71" s="1" t="str">
        <f t="shared" si="29"/>
        <v xml:space="preserve"> </v>
      </c>
      <c r="AJ71" s="1" t="str">
        <f t="shared" si="30"/>
        <v xml:space="preserve"> </v>
      </c>
      <c r="AK71" s="25" t="str">
        <f t="shared" si="22"/>
        <v xml:space="preserve"> </v>
      </c>
      <c r="AL71" s="25">
        <f t="shared" si="23"/>
        <v>-52.025931927947198</v>
      </c>
      <c r="AM71" s="1" t="str">
        <f t="shared" si="31"/>
        <v xml:space="preserve"> </v>
      </c>
      <c r="AN71" s="1">
        <f t="shared" si="32"/>
        <v>1</v>
      </c>
      <c r="AO71" t="s">
        <v>1195</v>
      </c>
      <c r="AP71" t="s">
        <v>1467</v>
      </c>
      <c r="AQ71" s="22">
        <v>-141.02880013823125</v>
      </c>
      <c r="AR71" s="21">
        <v>-50.767780266202408</v>
      </c>
      <c r="AS71">
        <v>4.629629629629628</v>
      </c>
      <c r="AT71">
        <v>141.02880013823125</v>
      </c>
      <c r="AU71">
        <v>50.767780266202408</v>
      </c>
      <c r="AV71" t="s">
        <v>2117</v>
      </c>
    </row>
    <row r="72" spans="1:48" x14ac:dyDescent="0.25">
      <c r="A72" s="14">
        <v>7.4999999999999927E-10</v>
      </c>
      <c r="B72" t="s">
        <v>1196</v>
      </c>
      <c r="C72" s="4">
        <v>14</v>
      </c>
      <c r="D72" s="4">
        <v>0</v>
      </c>
      <c r="E72" s="4">
        <v>4</v>
      </c>
      <c r="F72" s="4">
        <v>18</v>
      </c>
      <c r="G72" s="4">
        <v>1950</v>
      </c>
      <c r="H72" s="4">
        <v>1447.5</v>
      </c>
      <c r="I72" s="34">
        <v>9389.1132562708099</v>
      </c>
      <c r="J72" s="35">
        <v>8.5524470051202606</v>
      </c>
      <c r="K72" s="35">
        <v>8.5524470051202606</v>
      </c>
      <c r="L72" s="35">
        <v>6.1330028257657005</v>
      </c>
      <c r="M72" s="35">
        <v>6.1330028257657005</v>
      </c>
      <c r="N72" s="4">
        <v>2.3260000000000001</v>
      </c>
      <c r="O72" s="4">
        <v>2.0175438596491144</v>
      </c>
      <c r="P72" s="35">
        <v>7.5202363727418042</v>
      </c>
      <c r="Q72" s="36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77.777777778527778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0.34715025981735742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-0.40529213663993768</v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-0.28297925340127628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9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12</v>
      </c>
      <c r="AC72" s="1">
        <f t="shared" si="26"/>
        <v>2</v>
      </c>
      <c r="AD72" s="1" t="str">
        <f t="shared" ref="AD72:AD107" si="43">IF(ISERROR((RANK(T72,T$7:T$184,1)))=TRUE," ",((RANK(T72,T$7:T$184,1))))</f>
        <v xml:space="preserve"> </v>
      </c>
      <c r="AE72" s="1">
        <f t="shared" si="27"/>
        <v>14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7.5202363734918043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7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1196</v>
      </c>
      <c r="AP72" t="s">
        <v>1332</v>
      </c>
      <c r="AQ72" s="22">
        <v>40.529213663993765</v>
      </c>
      <c r="AR72" s="21">
        <v>28.297925340127627</v>
      </c>
      <c r="AS72">
        <v>34.71502590673574</v>
      </c>
      <c r="AT72">
        <v>-40.529213663993765</v>
      </c>
      <c r="AU72">
        <v>-28.297925340127627</v>
      </c>
      <c r="AV72" t="s">
        <v>2118</v>
      </c>
    </row>
    <row r="73" spans="1:48" x14ac:dyDescent="0.25">
      <c r="A73" s="14">
        <v>7.5999999999999924E-10</v>
      </c>
      <c r="B73" t="s">
        <v>691</v>
      </c>
      <c r="C73" s="4">
        <v>12</v>
      </c>
      <c r="D73" s="4">
        <v>1</v>
      </c>
      <c r="E73" s="4">
        <v>6</v>
      </c>
      <c r="F73" s="4">
        <v>19</v>
      </c>
      <c r="G73" s="4">
        <v>1700</v>
      </c>
      <c r="H73" s="4">
        <v>1552.5</v>
      </c>
      <c r="I73" s="34">
        <v>55806.533423845227</v>
      </c>
      <c r="J73" s="35">
        <v>12.791370910274829</v>
      </c>
      <c r="K73" s="35">
        <v>12.791370910274829</v>
      </c>
      <c r="L73" s="35">
        <v>17.700455680779775</v>
      </c>
      <c r="M73" s="35">
        <v>17.700455680779775</v>
      </c>
      <c r="N73" s="4">
        <v>1.6679999999999999</v>
      </c>
      <c r="O73" s="4">
        <v>-4.9572649572649672</v>
      </c>
      <c r="P73" s="35">
        <v>0.82958354235847209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-0.1105318911720482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25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 t="str">
        <f t="shared" si="44"/>
        <v xml:space="preserve"> </v>
      </c>
      <c r="AH73" s="38" t="str">
        <f t="shared" si="45"/>
        <v xml:space="preserve"> </v>
      </c>
      <c r="AI73" s="1" t="str">
        <f t="shared" si="29"/>
        <v xml:space="preserve"> 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691</v>
      </c>
      <c r="AP73" t="s">
        <v>1415</v>
      </c>
      <c r="AQ73" s="22">
        <v>11.05318911720482</v>
      </c>
      <c r="AR73" s="21">
        <v>-106.93931354557624</v>
      </c>
      <c r="AS73">
        <v>9.5008051529790638</v>
      </c>
      <c r="AT73">
        <v>-11.05318911720482</v>
      </c>
      <c r="AU73">
        <v>106.93931354557624</v>
      </c>
      <c r="AV73" t="s">
        <v>2119</v>
      </c>
    </row>
    <row r="74" spans="1:48" x14ac:dyDescent="0.25">
      <c r="A74" s="14">
        <v>7.699999999999992E-10</v>
      </c>
      <c r="B74" t="s">
        <v>1197</v>
      </c>
      <c r="C74" s="4">
        <v>2</v>
      </c>
      <c r="D74" s="4">
        <v>0</v>
      </c>
      <c r="E74" s="4">
        <v>1</v>
      </c>
      <c r="F74" s="4">
        <v>3</v>
      </c>
      <c r="G74" s="4">
        <v>2841.1162109375</v>
      </c>
      <c r="H74" s="4">
        <v>2775</v>
      </c>
      <c r="I74" s="34">
        <v>7594.3908140625008</v>
      </c>
      <c r="J74" s="35" t="s">
        <v>1236</v>
      </c>
      <c r="K74" s="35" t="s">
        <v>1236</v>
      </c>
      <c r="L74" s="35" t="s">
        <v>1236</v>
      </c>
      <c r="M74" s="35" t="s">
        <v>1236</v>
      </c>
      <c r="N74" s="4" t="s">
        <v>119</v>
      </c>
      <c r="O74" s="4" t="s">
        <v>2051</v>
      </c>
      <c r="P74" s="35" t="s">
        <v>124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 xml:space="preserve"> </v>
      </c>
      <c r="V74" s="37" t="str">
        <f t="shared" si="38"/>
        <v xml:space="preserve"> </v>
      </c>
      <c r="W74" s="37" t="str">
        <f t="shared" si="39"/>
        <v xml:space="preserve"> </v>
      </c>
      <c r="X74" s="37" t="str">
        <f t="shared" si="40"/>
        <v xml:space="preserve"> 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 t="str">
        <f t="shared" si="44"/>
        <v xml:space="preserve"> </v>
      </c>
      <c r="AH74" s="38" t="str">
        <f t="shared" si="45"/>
        <v xml:space="preserve"> </v>
      </c>
      <c r="AI74" s="1" t="str">
        <f t="shared" si="29"/>
        <v xml:space="preserve"> 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1197</v>
      </c>
      <c r="AP74" t="s">
        <v>119</v>
      </c>
      <c r="AQ74" s="22" t="e">
        <v>#VALUE!</v>
      </c>
      <c r="AR74" s="21" t="e">
        <v>#VALUE!</v>
      </c>
      <c r="AS74">
        <v>2.3825661599099046</v>
      </c>
      <c r="AT74" t="e">
        <v>#VALUE!</v>
      </c>
      <c r="AU74" t="e">
        <v>#VALUE!</v>
      </c>
      <c r="AV74" t="s">
        <v>2120</v>
      </c>
    </row>
    <row r="75" spans="1:48" x14ac:dyDescent="0.25">
      <c r="A75" s="14">
        <v>7.7999999999999917E-10</v>
      </c>
      <c r="B75" t="s">
        <v>721</v>
      </c>
      <c r="C75" s="4">
        <v>15</v>
      </c>
      <c r="D75" s="4">
        <v>0</v>
      </c>
      <c r="E75" s="4">
        <v>5</v>
      </c>
      <c r="F75" s="4">
        <v>20</v>
      </c>
      <c r="G75" s="4">
        <v>3284</v>
      </c>
      <c r="H75" s="4">
        <v>3137</v>
      </c>
      <c r="I75" s="34">
        <v>13756.545387155773</v>
      </c>
      <c r="J75" s="35">
        <v>12.898848684210527</v>
      </c>
      <c r="K75" s="35">
        <v>12.898848684210527</v>
      </c>
      <c r="L75" s="35">
        <v>9.1654194482610407</v>
      </c>
      <c r="M75" s="35">
        <v>9.1654194482610407</v>
      </c>
      <c r="N75" s="4">
        <v>2.4319999999999999</v>
      </c>
      <c r="O75" s="4">
        <v>10.595725329695322</v>
      </c>
      <c r="P75" s="35">
        <v>7.4721071087025814</v>
      </c>
      <c r="Q75" s="36">
        <f t="shared" si="33"/>
        <v>75.000000000780005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>
        <f t="shared" si="38"/>
        <v>-0.10305825500011656</v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>
        <f t="shared" si="41"/>
        <v>27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>
        <f t="shared" si="27"/>
        <v>18</v>
      </c>
      <c r="AF75" s="1" t="str">
        <f t="shared" si="28"/>
        <v xml:space="preserve"> </v>
      </c>
      <c r="AG75" s="38">
        <f t="shared" si="44"/>
        <v>7.4721071094825815</v>
      </c>
      <c r="AH75" s="38" t="str">
        <f t="shared" si="45"/>
        <v xml:space="preserve"> </v>
      </c>
      <c r="AI75" s="1">
        <f t="shared" si="29"/>
        <v>8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721</v>
      </c>
      <c r="AP75" t="s">
        <v>1571</v>
      </c>
      <c r="AQ75" s="22">
        <v>10.305825500011656</v>
      </c>
      <c r="AR75" s="21">
        <v>-7.1546203773697137</v>
      </c>
      <c r="AS75">
        <v>4.6860057379662035</v>
      </c>
      <c r="AT75">
        <v>-10.305825500011656</v>
      </c>
      <c r="AU75">
        <v>7.1546203773697137</v>
      </c>
      <c r="AV75" t="s">
        <v>2121</v>
      </c>
    </row>
    <row r="76" spans="1:48" x14ac:dyDescent="0.25">
      <c r="A76" s="14">
        <v>7.8999999999999913E-10</v>
      </c>
      <c r="B76" t="s">
        <v>744</v>
      </c>
      <c r="C76" s="4">
        <v>2</v>
      </c>
      <c r="D76" s="4">
        <v>7</v>
      </c>
      <c r="E76" s="4">
        <v>7</v>
      </c>
      <c r="F76" s="4">
        <v>16</v>
      </c>
      <c r="G76" s="4">
        <v>710</v>
      </c>
      <c r="H76" s="4">
        <v>796.8</v>
      </c>
      <c r="I76" s="34">
        <v>8253.6996870681905</v>
      </c>
      <c r="J76" s="35">
        <v>23.785074626865669</v>
      </c>
      <c r="K76" s="35">
        <v>23.785074626865669</v>
      </c>
      <c r="L76" s="35">
        <v>11.028513385324413</v>
      </c>
      <c r="M76" s="35">
        <v>11.028513385324413</v>
      </c>
      <c r="N76" s="4">
        <v>0.33500000000000002</v>
      </c>
      <c r="O76" s="4">
        <v>16.724738675958182</v>
      </c>
      <c r="P76" s="35">
        <v>2.560240963855422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744</v>
      </c>
      <c r="AP76" t="s">
        <v>1805</v>
      </c>
      <c r="AQ76" s="22">
        <v>-65.393259996049636</v>
      </c>
      <c r="AR76" s="21">
        <v>-28.936397488648822</v>
      </c>
      <c r="AS76">
        <v>-10.893574297188746</v>
      </c>
      <c r="AT76">
        <v>65.393259996049636</v>
      </c>
      <c r="AU76">
        <v>28.936397488648822</v>
      </c>
      <c r="AV76" t="s">
        <v>2122</v>
      </c>
    </row>
    <row r="77" spans="1:48" x14ac:dyDescent="0.25">
      <c r="A77" s="14">
        <v>7.999999999999991E-10</v>
      </c>
      <c r="B77" t="s">
        <v>695</v>
      </c>
      <c r="C77" s="4">
        <v>17</v>
      </c>
      <c r="D77" s="4">
        <v>0</v>
      </c>
      <c r="E77" s="4">
        <v>6</v>
      </c>
      <c r="F77" s="4">
        <v>23</v>
      </c>
      <c r="G77" s="4">
        <v>7900</v>
      </c>
      <c r="H77" s="4" t="s">
        <v>119</v>
      </c>
      <c r="I77" s="34" t="s">
        <v>119</v>
      </c>
      <c r="J77" s="35" t="s">
        <v>1236</v>
      </c>
      <c r="K77" s="35" t="s">
        <v>1236</v>
      </c>
      <c r="L77" s="35" t="s">
        <v>1236</v>
      </c>
      <c r="M77" s="35" t="s">
        <v>1236</v>
      </c>
      <c r="N77" s="4">
        <v>3.0680000000000001</v>
      </c>
      <c r="O77" s="4">
        <v>-6.1773700305810388</v>
      </c>
      <c r="P77" s="35" t="s">
        <v>124</v>
      </c>
      <c r="Q77" s="36">
        <f t="shared" si="33"/>
        <v>73.913043479060875</v>
      </c>
      <c r="R77" s="36" t="str">
        <f t="shared" si="34"/>
        <v xml:space="preserve"> </v>
      </c>
      <c r="S77" s="37" t="str">
        <f t="shared" si="35"/>
        <v xml:space="preserve"> </v>
      </c>
      <c r="T77" s="37" t="str">
        <f t="shared" si="36"/>
        <v xml:space="preserve"> </v>
      </c>
      <c r="U77" s="37" t="str">
        <f t="shared" si="37"/>
        <v xml:space="preserve"> </v>
      </c>
      <c r="V77" s="37" t="str">
        <f t="shared" si="38"/>
        <v xml:space="preserve"> </v>
      </c>
      <c r="W77" s="37" t="str">
        <f t="shared" si="39"/>
        <v xml:space="preserve"> </v>
      </c>
      <c r="X77" s="37" t="str">
        <f t="shared" si="40"/>
        <v xml:space="preserve"> 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>
        <f t="shared" si="27"/>
        <v>20</v>
      </c>
      <c r="AF77" s="1" t="str">
        <f t="shared" si="28"/>
        <v xml:space="preserve"> </v>
      </c>
      <c r="AG77" s="38" t="str">
        <f t="shared" si="44"/>
        <v xml:space="preserve"> </v>
      </c>
      <c r="AH77" s="38" t="str">
        <f t="shared" si="45"/>
        <v xml:space="preserve"> </v>
      </c>
      <c r="AI77" s="1" t="str">
        <f t="shared" si="29"/>
        <v xml:space="preserve"> 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695</v>
      </c>
      <c r="AP77" t="s">
        <v>1520</v>
      </c>
      <c r="AQ77" s="22" t="e">
        <v>#VALUE!</v>
      </c>
      <c r="AR77" s="21" t="e">
        <v>#VALUE!</v>
      </c>
      <c r="AS77" t="s">
        <v>124</v>
      </c>
      <c r="AT77" t="e">
        <v>#VALUE!</v>
      </c>
      <c r="AU77" t="e">
        <v>#VALUE!</v>
      </c>
      <c r="AV77" t="s">
        <v>2123</v>
      </c>
    </row>
    <row r="78" spans="1:48" x14ac:dyDescent="0.25">
      <c r="A78" s="14">
        <v>8.0999999999999906E-10</v>
      </c>
      <c r="B78" t="s">
        <v>683</v>
      </c>
      <c r="C78" s="4">
        <v>17</v>
      </c>
      <c r="D78" s="4">
        <v>1</v>
      </c>
      <c r="E78" s="4">
        <v>6</v>
      </c>
      <c r="F78" s="4">
        <v>24</v>
      </c>
      <c r="G78" s="4">
        <v>1748.5718994140625</v>
      </c>
      <c r="H78" s="4">
        <v>1402.6</v>
      </c>
      <c r="I78" s="34">
        <v>147143.89131524862</v>
      </c>
      <c r="J78" s="35">
        <v>9.1441798186304926</v>
      </c>
      <c r="K78" s="35">
        <v>9.1441798186304926</v>
      </c>
      <c r="L78" s="35">
        <v>4.7487825781671651</v>
      </c>
      <c r="M78" s="35">
        <v>4.7487825781671651</v>
      </c>
      <c r="N78" s="4">
        <v>2.1080000000000001</v>
      </c>
      <c r="O78" s="4">
        <v>240</v>
      </c>
      <c r="P78" s="35">
        <v>3.5225276432482033</v>
      </c>
      <c r="Q78" s="36">
        <f t="shared" si="33"/>
        <v>70.833333334143333</v>
      </c>
      <c r="R78" s="36" t="str">
        <f t="shared" si="34"/>
        <v xml:space="preserve"> </v>
      </c>
      <c r="S78" s="37">
        <f t="shared" si="35"/>
        <v>0.24666469453170453</v>
      </c>
      <c r="T78" s="37" t="str">
        <f t="shared" si="36"/>
        <v/>
      </c>
      <c r="U78" s="37" t="str">
        <f t="shared" si="37"/>
        <v/>
      </c>
      <c r="V78" s="37">
        <f t="shared" si="38"/>
        <v>-0.36414506411297265</v>
      </c>
      <c r="W78" s="37" t="str">
        <f t="shared" si="39"/>
        <v/>
      </c>
      <c r="X78" s="37">
        <f t="shared" si="40"/>
        <v>-0.44481101242484355</v>
      </c>
      <c r="Y78" s="1" t="str">
        <f t="shared" si="24"/>
        <v xml:space="preserve"> </v>
      </c>
      <c r="Z78" s="1">
        <f t="shared" si="41"/>
        <v>11</v>
      </c>
      <c r="AA78" s="1" t="str">
        <f t="shared" si="25"/>
        <v xml:space="preserve"> </v>
      </c>
      <c r="AB78" s="1">
        <f t="shared" si="42"/>
        <v>5</v>
      </c>
      <c r="AC78" s="1">
        <f t="shared" si="26"/>
        <v>9</v>
      </c>
      <c r="AD78" s="1" t="str">
        <f t="shared" si="43"/>
        <v xml:space="preserve"> </v>
      </c>
      <c r="AE78" s="1">
        <f t="shared" si="27"/>
        <v>25</v>
      </c>
      <c r="AF78" s="1" t="str">
        <f t="shared" si="28"/>
        <v xml:space="preserve"> </v>
      </c>
      <c r="AG78" s="38">
        <f t="shared" si="44"/>
        <v>3.5225276440582034</v>
      </c>
      <c r="AH78" s="38" t="str">
        <f t="shared" si="45"/>
        <v xml:space="preserve"> </v>
      </c>
      <c r="AI78" s="1">
        <f t="shared" si="29"/>
        <v>34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683</v>
      </c>
      <c r="AP78" t="s">
        <v>1561</v>
      </c>
      <c r="AQ78" s="22">
        <v>36.414506411297268</v>
      </c>
      <c r="AR78" s="21">
        <v>44.481101242484357</v>
      </c>
      <c r="AS78">
        <v>24.666469372170454</v>
      </c>
      <c r="AT78">
        <v>-36.414506411297268</v>
      </c>
      <c r="AU78">
        <v>-44.481101242484357</v>
      </c>
      <c r="AV78" t="s">
        <v>2124</v>
      </c>
    </row>
    <row r="79" spans="1:48" x14ac:dyDescent="0.25">
      <c r="A79" s="14">
        <v>8.1999999999999903E-10</v>
      </c>
      <c r="B79" t="s">
        <v>685</v>
      </c>
      <c r="C79" s="4">
        <v>13</v>
      </c>
      <c r="D79" s="4">
        <v>1</v>
      </c>
      <c r="E79" s="4">
        <v>1</v>
      </c>
      <c r="F79" s="4">
        <v>15</v>
      </c>
      <c r="G79" s="4">
        <v>1790</v>
      </c>
      <c r="H79" s="4">
        <v>1336.8</v>
      </c>
      <c r="I79" s="34">
        <v>147143.89131524862</v>
      </c>
      <c r="J79" s="35">
        <v>8.7152000438793973</v>
      </c>
      <c r="K79" s="35">
        <v>8.7152000438793973</v>
      </c>
      <c r="L79" s="35">
        <v>4.7487825781671651</v>
      </c>
      <c r="M79" s="35">
        <v>4.7487825781671651</v>
      </c>
      <c r="N79" s="4">
        <v>2.1080000000000001</v>
      </c>
      <c r="O79" s="4">
        <v>240</v>
      </c>
      <c r="P79" s="35">
        <v>3.8102201845458996</v>
      </c>
      <c r="Q79" s="36">
        <f t="shared" si="33"/>
        <v>86.666666667486666</v>
      </c>
      <c r="R79" s="36" t="str">
        <f t="shared" si="34"/>
        <v xml:space="preserve"> </v>
      </c>
      <c r="S79" s="37">
        <f t="shared" si="35"/>
        <v>0.33901855258541008</v>
      </c>
      <c r="T79" s="37" t="str">
        <f t="shared" si="36"/>
        <v/>
      </c>
      <c r="U79" s="37" t="str">
        <f t="shared" si="37"/>
        <v/>
      </c>
      <c r="V79" s="37">
        <f t="shared" si="38"/>
        <v>-0.3939748479297176</v>
      </c>
      <c r="W79" s="37" t="str">
        <f t="shared" si="39"/>
        <v/>
      </c>
      <c r="X79" s="37">
        <f t="shared" si="40"/>
        <v>-0.44481101242484355</v>
      </c>
      <c r="Y79" s="1" t="str">
        <f t="shared" si="24"/>
        <v xml:space="preserve"> </v>
      </c>
      <c r="Z79" s="1">
        <f t="shared" si="41"/>
        <v>10</v>
      </c>
      <c r="AA79" s="1" t="str">
        <f t="shared" si="25"/>
        <v xml:space="preserve"> </v>
      </c>
      <c r="AB79" s="1">
        <f t="shared" si="42"/>
        <v>5</v>
      </c>
      <c r="AC79" s="1">
        <f t="shared" si="26"/>
        <v>3</v>
      </c>
      <c r="AD79" s="1" t="str">
        <f t="shared" si="43"/>
        <v xml:space="preserve"> </v>
      </c>
      <c r="AE79" s="1">
        <f t="shared" si="27"/>
        <v>5</v>
      </c>
      <c r="AF79" s="1" t="str">
        <f t="shared" si="28"/>
        <v xml:space="preserve"> </v>
      </c>
      <c r="AG79" s="38">
        <f t="shared" si="44"/>
        <v>3.8102201853658997</v>
      </c>
      <c r="AH79" s="38" t="str">
        <f t="shared" si="45"/>
        <v xml:space="preserve"> </v>
      </c>
      <c r="AI79" s="1">
        <f t="shared" si="29"/>
        <v>30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685</v>
      </c>
      <c r="AP79" t="s">
        <v>1561</v>
      </c>
      <c r="AQ79" s="22">
        <v>39.39748479297176</v>
      </c>
      <c r="AR79" s="21">
        <v>44.481101242484357</v>
      </c>
      <c r="AS79">
        <v>33.901855176541005</v>
      </c>
      <c r="AT79">
        <v>-39.39748479297176</v>
      </c>
      <c r="AU79">
        <v>-44.481101242484357</v>
      </c>
      <c r="AV79" t="s">
        <v>2124</v>
      </c>
    </row>
    <row r="80" spans="1:48" x14ac:dyDescent="0.25">
      <c r="A80" s="14">
        <v>8.2999999999999899E-10</v>
      </c>
      <c r="B80" t="s">
        <v>705</v>
      </c>
      <c r="C80" s="4">
        <v>11</v>
      </c>
      <c r="D80" s="4">
        <v>2</v>
      </c>
      <c r="E80" s="4">
        <v>8</v>
      </c>
      <c r="F80" s="4">
        <v>21</v>
      </c>
      <c r="G80" s="4">
        <v>1900</v>
      </c>
      <c r="H80" s="4">
        <v>1911</v>
      </c>
      <c r="I80" s="34">
        <v>50756.770836082127</v>
      </c>
      <c r="J80" s="35">
        <v>22.143684820393975</v>
      </c>
      <c r="K80" s="35">
        <v>22.143684820393975</v>
      </c>
      <c r="L80" s="35">
        <v>16.532623772409092</v>
      </c>
      <c r="M80" s="35">
        <v>16.532623772409092</v>
      </c>
      <c r="N80" s="4">
        <v>0.86299999999999999</v>
      </c>
      <c r="O80" s="4">
        <v>7.7403245942571708</v>
      </c>
      <c r="P80" s="35">
        <v>2.532705389848247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 t="str">
        <f t="shared" si="38"/>
        <v/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705</v>
      </c>
      <c r="AP80" t="s">
        <v>1598</v>
      </c>
      <c r="AQ80" s="22">
        <v>-53.97959763528484</v>
      </c>
      <c r="AR80" s="21">
        <v>-93.285973890752018</v>
      </c>
      <c r="AS80">
        <v>-0.57561486132914341</v>
      </c>
      <c r="AT80">
        <v>53.97959763528484</v>
      </c>
      <c r="AU80">
        <v>93.285973890752018</v>
      </c>
      <c r="AV80" t="s">
        <v>2125</v>
      </c>
    </row>
    <row r="81" spans="1:48" x14ac:dyDescent="0.25">
      <c r="A81" s="14">
        <v>8.3999999999999896E-10</v>
      </c>
      <c r="B81" t="s">
        <v>694</v>
      </c>
      <c r="C81" s="4">
        <v>10</v>
      </c>
      <c r="D81" s="4">
        <v>4</v>
      </c>
      <c r="E81" s="4">
        <v>11</v>
      </c>
      <c r="F81" s="4">
        <v>25</v>
      </c>
      <c r="G81" s="4">
        <v>6160</v>
      </c>
      <c r="H81" s="4">
        <v>5645</v>
      </c>
      <c r="I81" s="34">
        <v>129302.34394305221</v>
      </c>
      <c r="J81" s="35">
        <v>6.8022123640841965</v>
      </c>
      <c r="K81" s="35">
        <v>6.8022123640841965</v>
      </c>
      <c r="L81" s="35">
        <v>4.0246124759273396</v>
      </c>
      <c r="M81" s="35">
        <v>4.0246124759273396</v>
      </c>
      <c r="N81" s="4">
        <v>11.404999999999999</v>
      </c>
      <c r="O81" s="4">
        <v>48.193866943866944</v>
      </c>
      <c r="P81" s="35">
        <v>10.174114637716983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>
        <f t="shared" si="38"/>
        <v>-0.52699745713197466</v>
      </c>
      <c r="W81" s="37" t="str">
        <f t="shared" si="39"/>
        <v/>
      </c>
      <c r="X81" s="37">
        <f t="shared" si="40"/>
        <v>-0.52947508353712891</v>
      </c>
      <c r="Y81" s="1" t="str">
        <f t="shared" si="24"/>
        <v xml:space="preserve"> </v>
      </c>
      <c r="Z81" s="1">
        <f t="shared" si="41"/>
        <v>3</v>
      </c>
      <c r="AA81" s="1" t="str">
        <f t="shared" si="25"/>
        <v xml:space="preserve"> </v>
      </c>
      <c r="AB81" s="1">
        <f t="shared" si="42"/>
        <v>2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10.174114638556983</v>
      </c>
      <c r="AH81" s="38" t="str">
        <f t="shared" si="45"/>
        <v xml:space="preserve"> </v>
      </c>
      <c r="AI81" s="1">
        <f t="shared" si="29"/>
        <v>1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694</v>
      </c>
      <c r="AP81" t="s">
        <v>2066</v>
      </c>
      <c r="AQ81" s="22">
        <v>52.699745713197466</v>
      </c>
      <c r="AR81" s="21">
        <v>52.947508353712891</v>
      </c>
      <c r="AS81">
        <v>9.12311780336581</v>
      </c>
      <c r="AT81">
        <v>-52.699745713197466</v>
      </c>
      <c r="AU81">
        <v>-52.947508353712891</v>
      </c>
      <c r="AV81" t="s">
        <v>2126</v>
      </c>
    </row>
    <row r="82" spans="1:48" x14ac:dyDescent="0.25">
      <c r="A82" s="14">
        <v>8.4999999999999893E-10</v>
      </c>
      <c r="B82" t="s">
        <v>855</v>
      </c>
      <c r="C82" s="4">
        <v>5</v>
      </c>
      <c r="D82" s="4">
        <v>8</v>
      </c>
      <c r="E82" s="4">
        <v>6</v>
      </c>
      <c r="F82" s="4">
        <v>19</v>
      </c>
      <c r="G82" s="4">
        <v>565.0999755859375</v>
      </c>
      <c r="H82" s="4">
        <v>600.6</v>
      </c>
      <c r="I82" s="34">
        <v>7164.9874975476432</v>
      </c>
      <c r="J82" s="35">
        <v>29.880597014925371</v>
      </c>
      <c r="K82" s="35">
        <v>29.880597014925371</v>
      </c>
      <c r="L82" s="35">
        <v>23.261560090702947</v>
      </c>
      <c r="M82" s="35">
        <v>23.261560090702947</v>
      </c>
      <c r="N82" s="4">
        <v>0.20100000000000001</v>
      </c>
      <c r="O82" s="4">
        <v>59.523809523809533</v>
      </c>
      <c r="P82" s="35">
        <v>1.2321012321012319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>
        <f t="shared" si="46"/>
        <v>59.523809524659534</v>
      </c>
      <c r="AL82" s="25" t="str">
        <f t="shared" si="47"/>
        <v xml:space="preserve"> </v>
      </c>
      <c r="AM82" s="1">
        <f t="shared" si="31"/>
        <v>10</v>
      </c>
      <c r="AN82" s="1" t="str">
        <f t="shared" si="32"/>
        <v xml:space="preserve"> </v>
      </c>
      <c r="AO82" t="s">
        <v>855</v>
      </c>
      <c r="AP82" t="s">
        <v>1489</v>
      </c>
      <c r="AQ82" s="22">
        <v>-107.77943430728625</v>
      </c>
      <c r="AR82" s="21">
        <v>-171.9552176499208</v>
      </c>
      <c r="AS82">
        <v>-5.9107599757013851</v>
      </c>
      <c r="AT82">
        <v>107.77943430728625</v>
      </c>
      <c r="AU82">
        <v>171.9552176499208</v>
      </c>
      <c r="AV82" t="s">
        <v>2127</v>
      </c>
    </row>
    <row r="83" spans="1:48" x14ac:dyDescent="0.25">
      <c r="A83" s="14">
        <v>8.5999999999999889E-10</v>
      </c>
      <c r="B83" t="s">
        <v>710</v>
      </c>
      <c r="C83" s="4">
        <v>4</v>
      </c>
      <c r="D83" s="4">
        <v>7</v>
      </c>
      <c r="E83" s="4">
        <v>10</v>
      </c>
      <c r="F83" s="4">
        <v>21</v>
      </c>
      <c r="G83" s="4">
        <v>110</v>
      </c>
      <c r="H83" s="4">
        <v>108.22</v>
      </c>
      <c r="I83" s="34">
        <v>12444.854240875358</v>
      </c>
      <c r="J83" s="35" t="s">
        <v>1236</v>
      </c>
      <c r="K83" s="35" t="s">
        <v>1236</v>
      </c>
      <c r="L83" s="35">
        <v>13.17861927465483</v>
      </c>
      <c r="M83" s="35">
        <v>13.17861927465483</v>
      </c>
      <c r="N83" s="4">
        <v>-2.1999999999999999E-2</v>
      </c>
      <c r="O83" s="4">
        <v>95.71984435797664</v>
      </c>
      <c r="P83" s="35">
        <v>0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 xml:space="preserve"> </v>
      </c>
      <c r="V83" s="37" t="str">
        <f t="shared" si="38"/>
        <v xml:space="preserve"> </v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>
        <f t="shared" si="46"/>
        <v>95.719844358836639</v>
      </c>
      <c r="AL83" s="25" t="str">
        <f t="shared" si="47"/>
        <v xml:space="preserve"> </v>
      </c>
      <c r="AM83" s="1">
        <f t="shared" si="31"/>
        <v>1</v>
      </c>
      <c r="AN83" s="1" t="str">
        <f t="shared" si="32"/>
        <v xml:space="preserve"> </v>
      </c>
      <c r="AO83" t="s">
        <v>710</v>
      </c>
      <c r="AP83" t="s">
        <v>1472</v>
      </c>
      <c r="AQ83" s="22" t="e">
        <v>#VALUE!</v>
      </c>
      <c r="AR83" s="21">
        <v>-54.073684619142391</v>
      </c>
      <c r="AS83">
        <v>1.6447976344483362</v>
      </c>
      <c r="AT83" t="e">
        <v>#VALUE!</v>
      </c>
      <c r="AU83">
        <v>54.073684619142391</v>
      </c>
      <c r="AV83" t="s">
        <v>2128</v>
      </c>
    </row>
    <row r="84" spans="1:48" x14ac:dyDescent="0.25">
      <c r="A84" s="14">
        <v>8.6999999999999886E-10</v>
      </c>
      <c r="B84" t="s">
        <v>737</v>
      </c>
      <c r="C84" s="4">
        <v>4</v>
      </c>
      <c r="D84" s="4">
        <v>2</v>
      </c>
      <c r="E84" s="4">
        <v>10</v>
      </c>
      <c r="F84" s="4">
        <v>16</v>
      </c>
      <c r="G84" s="4">
        <v>685</v>
      </c>
      <c r="H84" s="4">
        <v>682.8</v>
      </c>
      <c r="I84" s="34">
        <v>9733.0119480788417</v>
      </c>
      <c r="J84" s="35">
        <v>15.769053117782908</v>
      </c>
      <c r="K84" s="35">
        <v>15.769053117782908</v>
      </c>
      <c r="L84" s="35" t="s">
        <v>1236</v>
      </c>
      <c r="M84" s="35" t="s">
        <v>1236</v>
      </c>
      <c r="N84" s="4">
        <v>0.433</v>
      </c>
      <c r="O84" s="4">
        <v>-7.872340425531922</v>
      </c>
      <c r="P84" s="35">
        <v>3.7346221441124783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 xml:space="preserve"> </v>
      </c>
      <c r="X84" s="37" t="str">
        <f t="shared" si="40"/>
        <v xml:space="preserve"> 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3.7346221449824784</v>
      </c>
      <c r="AH84" s="38" t="str">
        <f t="shared" si="45"/>
        <v xml:space="preserve"> </v>
      </c>
      <c r="AI84" s="1">
        <f t="shared" si="29"/>
        <v>31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737</v>
      </c>
      <c r="AP84" t="s">
        <v>1245</v>
      </c>
      <c r="AQ84" s="22">
        <v>-9.652592775769353</v>
      </c>
      <c r="AR84" s="21" t="e">
        <v>#VALUE!</v>
      </c>
      <c r="AS84">
        <v>0.3222026947861778</v>
      </c>
      <c r="AT84">
        <v>9.652592775769353</v>
      </c>
      <c r="AU84" t="e">
        <v>#VALUE!</v>
      </c>
      <c r="AV84" t="s">
        <v>2129</v>
      </c>
    </row>
    <row r="85" spans="1:48" x14ac:dyDescent="0.25">
      <c r="A85" s="14">
        <v>8.7999999999999882E-10</v>
      </c>
      <c r="B85" t="s">
        <v>743</v>
      </c>
      <c r="C85" s="4">
        <v>15</v>
      </c>
      <c r="D85" s="4">
        <v>3</v>
      </c>
      <c r="E85" s="4">
        <v>2</v>
      </c>
      <c r="F85" s="4">
        <v>20</v>
      </c>
      <c r="G85" s="4">
        <v>582.5</v>
      </c>
      <c r="H85" s="4">
        <v>513</v>
      </c>
      <c r="I85" s="34">
        <v>13108.59253237218</v>
      </c>
      <c r="J85" s="35">
        <v>32.0625</v>
      </c>
      <c r="K85" s="35">
        <v>32.0625</v>
      </c>
      <c r="L85" s="35">
        <v>16.145784474267515</v>
      </c>
      <c r="M85" s="35">
        <v>16.145784474267515</v>
      </c>
      <c r="N85" s="4">
        <v>0.16</v>
      </c>
      <c r="O85" s="4">
        <v>4.5751633986928146</v>
      </c>
      <c r="P85" s="35">
        <v>1.1111111111111112</v>
      </c>
      <c r="Q85" s="36">
        <f t="shared" si="33"/>
        <v>75.000000000879993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>
        <f t="shared" si="27"/>
        <v>17</v>
      </c>
      <c r="AF85" s="1" t="str">
        <f t="shared" si="28"/>
        <v xml:space="preserve"> </v>
      </c>
      <c r="AG85" s="38" t="str">
        <f t="shared" si="44"/>
        <v xml:space="preserve"> </v>
      </c>
      <c r="AH85" s="38" t="str">
        <f t="shared" si="45"/>
        <v xml:space="preserve"> </v>
      </c>
      <c r="AI85" s="1" t="str">
        <f t="shared" si="29"/>
        <v xml:space="preserve"> 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743</v>
      </c>
      <c r="AP85" t="s">
        <v>1862</v>
      </c>
      <c r="AQ85" s="22">
        <v>-122.9516401278639</v>
      </c>
      <c r="AR85" s="21">
        <v>-88.763363837452872</v>
      </c>
      <c r="AS85">
        <v>13.547758284600398</v>
      </c>
      <c r="AT85">
        <v>122.9516401278639</v>
      </c>
      <c r="AU85">
        <v>88.763363837452872</v>
      </c>
      <c r="AV85" t="s">
        <v>2130</v>
      </c>
    </row>
    <row r="86" spans="1:48" x14ac:dyDescent="0.25">
      <c r="A86" s="14">
        <v>8.8999999999999879E-10</v>
      </c>
      <c r="B86" t="s">
        <v>752</v>
      </c>
      <c r="C86" s="4">
        <v>6</v>
      </c>
      <c r="D86" s="4">
        <v>3</v>
      </c>
      <c r="E86" s="4">
        <v>9</v>
      </c>
      <c r="F86" s="4">
        <v>18</v>
      </c>
      <c r="G86" s="4">
        <v>259</v>
      </c>
      <c r="H86" s="4">
        <v>245.1</v>
      </c>
      <c r="I86" s="34">
        <v>7523.4581289907592</v>
      </c>
      <c r="J86" s="35">
        <v>20.596638655462183</v>
      </c>
      <c r="K86" s="35">
        <v>20.596638655462183</v>
      </c>
      <c r="L86" s="35">
        <v>5.7062944188428055</v>
      </c>
      <c r="M86" s="35">
        <v>5.7062944188428055</v>
      </c>
      <c r="N86" s="4">
        <v>0.11900000000000001</v>
      </c>
      <c r="O86" s="4">
        <v>-34.972677595628411</v>
      </c>
      <c r="P86" s="35">
        <v>5.5895552835577318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>
        <f t="shared" si="40"/>
        <v>-0.33286652546096385</v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>
        <f t="shared" si="42"/>
        <v>10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5.5895552844477319</v>
      </c>
      <c r="AH86" s="38" t="str">
        <f t="shared" si="45"/>
        <v xml:space="preserve"> </v>
      </c>
      <c r="AI86" s="1">
        <f t="shared" si="29"/>
        <v>17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752</v>
      </c>
      <c r="AP86" t="s">
        <v>1239</v>
      </c>
      <c r="AQ86" s="22">
        <v>-43.221968634892939</v>
      </c>
      <c r="AR86" s="21">
        <v>33.286652546096384</v>
      </c>
      <c r="AS86">
        <v>5.6711546307629535</v>
      </c>
      <c r="AT86">
        <v>43.221968634892939</v>
      </c>
      <c r="AU86">
        <v>-33.286652546096384</v>
      </c>
      <c r="AV86" t="s">
        <v>2131</v>
      </c>
    </row>
    <row r="87" spans="1:48" x14ac:dyDescent="0.25">
      <c r="A87" s="14">
        <v>8.9999999999999875E-10</v>
      </c>
      <c r="B87" t="s">
        <v>753</v>
      </c>
      <c r="C87" s="4">
        <v>3</v>
      </c>
      <c r="D87" s="4">
        <v>2</v>
      </c>
      <c r="E87" s="4">
        <v>15</v>
      </c>
      <c r="F87" s="4">
        <v>20</v>
      </c>
      <c r="G87" s="4">
        <v>3430</v>
      </c>
      <c r="H87" s="4">
        <v>3643</v>
      </c>
      <c r="I87" s="34">
        <v>13354.440942090587</v>
      </c>
      <c r="J87" s="35">
        <v>17.36415633937083</v>
      </c>
      <c r="K87" s="35">
        <v>17.36415633937083</v>
      </c>
      <c r="L87" s="35">
        <v>12.378803867914021</v>
      </c>
      <c r="M87" s="35">
        <v>12.378803867914021</v>
      </c>
      <c r="N87" s="4">
        <v>2.0979999999999999</v>
      </c>
      <c r="O87" s="4">
        <v>6.3894523326571955</v>
      </c>
      <c r="P87" s="35">
        <v>3.1677189129838044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3.1677189138838044</v>
      </c>
      <c r="AH87" s="38" t="str">
        <f t="shared" si="45"/>
        <v xml:space="preserve"> </v>
      </c>
      <c r="AI87" s="1">
        <f t="shared" si="29"/>
        <v>40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753</v>
      </c>
      <c r="AP87" t="s">
        <v>1481</v>
      </c>
      <c r="AQ87" s="22">
        <v>-20.744394083411201</v>
      </c>
      <c r="AR87" s="21">
        <v>-44.722894209049002</v>
      </c>
      <c r="AS87">
        <v>-5.8468295360966209</v>
      </c>
      <c r="AT87">
        <v>20.744394083411201</v>
      </c>
      <c r="AU87">
        <v>44.722894209049002</v>
      </c>
      <c r="AV87" t="s">
        <v>2132</v>
      </c>
    </row>
    <row r="88" spans="1:48" x14ac:dyDescent="0.25">
      <c r="A88" s="14">
        <v>9.0999999999999872E-10</v>
      </c>
      <c r="B88" t="s">
        <v>724</v>
      </c>
      <c r="C88" s="4">
        <v>9</v>
      </c>
      <c r="D88" s="4">
        <v>5</v>
      </c>
      <c r="E88" s="4">
        <v>8</v>
      </c>
      <c r="F88" s="4">
        <v>22</v>
      </c>
      <c r="G88" s="4">
        <v>680</v>
      </c>
      <c r="H88" s="4">
        <v>647</v>
      </c>
      <c r="I88" s="34">
        <v>9660.7571567890354</v>
      </c>
      <c r="J88" s="35">
        <v>27.649572649572647</v>
      </c>
      <c r="K88" s="35">
        <v>27.649572649572647</v>
      </c>
      <c r="L88" s="35">
        <v>17.337095669454651</v>
      </c>
      <c r="M88" s="35">
        <v>17.337095669454651</v>
      </c>
      <c r="N88" s="4">
        <v>0.23400000000000001</v>
      </c>
      <c r="O88" s="4">
        <v>-13.970588235294118</v>
      </c>
      <c r="P88" s="35">
        <v>2.7047913446676972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/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724</v>
      </c>
      <c r="AP88" t="s">
        <v>1335</v>
      </c>
      <c r="AQ88" s="22">
        <v>-92.26565523763739</v>
      </c>
      <c r="AR88" s="21">
        <v>-102.69120419349989</v>
      </c>
      <c r="AS88">
        <v>5.1004636785162205</v>
      </c>
      <c r="AT88">
        <v>92.26565523763739</v>
      </c>
      <c r="AU88">
        <v>102.69120419349989</v>
      </c>
      <c r="AV88" t="s">
        <v>2133</v>
      </c>
    </row>
    <row r="89" spans="1:48" x14ac:dyDescent="0.25">
      <c r="A89" s="14">
        <v>9.1999999999999868E-10</v>
      </c>
      <c r="B89" t="s">
        <v>745</v>
      </c>
      <c r="C89" s="4">
        <v>12</v>
      </c>
      <c r="D89" s="4">
        <v>1</v>
      </c>
      <c r="E89" s="4">
        <v>7</v>
      </c>
      <c r="F89" s="4">
        <v>20</v>
      </c>
      <c r="G89" s="4">
        <v>1030</v>
      </c>
      <c r="H89" s="4">
        <v>966</v>
      </c>
      <c r="I89" s="34">
        <v>15819.085155455787</v>
      </c>
      <c r="J89" s="35">
        <v>35</v>
      </c>
      <c r="K89" s="35">
        <v>35</v>
      </c>
      <c r="L89" s="35">
        <v>36.978899839937142</v>
      </c>
      <c r="M89" s="35">
        <v>36.978899839937142</v>
      </c>
      <c r="N89" s="4">
        <v>0.27600000000000002</v>
      </c>
      <c r="O89" s="4">
        <v>8.6614173228346534</v>
      </c>
      <c r="P89" s="35">
        <v>2.4430641821946173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>
        <f t="shared" si="39"/>
        <v>3.3232718335362614</v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>
        <f t="shared" si="25"/>
        <v>1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 t="str">
        <f t="shared" si="44"/>
        <v xml:space="preserve"> </v>
      </c>
      <c r="AH89" s="38" t="str">
        <f t="shared" si="45"/>
        <v xml:space="preserve"> </v>
      </c>
      <c r="AI89" s="1" t="str">
        <f t="shared" si="29"/>
        <v xml:space="preserve"> 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745</v>
      </c>
      <c r="AP89" t="s">
        <v>1585</v>
      </c>
      <c r="AQ89" s="22">
        <v>-143.37800871657657</v>
      </c>
      <c r="AR89" s="21">
        <v>-332.32718335362614</v>
      </c>
      <c r="AS89">
        <v>6.6252587991718404</v>
      </c>
      <c r="AT89">
        <v>143.37800871657657</v>
      </c>
      <c r="AU89">
        <v>332.32718335362614</v>
      </c>
      <c r="AV89" t="s">
        <v>2134</v>
      </c>
    </row>
    <row r="90" spans="1:48" x14ac:dyDescent="0.25">
      <c r="A90" s="14">
        <v>9.2999999999999865E-10</v>
      </c>
      <c r="B90" t="s">
        <v>747</v>
      </c>
      <c r="C90" s="4">
        <v>10</v>
      </c>
      <c r="D90" s="4">
        <v>0</v>
      </c>
      <c r="E90" s="4">
        <v>3</v>
      </c>
      <c r="F90" s="4">
        <v>13</v>
      </c>
      <c r="G90" s="4">
        <v>4055.10595703125</v>
      </c>
      <c r="H90" s="4">
        <v>3444</v>
      </c>
      <c r="I90" s="34">
        <v>12259.883070870752</v>
      </c>
      <c r="J90" s="35">
        <v>16.495204960585706</v>
      </c>
      <c r="K90" s="35">
        <v>16.495204960585706</v>
      </c>
      <c r="L90" s="35">
        <v>8.1293213935038899</v>
      </c>
      <c r="M90" s="35">
        <v>8.1293213935038899</v>
      </c>
      <c r="N90" s="4">
        <v>2.4079999999999999</v>
      </c>
      <c r="O90" s="4">
        <v>1.646264246517505</v>
      </c>
      <c r="P90" s="35">
        <v>2.927962538695009</v>
      </c>
      <c r="Q90" s="36">
        <f t="shared" si="33"/>
        <v>76.923076924006921</v>
      </c>
      <c r="R90" s="36" t="str">
        <f t="shared" si="34"/>
        <v xml:space="preserve"> </v>
      </c>
      <c r="S90" s="37">
        <f t="shared" si="35"/>
        <v>0.1774407550041143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14</v>
      </c>
      <c r="AD90" s="1" t="str">
        <f t="shared" si="43"/>
        <v xml:space="preserve"> </v>
      </c>
      <c r="AE90" s="1">
        <f t="shared" si="27"/>
        <v>15</v>
      </c>
      <c r="AF90" s="1" t="str">
        <f t="shared" si="28"/>
        <v xml:space="preserve"> </v>
      </c>
      <c r="AG90" s="38" t="str">
        <f t="shared" si="44"/>
        <v xml:space="preserve"> </v>
      </c>
      <c r="AH90" s="38" t="str">
        <f t="shared" si="45"/>
        <v xml:space="preserve"> </v>
      </c>
      <c r="AI90" s="1" t="str">
        <f t="shared" si="29"/>
        <v xml:space="preserve"> 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747</v>
      </c>
      <c r="AP90" t="s">
        <v>1323</v>
      </c>
      <c r="AQ90" s="22">
        <v>-14.702003905118444</v>
      </c>
      <c r="AR90" s="21">
        <v>4.9585943377842163</v>
      </c>
      <c r="AS90">
        <v>17.74407540741143</v>
      </c>
      <c r="AT90">
        <v>14.702003905118444</v>
      </c>
      <c r="AU90">
        <v>-4.9585943377842163</v>
      </c>
      <c r="AV90" t="s">
        <v>2135</v>
      </c>
    </row>
    <row r="91" spans="1:48" x14ac:dyDescent="0.25">
      <c r="A91" s="14">
        <v>9.3999999999999862E-10</v>
      </c>
      <c r="B91" t="s">
        <v>717</v>
      </c>
      <c r="C91" s="4">
        <v>7</v>
      </c>
      <c r="D91" s="4">
        <v>3</v>
      </c>
      <c r="E91" s="4">
        <v>9</v>
      </c>
      <c r="F91" s="4">
        <v>19</v>
      </c>
      <c r="G91" s="4">
        <v>310</v>
      </c>
      <c r="H91" s="4">
        <v>296.2</v>
      </c>
      <c r="I91" s="34">
        <v>8877.0186327303309</v>
      </c>
      <c r="J91" s="35">
        <v>26.446428571428569</v>
      </c>
      <c r="K91" s="35">
        <v>26.446428571428569</v>
      </c>
      <c r="L91" s="35" t="s">
        <v>1236</v>
      </c>
      <c r="M91" s="35" t="s">
        <v>1236</v>
      </c>
      <c r="N91" s="4">
        <v>0.112</v>
      </c>
      <c r="O91" s="4">
        <v>-38.121546961325961</v>
      </c>
      <c r="P91" s="35">
        <v>4.9291019581363944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 xml:space="preserve"> </v>
      </c>
      <c r="X91" s="37" t="str">
        <f t="shared" si="40"/>
        <v xml:space="preserve"> 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4.9291019590763945</v>
      </c>
      <c r="AH91" s="38" t="str">
        <f t="shared" si="45"/>
        <v xml:space="preserve"> </v>
      </c>
      <c r="AI91" s="1">
        <f t="shared" si="29"/>
        <v>21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717</v>
      </c>
      <c r="AP91" t="s">
        <v>1481</v>
      </c>
      <c r="AQ91" s="22">
        <v>-83.899403525127482</v>
      </c>
      <c r="AR91" s="21" t="e">
        <v>#VALUE!</v>
      </c>
      <c r="AS91">
        <v>4.6590141796083673</v>
      </c>
      <c r="AT91">
        <v>83.899403525127482</v>
      </c>
      <c r="AU91" t="e">
        <v>#VALUE!</v>
      </c>
      <c r="AV91" t="s">
        <v>2136</v>
      </c>
    </row>
    <row r="92" spans="1:48" x14ac:dyDescent="0.25">
      <c r="A92" s="14">
        <v>9.4999999999999858E-10</v>
      </c>
      <c r="B92" t="s">
        <v>856</v>
      </c>
      <c r="C92" s="4">
        <v>6</v>
      </c>
      <c r="D92" s="4">
        <v>2</v>
      </c>
      <c r="E92" s="4">
        <v>6</v>
      </c>
      <c r="F92" s="4">
        <v>14</v>
      </c>
      <c r="G92" s="4">
        <v>418.5</v>
      </c>
      <c r="H92" s="4">
        <v>407.5</v>
      </c>
      <c r="I92" s="34">
        <v>7687.8839468708957</v>
      </c>
      <c r="J92" s="35">
        <v>17.266949152542374</v>
      </c>
      <c r="K92" s="35">
        <v>17.266949152542374</v>
      </c>
      <c r="L92" s="35">
        <v>9.5107665762878977</v>
      </c>
      <c r="M92" s="35">
        <v>9.5107665762878977</v>
      </c>
      <c r="N92" s="4">
        <v>0.23600000000000002</v>
      </c>
      <c r="O92" s="4">
        <v>-28.915662650602407</v>
      </c>
      <c r="P92" s="35">
        <v>3.01840490797546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3.0184049089254601</v>
      </c>
      <c r="AH92" s="38" t="str">
        <f t="shared" si="45"/>
        <v xml:space="preserve"> </v>
      </c>
      <c r="AI92" s="1">
        <f t="shared" si="29"/>
        <v>45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856</v>
      </c>
      <c r="AP92" t="s">
        <v>1323</v>
      </c>
      <c r="AQ92" s="22">
        <v>-20.068448610175494</v>
      </c>
      <c r="AR92" s="21">
        <v>-11.192137766620668</v>
      </c>
      <c r="AS92">
        <v>2.6993865030674913</v>
      </c>
      <c r="AT92">
        <v>20.068448610175494</v>
      </c>
      <c r="AU92">
        <v>11.192137766620668</v>
      </c>
      <c r="AV92" t="s">
        <v>2137</v>
      </c>
    </row>
    <row r="93" spans="1:48" x14ac:dyDescent="0.25">
      <c r="A93" s="14">
        <v>9.5999999999999855E-10</v>
      </c>
      <c r="B93" t="s">
        <v>738</v>
      </c>
      <c r="C93" s="4">
        <v>9</v>
      </c>
      <c r="D93" s="4">
        <v>1</v>
      </c>
      <c r="E93" s="4">
        <v>5</v>
      </c>
      <c r="F93" s="4">
        <v>15</v>
      </c>
      <c r="G93" s="4">
        <v>1760</v>
      </c>
      <c r="H93" s="4">
        <v>1592.5</v>
      </c>
      <c r="I93" s="34">
        <v>8674.8417326425752</v>
      </c>
      <c r="J93" s="35">
        <v>22.087378640776702</v>
      </c>
      <c r="K93" s="35">
        <v>22.087378640776702</v>
      </c>
      <c r="L93" s="35">
        <v>17.196847248115056</v>
      </c>
      <c r="M93" s="35">
        <v>17.196847248115056</v>
      </c>
      <c r="N93" s="4">
        <v>0.72099999999999997</v>
      </c>
      <c r="O93" s="4">
        <v>-14.87603305785124</v>
      </c>
      <c r="P93" s="35">
        <v>2.4740973312401882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/>
      </c>
      <c r="T93" s="37" t="str">
        <f t="shared" si="36"/>
        <v/>
      </c>
      <c r="U93" s="37" t="str">
        <f t="shared" si="37"/>
        <v/>
      </c>
      <c r="V93" s="37" t="str">
        <f t="shared" si="38"/>
        <v/>
      </c>
      <c r="W93" s="37" t="str">
        <f t="shared" si="39"/>
        <v/>
      </c>
      <c r="X93" s="37" t="str">
        <f t="shared" si="40"/>
        <v/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738</v>
      </c>
      <c r="AP93" t="s">
        <v>2138</v>
      </c>
      <c r="AQ93" s="22">
        <v>-53.588063753179412</v>
      </c>
      <c r="AR93" s="21">
        <v>-101.05153386177044</v>
      </c>
      <c r="AS93">
        <v>10.518053375196224</v>
      </c>
      <c r="AT93">
        <v>53.588063753179412</v>
      </c>
      <c r="AU93">
        <v>101.05153386177044</v>
      </c>
      <c r="AV93" t="s">
        <v>2139</v>
      </c>
    </row>
    <row r="94" spans="1:48" x14ac:dyDescent="0.25">
      <c r="A94" s="14">
        <v>9.6999999999999851E-10</v>
      </c>
      <c r="B94" t="s">
        <v>739</v>
      </c>
      <c r="C94" s="4">
        <v>2</v>
      </c>
      <c r="D94" s="4">
        <v>0</v>
      </c>
      <c r="E94" s="4">
        <v>1</v>
      </c>
      <c r="F94" s="4">
        <v>3</v>
      </c>
      <c r="G94" s="4" t="s">
        <v>119</v>
      </c>
      <c r="H94" s="4">
        <v>1181</v>
      </c>
      <c r="I94" s="34">
        <v>23075.241837500002</v>
      </c>
      <c r="J94" s="35" t="s">
        <v>1236</v>
      </c>
      <c r="K94" s="35" t="s">
        <v>1236</v>
      </c>
      <c r="L94" s="35" t="s">
        <v>1236</v>
      </c>
      <c r="M94" s="35" t="s">
        <v>1236</v>
      </c>
      <c r="N94" s="4" t="s">
        <v>119</v>
      </c>
      <c r="O94" s="4" t="s">
        <v>2051</v>
      </c>
      <c r="P94" s="35" t="s">
        <v>124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 xml:space="preserve"> </v>
      </c>
      <c r="T94" s="37" t="str">
        <f t="shared" si="36"/>
        <v xml:space="preserve"> </v>
      </c>
      <c r="U94" s="37" t="str">
        <f t="shared" si="37"/>
        <v xml:space="preserve"> </v>
      </c>
      <c r="V94" s="37" t="str">
        <f t="shared" si="38"/>
        <v xml:space="preserve"> </v>
      </c>
      <c r="W94" s="37" t="str">
        <f t="shared" si="39"/>
        <v xml:space="preserve"> </v>
      </c>
      <c r="X94" s="37" t="str">
        <f t="shared" si="40"/>
        <v xml:space="preserve"> </v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739</v>
      </c>
      <c r="AP94" t="s">
        <v>119</v>
      </c>
      <c r="AQ94" s="22" t="e">
        <v>#VALUE!</v>
      </c>
      <c r="AR94" s="21" t="e">
        <v>#VALUE!</v>
      </c>
      <c r="AS94" t="s">
        <v>124</v>
      </c>
      <c r="AT94" t="e">
        <v>#VALUE!</v>
      </c>
      <c r="AU94" t="e">
        <v>#VALUE!</v>
      </c>
      <c r="AV94" t="s">
        <v>2140</v>
      </c>
    </row>
    <row r="95" spans="1:48" x14ac:dyDescent="0.25">
      <c r="A95" s="14">
        <v>9.7999999999999848E-10</v>
      </c>
      <c r="B95" t="s">
        <v>714</v>
      </c>
      <c r="C95" s="4">
        <v>7</v>
      </c>
      <c r="D95" s="4">
        <v>2</v>
      </c>
      <c r="E95" s="4">
        <v>7</v>
      </c>
      <c r="F95" s="4">
        <v>16</v>
      </c>
      <c r="G95" s="4">
        <v>1550</v>
      </c>
      <c r="H95" s="4">
        <v>1400.5</v>
      </c>
      <c r="I95" s="34">
        <v>16917.218656049012</v>
      </c>
      <c r="J95" s="35">
        <v>21.896553764259963</v>
      </c>
      <c r="K95" s="35">
        <v>21.896553764259963</v>
      </c>
      <c r="L95" s="35">
        <v>13.718701274878475</v>
      </c>
      <c r="M95" s="35">
        <v>13.718701274878475</v>
      </c>
      <c r="N95" s="4">
        <v>0.879</v>
      </c>
      <c r="O95" s="4">
        <v>36.068111455108351</v>
      </c>
      <c r="P95" s="35">
        <v>1.8132629342608608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714</v>
      </c>
      <c r="AP95" t="s">
        <v>1399</v>
      </c>
      <c r="AQ95" s="22">
        <v>-52.261132940029967</v>
      </c>
      <c r="AR95" s="21">
        <v>-60.387883552786988</v>
      </c>
      <c r="AS95">
        <v>10.674759014637637</v>
      </c>
      <c r="AT95">
        <v>52.261132940029967</v>
      </c>
      <c r="AU95">
        <v>60.387883552786988</v>
      </c>
      <c r="AV95" t="s">
        <v>2141</v>
      </c>
    </row>
    <row r="96" spans="1:48" x14ac:dyDescent="0.25">
      <c r="A96" s="14">
        <v>9.8999999999999844E-10</v>
      </c>
      <c r="B96" t="s">
        <v>1087</v>
      </c>
      <c r="C96" s="4">
        <v>2</v>
      </c>
      <c r="D96" s="4">
        <v>6</v>
      </c>
      <c r="E96" s="4">
        <v>9</v>
      </c>
      <c r="F96" s="4">
        <v>17</v>
      </c>
      <c r="G96" s="4">
        <v>10200</v>
      </c>
      <c r="H96" s="4">
        <v>12020</v>
      </c>
      <c r="I96" s="34">
        <v>12160.061330246916</v>
      </c>
      <c r="J96" s="35" t="s">
        <v>1236</v>
      </c>
      <c r="K96" s="35" t="s">
        <v>1236</v>
      </c>
      <c r="L96" s="35">
        <v>25.813274787535409</v>
      </c>
      <c r="M96" s="35">
        <v>25.813274787535409</v>
      </c>
      <c r="N96" s="4">
        <v>2.8679999999999999</v>
      </c>
      <c r="O96" s="4">
        <v>11.769290724863604</v>
      </c>
      <c r="P96" s="35">
        <v>1.0366056572379367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 xml:space="preserve"> </v>
      </c>
      <c r="V96" s="37" t="str">
        <f t="shared" si="38"/>
        <v xml:space="preserve"> </v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 t="str">
        <f t="shared" si="44"/>
        <v xml:space="preserve"> </v>
      </c>
      <c r="AH96" s="38" t="str">
        <f t="shared" si="45"/>
        <v xml:space="preserve"> </v>
      </c>
      <c r="AI96" s="1" t="str">
        <f t="shared" si="29"/>
        <v xml:space="preserve"> 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1087</v>
      </c>
      <c r="AP96" t="s">
        <v>1707</v>
      </c>
      <c r="AQ96" s="22" t="e">
        <v>#VALUE!</v>
      </c>
      <c r="AR96" s="21">
        <v>-201.78778790968289</v>
      </c>
      <c r="AS96">
        <v>-15.141430948419298</v>
      </c>
      <c r="AT96" t="e">
        <v>#VALUE!</v>
      </c>
      <c r="AU96">
        <v>201.78778790968289</v>
      </c>
      <c r="AV96" t="s">
        <v>2142</v>
      </c>
    </row>
    <row r="97" spans="1:48" x14ac:dyDescent="0.25">
      <c r="A97" s="14">
        <v>9.9999999999999841E-10</v>
      </c>
      <c r="B97" t="s">
        <v>712</v>
      </c>
      <c r="C97" s="4">
        <v>10</v>
      </c>
      <c r="D97" s="4">
        <v>2</v>
      </c>
      <c r="E97" s="4">
        <v>7</v>
      </c>
      <c r="F97" s="4">
        <v>19</v>
      </c>
      <c r="G97" s="4">
        <v>1650</v>
      </c>
      <c r="H97" s="4">
        <v>1533</v>
      </c>
      <c r="I97" s="34">
        <v>21975.726231034667</v>
      </c>
      <c r="J97" s="35">
        <v>17.867132867132867</v>
      </c>
      <c r="K97" s="35">
        <v>17.867132867132867</v>
      </c>
      <c r="L97" s="35">
        <v>13.204622655298417</v>
      </c>
      <c r="M97" s="35">
        <v>13.204622655298417</v>
      </c>
      <c r="N97" s="4">
        <v>0.85799999999999998</v>
      </c>
      <c r="O97" s="4">
        <v>2.6315789473684235</v>
      </c>
      <c r="P97" s="35">
        <v>5.2902804957599487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/>
      </c>
      <c r="X97" s="37" t="str">
        <f t="shared" si="40"/>
        <v/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5.2902804967599488</v>
      </c>
      <c r="AH97" s="38" t="str">
        <f t="shared" si="45"/>
        <v xml:space="preserve"> </v>
      </c>
      <c r="AI97" s="1">
        <f t="shared" si="29"/>
        <v>19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712</v>
      </c>
      <c r="AP97" t="s">
        <v>1249</v>
      </c>
      <c r="AQ97" s="22">
        <v>-24.241920533636986</v>
      </c>
      <c r="AR97" s="21">
        <v>-54.377694969909321</v>
      </c>
      <c r="AS97">
        <v>7.6320939334638016</v>
      </c>
      <c r="AT97">
        <v>24.241920533636986</v>
      </c>
      <c r="AU97">
        <v>54.377694969909321</v>
      </c>
      <c r="AV97" t="s">
        <v>2143</v>
      </c>
    </row>
    <row r="98" spans="1:48" x14ac:dyDescent="0.25">
      <c r="A98" s="14">
        <v>1.0099999999999984E-9</v>
      </c>
      <c r="B98" t="s">
        <v>703</v>
      </c>
      <c r="C98" s="4">
        <v>16</v>
      </c>
      <c r="D98" s="4">
        <v>4</v>
      </c>
      <c r="E98" s="4">
        <v>6</v>
      </c>
      <c r="F98" s="4">
        <v>26</v>
      </c>
      <c r="G98" s="4">
        <v>550</v>
      </c>
      <c r="H98" s="4">
        <v>496.9</v>
      </c>
      <c r="I98" s="34">
        <v>21299.55923397098</v>
      </c>
      <c r="J98" s="35">
        <v>11.693315816807136</v>
      </c>
      <c r="K98" s="35">
        <v>11.693315816807136</v>
      </c>
      <c r="L98" s="35" t="s">
        <v>1236</v>
      </c>
      <c r="M98" s="35" t="s">
        <v>1236</v>
      </c>
      <c r="N98" s="4">
        <v>0.58399999999999996</v>
      </c>
      <c r="O98" s="4">
        <v>63.585434173669462</v>
      </c>
      <c r="P98" s="35">
        <v>2.6944324269240041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>
        <f t="shared" si="38"/>
        <v>-0.18688688034612289</v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>
        <f t="shared" si="41"/>
        <v>22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 t="str">
        <f t="shared" si="44"/>
        <v xml:space="preserve"> </v>
      </c>
      <c r="AH98" s="38" t="str">
        <f t="shared" si="45"/>
        <v xml:space="preserve"> </v>
      </c>
      <c r="AI98" s="1" t="str">
        <f t="shared" si="29"/>
        <v xml:space="preserve"> </v>
      </c>
      <c r="AJ98" s="1" t="str">
        <f t="shared" si="30"/>
        <v xml:space="preserve"> </v>
      </c>
      <c r="AK98" s="25">
        <f t="shared" si="46"/>
        <v>63.585434174679463</v>
      </c>
      <c r="AL98" s="25" t="str">
        <f t="shared" si="47"/>
        <v xml:space="preserve"> </v>
      </c>
      <c r="AM98" s="1">
        <f t="shared" si="31"/>
        <v>9</v>
      </c>
      <c r="AN98" s="1" t="str">
        <f t="shared" si="32"/>
        <v xml:space="preserve"> </v>
      </c>
      <c r="AO98" t="s">
        <v>703</v>
      </c>
      <c r="AP98" t="s">
        <v>1474</v>
      </c>
      <c r="AQ98" s="22">
        <v>18.688688034612287</v>
      </c>
      <c r="AR98" s="21" t="e">
        <v>#VALUE!</v>
      </c>
      <c r="AS98">
        <v>10.686254779633742</v>
      </c>
      <c r="AT98">
        <v>-18.688688034612287</v>
      </c>
      <c r="AU98" t="e">
        <v>#VALUE!</v>
      </c>
      <c r="AV98" t="s">
        <v>2144</v>
      </c>
    </row>
    <row r="99" spans="1:48" x14ac:dyDescent="0.25">
      <c r="A99" s="14">
        <v>1.0199999999999983E-9</v>
      </c>
      <c r="B99" t="s">
        <v>740</v>
      </c>
      <c r="C99" s="4">
        <v>12</v>
      </c>
      <c r="D99" s="4">
        <v>1</v>
      </c>
      <c r="E99" s="4">
        <v>7</v>
      </c>
      <c r="F99" s="4">
        <v>20</v>
      </c>
      <c r="G99" s="4">
        <v>1348</v>
      </c>
      <c r="H99" s="4">
        <v>1334</v>
      </c>
      <c r="I99" s="34">
        <v>9874.7581814144578</v>
      </c>
      <c r="J99" s="35">
        <v>21.481481481481481</v>
      </c>
      <c r="K99" s="35">
        <v>21.481481481481481</v>
      </c>
      <c r="L99" s="35" t="s">
        <v>1236</v>
      </c>
      <c r="M99" s="35" t="s">
        <v>1236</v>
      </c>
      <c r="N99" s="4">
        <v>0.621</v>
      </c>
      <c r="O99" s="4">
        <v>25.201612903225808</v>
      </c>
      <c r="P99" s="35">
        <v>3.373313343328336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 xml:space="preserve"> </v>
      </c>
      <c r="X99" s="37" t="str">
        <f t="shared" si="40"/>
        <v xml:space="preserve"> </v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3.3733133443483361</v>
      </c>
      <c r="AH99" s="38" t="str">
        <f t="shared" si="45"/>
        <v xml:space="preserve"> </v>
      </c>
      <c r="AI99" s="1">
        <f t="shared" si="29"/>
        <v>39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740</v>
      </c>
      <c r="AP99" t="s">
        <v>1440</v>
      </c>
      <c r="AQ99" s="22">
        <v>-49.374862492713653</v>
      </c>
      <c r="AR99" s="21" t="e">
        <v>#VALUE!</v>
      </c>
      <c r="AS99">
        <v>1.0494752623688264</v>
      </c>
      <c r="AT99">
        <v>49.374862492713653</v>
      </c>
      <c r="AU99" t="e">
        <v>#VALUE!</v>
      </c>
      <c r="AV99" t="s">
        <v>2145</v>
      </c>
    </row>
    <row r="100" spans="1:48" x14ac:dyDescent="0.25">
      <c r="A100" s="14">
        <v>1.0299999999999983E-9</v>
      </c>
      <c r="B100" t="s">
        <v>748</v>
      </c>
      <c r="C100" s="4">
        <v>1</v>
      </c>
      <c r="D100" s="4">
        <v>2</v>
      </c>
      <c r="E100" s="4">
        <v>12</v>
      </c>
      <c r="F100" s="4">
        <v>15</v>
      </c>
      <c r="G100" s="4">
        <v>2360</v>
      </c>
      <c r="H100" s="4">
        <v>2432</v>
      </c>
      <c r="I100" s="34">
        <v>7984.2074740962989</v>
      </c>
      <c r="J100" s="35">
        <v>22.986767485822305</v>
      </c>
      <c r="K100" s="35">
        <v>22.986767485822305</v>
      </c>
      <c r="L100" s="35">
        <v>14.318798594847776</v>
      </c>
      <c r="M100" s="35">
        <v>14.318798594847776</v>
      </c>
      <c r="N100" s="4">
        <v>1.0580000000000001</v>
      </c>
      <c r="O100" s="4">
        <v>-27.534246575342458</v>
      </c>
      <c r="P100" s="35">
        <v>4.1735197368421062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4.1735197378721063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28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748</v>
      </c>
      <c r="AP100" t="s">
        <v>1467</v>
      </c>
      <c r="AQ100" s="22">
        <v>-59.842105643725141</v>
      </c>
      <c r="AR100" s="21">
        <v>-67.40373273173401</v>
      </c>
      <c r="AS100">
        <v>-2.960526315789469</v>
      </c>
      <c r="AT100">
        <v>59.842105643725141</v>
      </c>
      <c r="AU100">
        <v>67.40373273173401</v>
      </c>
      <c r="AV100" t="s">
        <v>2146</v>
      </c>
    </row>
    <row r="101" spans="1:48" x14ac:dyDescent="0.25">
      <c r="A101" s="14">
        <v>1.0399999999999983E-9</v>
      </c>
      <c r="B101" t="s">
        <v>709</v>
      </c>
      <c r="C101" s="4">
        <v>15</v>
      </c>
      <c r="D101" s="4">
        <v>2</v>
      </c>
      <c r="E101" s="4">
        <v>3</v>
      </c>
      <c r="F101" s="4">
        <v>20</v>
      </c>
      <c r="G101" s="4">
        <v>305</v>
      </c>
      <c r="H101" s="4">
        <v>232</v>
      </c>
      <c r="I101" s="34">
        <v>24651.59070295373</v>
      </c>
      <c r="J101" s="35">
        <v>22.745098039215684</v>
      </c>
      <c r="K101" s="35">
        <v>22.745098039215684</v>
      </c>
      <c r="L101" s="35">
        <v>8.3564551868592218</v>
      </c>
      <c r="M101" s="35">
        <v>8.3564551868592218</v>
      </c>
      <c r="N101" s="4">
        <v>0.10200000000000001</v>
      </c>
      <c r="O101" s="4">
        <v>-46.596858638743456</v>
      </c>
      <c r="P101" s="35">
        <v>3.4913793103448278</v>
      </c>
      <c r="Q101" s="36">
        <f t="shared" si="33"/>
        <v>75.000000001039993</v>
      </c>
      <c r="R101" s="36" t="str">
        <f t="shared" si="34"/>
        <v xml:space="preserve"> </v>
      </c>
      <c r="S101" s="37">
        <f t="shared" si="35"/>
        <v>0.31465517345379312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>
        <f t="shared" si="50"/>
        <v>4</v>
      </c>
      <c r="AD101" s="1" t="str">
        <f t="shared" si="43"/>
        <v xml:space="preserve"> </v>
      </c>
      <c r="AE101" s="1">
        <f t="shared" si="51"/>
        <v>16</v>
      </c>
      <c r="AF101" s="1" t="str">
        <f t="shared" si="52"/>
        <v xml:space="preserve"> </v>
      </c>
      <c r="AG101" s="38">
        <f t="shared" si="44"/>
        <v>3.4913793113848279</v>
      </c>
      <c r="AH101" s="38" t="str">
        <f t="shared" si="45"/>
        <v xml:space="preserve"> </v>
      </c>
      <c r="AI101" s="1">
        <f t="shared" si="53"/>
        <v>35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709</v>
      </c>
      <c r="AP101" t="s">
        <v>1239</v>
      </c>
      <c r="AQ101" s="22">
        <v>-58.161619109932097</v>
      </c>
      <c r="AR101" s="21">
        <v>2.303130991097968</v>
      </c>
      <c r="AS101">
        <v>31.465517241379317</v>
      </c>
      <c r="AT101">
        <v>58.161619109932097</v>
      </c>
      <c r="AU101">
        <v>-2.303130991097968</v>
      </c>
      <c r="AV101" t="s">
        <v>2147</v>
      </c>
    </row>
    <row r="102" spans="1:48" x14ac:dyDescent="0.25">
      <c r="A102" s="14">
        <v>1.0499999999999982E-9</v>
      </c>
      <c r="B102" t="s">
        <v>733</v>
      </c>
      <c r="C102" s="4">
        <v>18</v>
      </c>
      <c r="D102" s="4">
        <v>1</v>
      </c>
      <c r="E102" s="4">
        <v>1</v>
      </c>
      <c r="F102" s="4">
        <v>20</v>
      </c>
      <c r="G102" s="4">
        <v>208</v>
      </c>
      <c r="H102" s="4">
        <v>184.85</v>
      </c>
      <c r="I102" s="34">
        <v>9262.0037359049711</v>
      </c>
      <c r="J102" s="35">
        <v>11.271341463414634</v>
      </c>
      <c r="K102" s="35">
        <v>11.271341463414634</v>
      </c>
      <c r="L102" s="35">
        <v>7.9415235086420051</v>
      </c>
      <c r="M102" s="35">
        <v>7.9415235086420051</v>
      </c>
      <c r="N102" s="4">
        <v>0.16400000000000001</v>
      </c>
      <c r="O102" s="4">
        <v>152.30769230769229</v>
      </c>
      <c r="P102" s="35">
        <v>4.4360292128753045</v>
      </c>
      <c r="Q102" s="36">
        <f t="shared" si="33"/>
        <v>90.000000001049997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-0.21622953116273202</v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>
        <f t="shared" si="41"/>
        <v>21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2</v>
      </c>
      <c r="AF102" s="1" t="str">
        <f t="shared" si="52"/>
        <v xml:space="preserve"> </v>
      </c>
      <c r="AG102" s="38">
        <f t="shared" si="44"/>
        <v>4.4360292139253046</v>
      </c>
      <c r="AH102" s="38" t="str">
        <f t="shared" si="45"/>
        <v xml:space="preserve"> </v>
      </c>
      <c r="AI102" s="1">
        <f t="shared" si="53"/>
        <v>27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733</v>
      </c>
      <c r="AP102" t="s">
        <v>1571</v>
      </c>
      <c r="AQ102" s="22">
        <v>21.622953116273202</v>
      </c>
      <c r="AR102" s="21">
        <v>7.1541742753577608</v>
      </c>
      <c r="AS102">
        <v>12.523667838788199</v>
      </c>
      <c r="AT102">
        <v>-21.622953116273202</v>
      </c>
      <c r="AU102">
        <v>-7.1541742753577608</v>
      </c>
      <c r="AV102" t="s">
        <v>2148</v>
      </c>
    </row>
    <row r="103" spans="1:48" x14ac:dyDescent="0.25">
      <c r="A103" s="14">
        <v>1.0599999999999982E-9</v>
      </c>
      <c r="B103" t="s">
        <v>690</v>
      </c>
      <c r="C103" s="4">
        <v>13</v>
      </c>
      <c r="D103" s="4">
        <v>6</v>
      </c>
      <c r="E103" s="4">
        <v>5</v>
      </c>
      <c r="F103" s="4">
        <v>24</v>
      </c>
      <c r="G103" s="4">
        <v>4460.60693359375</v>
      </c>
      <c r="H103" s="4">
        <v>4135.5</v>
      </c>
      <c r="I103" s="34">
        <v>149430.89884470601</v>
      </c>
      <c r="J103" s="35">
        <v>19.294370543081495</v>
      </c>
      <c r="K103" s="35">
        <v>19.294370543081495</v>
      </c>
      <c r="L103" s="35">
        <v>13.109391329244254</v>
      </c>
      <c r="M103" s="35">
        <v>13.109391329244254</v>
      </c>
      <c r="N103" s="4">
        <v>2.472</v>
      </c>
      <c r="O103" s="4">
        <v>-0.32258064516129065</v>
      </c>
      <c r="P103" s="35">
        <v>3.5579739261580485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3.5579739272180486</v>
      </c>
      <c r="AH103" s="38" t="str">
        <f t="shared" si="45"/>
        <v xml:space="preserve"> </v>
      </c>
      <c r="AI103" s="1">
        <f t="shared" si="53"/>
        <v>33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690</v>
      </c>
      <c r="AP103" t="s">
        <v>1528</v>
      </c>
      <c r="AQ103" s="22">
        <v>-34.166442348998459</v>
      </c>
      <c r="AR103" s="21">
        <v>-53.264327856819534</v>
      </c>
      <c r="AS103">
        <v>7.8613694497340125</v>
      </c>
      <c r="AT103">
        <v>34.166442348998459</v>
      </c>
      <c r="AU103">
        <v>53.264327856819534</v>
      </c>
      <c r="AV103" t="s">
        <v>2149</v>
      </c>
    </row>
    <row r="104" spans="1:48" x14ac:dyDescent="0.25">
      <c r="A104" s="14">
        <v>1.0699999999999982E-9</v>
      </c>
      <c r="B104" t="s">
        <v>741</v>
      </c>
      <c r="C104" s="4">
        <v>6</v>
      </c>
      <c r="D104" s="4">
        <v>3</v>
      </c>
      <c r="E104" s="4">
        <v>8</v>
      </c>
      <c r="F104" s="4">
        <v>17</v>
      </c>
      <c r="G104" s="4">
        <v>966</v>
      </c>
      <c r="H104" s="4">
        <v>969.6</v>
      </c>
      <c r="I104" s="34">
        <v>9086.3079257865338</v>
      </c>
      <c r="J104" s="35">
        <v>19.828220858895705</v>
      </c>
      <c r="K104" s="35">
        <v>19.828220858895705</v>
      </c>
      <c r="L104" s="35">
        <v>14.501506658778885</v>
      </c>
      <c r="M104" s="35">
        <v>14.501506658778885</v>
      </c>
      <c r="N104" s="4">
        <v>0.48899999999999999</v>
      </c>
      <c r="O104" s="4">
        <v>-22.380952380952383</v>
      </c>
      <c r="P104" s="35">
        <v>4.4451320132013201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4.4451320142713202</v>
      </c>
      <c r="AH104" s="38" t="str">
        <f t="shared" si="45"/>
        <v xml:space="preserve"> </v>
      </c>
      <c r="AI104" s="1">
        <f t="shared" si="53"/>
        <v>26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741</v>
      </c>
      <c r="AP104" t="s">
        <v>1467</v>
      </c>
      <c r="AQ104" s="22">
        <v>-37.878654543729276</v>
      </c>
      <c r="AR104" s="21">
        <v>-69.539806627854148</v>
      </c>
      <c r="AS104">
        <v>-0.37128712871287162</v>
      </c>
      <c r="AT104">
        <v>37.878654543729276</v>
      </c>
      <c r="AU104">
        <v>69.539806627854148</v>
      </c>
      <c r="AV104" t="s">
        <v>2150</v>
      </c>
    </row>
    <row r="105" spans="1:48" x14ac:dyDescent="0.25">
      <c r="A105" s="14">
        <v>1.0799999999999981E-9</v>
      </c>
      <c r="B105" t="s">
        <v>689</v>
      </c>
      <c r="C105" s="4">
        <v>23</v>
      </c>
      <c r="D105" s="4">
        <v>2</v>
      </c>
      <c r="E105" s="4">
        <v>1</v>
      </c>
      <c r="F105" s="4">
        <v>26</v>
      </c>
      <c r="G105" s="4">
        <v>172.5</v>
      </c>
      <c r="H105" s="4">
        <v>134.82</v>
      </c>
      <c r="I105" s="34">
        <v>52197.40427860948</v>
      </c>
      <c r="J105" s="35">
        <v>20.732139167437417</v>
      </c>
      <c r="K105" s="35">
        <v>20.732139167437417</v>
      </c>
      <c r="L105" s="35">
        <v>7.728884078786562</v>
      </c>
      <c r="M105" s="35">
        <v>7.728884078786562</v>
      </c>
      <c r="N105" s="4">
        <v>7.4999999999999997E-2</v>
      </c>
      <c r="O105" s="4">
        <v>33.928571428571416</v>
      </c>
      <c r="P105" s="35">
        <v>5.7881147252028855</v>
      </c>
      <c r="Q105" s="36">
        <f t="shared" si="33"/>
        <v>88.461538462618464</v>
      </c>
      <c r="R105" s="36" t="str">
        <f t="shared" si="34"/>
        <v xml:space="preserve"> </v>
      </c>
      <c r="S105" s="37">
        <f t="shared" si="35"/>
        <v>0.27948375719927021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6</v>
      </c>
      <c r="AD105" s="1" t="str">
        <f t="shared" si="43"/>
        <v xml:space="preserve"> </v>
      </c>
      <c r="AE105" s="1">
        <f t="shared" si="51"/>
        <v>3</v>
      </c>
      <c r="AF105" s="1" t="str">
        <f t="shared" si="52"/>
        <v xml:space="preserve"> </v>
      </c>
      <c r="AG105" s="38">
        <f t="shared" si="44"/>
        <v>5.7881147262828856</v>
      </c>
      <c r="AH105" s="38" t="str">
        <f t="shared" si="45"/>
        <v xml:space="preserve"> </v>
      </c>
      <c r="AI105" s="1">
        <f t="shared" si="53"/>
        <v>15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689</v>
      </c>
      <c r="AP105" t="s">
        <v>1367</v>
      </c>
      <c r="AQ105" s="22">
        <v>-44.164192771596063</v>
      </c>
      <c r="AR105" s="21">
        <v>9.6401813274129005</v>
      </c>
      <c r="AS105">
        <v>27.948375611927023</v>
      </c>
      <c r="AT105">
        <v>44.164192771596063</v>
      </c>
      <c r="AU105">
        <v>-9.6401813274129005</v>
      </c>
      <c r="AV105" t="s">
        <v>2151</v>
      </c>
    </row>
    <row r="106" spans="1:48" x14ac:dyDescent="0.25">
      <c r="A106" s="14">
        <v>1.0899999999999981E-9</v>
      </c>
      <c r="B106" t="s">
        <v>706</v>
      </c>
      <c r="C106" s="4">
        <v>13</v>
      </c>
      <c r="D106" s="4">
        <v>2</v>
      </c>
      <c r="E106" s="4">
        <v>9</v>
      </c>
      <c r="F106" s="4">
        <v>24</v>
      </c>
      <c r="G106" s="4">
        <v>1000</v>
      </c>
      <c r="H106" s="4">
        <v>939.6</v>
      </c>
      <c r="I106" s="34">
        <v>15705.820678053764</v>
      </c>
      <c r="J106" s="35">
        <v>13.461318051575931</v>
      </c>
      <c r="K106" s="35">
        <v>13.461318051575931</v>
      </c>
      <c r="L106" s="35">
        <v>8.1655736897981743</v>
      </c>
      <c r="M106" s="35">
        <v>8.1655736897981743</v>
      </c>
      <c r="N106" s="4">
        <v>0.69800000000000006</v>
      </c>
      <c r="O106" s="4">
        <v>16.527545909849763</v>
      </c>
      <c r="P106" s="35">
        <v>3.0119199659429547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3.0119199670329548</v>
      </c>
      <c r="AH106" s="38" t="str">
        <f t="shared" si="45"/>
        <v xml:space="preserve"> </v>
      </c>
      <c r="AI106" s="1">
        <f t="shared" si="53"/>
        <v>46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706</v>
      </c>
      <c r="AP106" t="s">
        <v>1697</v>
      </c>
      <c r="AQ106" s="22">
        <v>6.3946062259126695</v>
      </c>
      <c r="AR106" s="21">
        <v>4.5347620113805442</v>
      </c>
      <c r="AS106">
        <v>6.4282673478075703</v>
      </c>
      <c r="AT106">
        <v>-6.3946062259126695</v>
      </c>
      <c r="AU106">
        <v>-4.5347620113805442</v>
      </c>
      <c r="AV106" t="s">
        <v>2152</v>
      </c>
    </row>
    <row r="107" spans="1:48" x14ac:dyDescent="0.25">
      <c r="A107">
        <v>1.0999999999999981E-9</v>
      </c>
      <c r="B107" t="s">
        <v>727</v>
      </c>
      <c r="C107" s="3">
        <v>13</v>
      </c>
      <c r="D107" s="3">
        <v>5</v>
      </c>
      <c r="E107" s="3">
        <v>7</v>
      </c>
      <c r="F107" s="3">
        <v>25</v>
      </c>
      <c r="G107" s="4">
        <v>3620</v>
      </c>
      <c r="H107" s="4">
        <v>3446</v>
      </c>
      <c r="I107" s="5">
        <v>9564.3312825703233</v>
      </c>
      <c r="J107" s="4" t="s">
        <v>1236</v>
      </c>
      <c r="K107" s="4" t="s">
        <v>1236</v>
      </c>
      <c r="L107" s="4" t="s">
        <v>1236</v>
      </c>
      <c r="M107" s="4" t="s">
        <v>1236</v>
      </c>
      <c r="N107" s="4">
        <v>-3.0500000000000003</v>
      </c>
      <c r="O107" s="4" t="s">
        <v>119</v>
      </c>
      <c r="P107" s="4">
        <v>0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 xml:space="preserve"> </v>
      </c>
      <c r="V107" s="37" t="str">
        <f t="shared" si="38"/>
        <v xml:space="preserve"> </v>
      </c>
      <c r="W107" s="37" t="str">
        <f t="shared" si="39"/>
        <v xml:space="preserve"> </v>
      </c>
      <c r="X107" s="37" t="str">
        <f t="shared" si="40"/>
        <v xml:space="preserve"> </v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727</v>
      </c>
      <c r="AP107" t="s">
        <v>1343</v>
      </c>
      <c r="AQ107" t="e">
        <v>#VALUE!</v>
      </c>
      <c r="AR107" t="e">
        <v>#VALUE!</v>
      </c>
      <c r="AS107">
        <v>5.0493325594892724</v>
      </c>
      <c r="AT107" t="e">
        <v>#VALUE!</v>
      </c>
      <c r="AU107" t="e">
        <v>#VALUE!</v>
      </c>
      <c r="AV107" t="s">
        <v>2153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858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44298.974818171293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17.088395003473508</v>
      </c>
      <c r="K6" s="32">
        <v>15.458090656448553</v>
      </c>
      <c r="L6" s="32">
        <v>11.671300565553121</v>
      </c>
      <c r="M6" s="32">
        <v>10.893340438164872</v>
      </c>
      <c r="N6" s="32"/>
      <c r="O6" s="32"/>
      <c r="P6" s="32">
        <v>12.17492747879308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982</v>
      </c>
      <c r="C7" s="4">
        <v>20</v>
      </c>
      <c r="D7" s="4">
        <v>1</v>
      </c>
      <c r="E7" s="4">
        <v>4</v>
      </c>
      <c r="F7" s="4">
        <v>25</v>
      </c>
      <c r="G7" s="4">
        <v>35.20159912109375</v>
      </c>
      <c r="H7" s="4">
        <v>26.35</v>
      </c>
      <c r="I7" s="34">
        <v>37342.093253797713</v>
      </c>
      <c r="J7" s="35">
        <v>16.303853325625138</v>
      </c>
      <c r="K7" s="35">
        <v>16.303853325625138</v>
      </c>
      <c r="L7" s="35">
        <v>6.4965113719934324</v>
      </c>
      <c r="M7" s="35">
        <v>6.4965113719934324</v>
      </c>
      <c r="N7" s="4">
        <v>1.288</v>
      </c>
      <c r="O7" s="4">
        <v>11.999999999999989</v>
      </c>
      <c r="P7" s="35">
        <v>2.7238921377192868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80.000000000100002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0.33592406541665087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-0.44337725384544124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38</v>
      </c>
      <c r="AC7" s="1">
        <f t="shared" ref="AC7:AC10" si="1">IF(ISERROR((RANK(S7,S$7:S$184,0)))=TRUE," ",((RANK(S7,S$7:S$184,0))))</f>
        <v>28</v>
      </c>
      <c r="AD7" s="1" t="str">
        <f>IF(ISERROR((RANK(T7,T$7:T$184,1)))=TRUE," ",((RANK(T7,T$7:T$184,1))))</f>
        <v xml:space="preserve"> </v>
      </c>
      <c r="AE7" s="1">
        <f t="shared" ref="AE7:AF10" si="2">IF(ISERROR((RANK(Q7,Q$7:Q$184,0)))=TRUE," ",((RANK(Q7,Q$7:Q$184,0))))</f>
        <v>60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982</v>
      </c>
      <c r="AP7" t="s">
        <v>1332</v>
      </c>
      <c r="AQ7" s="22">
        <v>4.5910787858596365</v>
      </c>
      <c r="AR7" s="21">
        <v>44.337725384544122</v>
      </c>
      <c r="AS7">
        <v>33.592406531665084</v>
      </c>
      <c r="AT7">
        <v>-4.5910787858596365</v>
      </c>
      <c r="AU7">
        <v>-44.337725384544122</v>
      </c>
      <c r="AV7" t="s">
        <v>2154</v>
      </c>
    </row>
    <row r="8" spans="1:48" x14ac:dyDescent="0.25">
      <c r="A8" s="14">
        <v>1.1000000000000001E-10</v>
      </c>
      <c r="B8" t="s">
        <v>996</v>
      </c>
      <c r="C8" s="4">
        <v>12</v>
      </c>
      <c r="D8" s="4">
        <v>0</v>
      </c>
      <c r="E8" s="4">
        <v>6</v>
      </c>
      <c r="F8" s="4">
        <v>18</v>
      </c>
      <c r="G8" s="4">
        <v>30.5</v>
      </c>
      <c r="H8" s="4">
        <v>27</v>
      </c>
      <c r="I8" s="34">
        <v>7231.8933913734982</v>
      </c>
      <c r="J8" s="35" t="s">
        <v>1236</v>
      </c>
      <c r="K8" s="35" t="s">
        <v>1236</v>
      </c>
      <c r="L8" s="35" t="s">
        <v>1236</v>
      </c>
      <c r="M8" s="35" t="s">
        <v>1236</v>
      </c>
      <c r="N8" s="4">
        <v>-6.5360000000000005</v>
      </c>
      <c r="O8" s="4">
        <v>55.072862249106414</v>
      </c>
      <c r="P8" s="35">
        <v>0</v>
      </c>
      <c r="Q8" s="36" t="str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4" si="6">IF(ISERROR((IF((G8/H8-1)&gt;($S$5/100),(G8/H8-1)+A8,"")))=TRUE," ",((IF((G8/H8-1)&gt;($S$5/100),(G8/H8-1)+A8,""))))</f>
        <v/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 t="str">
        <f t="shared" si="1"/>
        <v xml:space="preserve"> </v>
      </c>
      <c r="AD8" s="1" t="str">
        <f t="shared" ref="AD8:AD24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>
        <f t="shared" ref="AK8:AK24" si="18">IF(ISERROR((IF((AND(O8&lt;$AK$5,O8&gt;$AK$6))=TRUE,O8+A8," ")))=TRUE," ",((IF((AND(O8&lt;$AK$5,O8&gt;$AK$6))=TRUE,O8+A8," "))))</f>
        <v>55.072862249216413</v>
      </c>
      <c r="AL8" s="25" t="str">
        <f t="shared" ref="AL8:AL24" si="19">IF(ISERROR((IF(O8&lt;$AL$5,O8+A8," ")))=TRUE," ",((IF(O8&lt;$AL$5,O8+A8," "))))</f>
        <v xml:space="preserve"> </v>
      </c>
      <c r="AM8" s="1">
        <f t="shared" si="3"/>
        <v>15</v>
      </c>
      <c r="AN8" s="1" t="str">
        <f t="shared" si="3"/>
        <v xml:space="preserve"> </v>
      </c>
      <c r="AO8" t="s">
        <v>996</v>
      </c>
      <c r="AP8" t="s">
        <v>1354</v>
      </c>
      <c r="AQ8" s="22" t="e">
        <v>#VALUE!</v>
      </c>
      <c r="AR8" s="21" t="e">
        <v>#VALUE!</v>
      </c>
      <c r="AS8">
        <v>12.962962962962955</v>
      </c>
      <c r="AT8" t="e">
        <v>#VALUE!</v>
      </c>
      <c r="AU8" t="e">
        <v>#VALUE!</v>
      </c>
      <c r="AV8" t="s">
        <v>2155</v>
      </c>
    </row>
    <row r="9" spans="1:48" x14ac:dyDescent="0.25">
      <c r="A9" s="14">
        <v>1.2E-10</v>
      </c>
      <c r="B9" t="s">
        <v>1053</v>
      </c>
      <c r="C9" s="4">
        <v>1</v>
      </c>
      <c r="D9" s="4">
        <v>8</v>
      </c>
      <c r="E9" s="4">
        <v>8</v>
      </c>
      <c r="F9" s="4">
        <v>17</v>
      </c>
      <c r="G9" s="4">
        <v>12.21049976348877</v>
      </c>
      <c r="H9" s="4">
        <v>10.1</v>
      </c>
      <c r="I9" s="34">
        <v>1593.5571044671917</v>
      </c>
      <c r="J9" s="35" t="s">
        <v>1236</v>
      </c>
      <c r="K9" s="35" t="s">
        <v>1236</v>
      </c>
      <c r="L9" s="35" t="s">
        <v>1236</v>
      </c>
      <c r="M9" s="35" t="s">
        <v>1236</v>
      </c>
      <c r="N9" s="4">
        <v>-2.4580000000000002</v>
      </c>
      <c r="O9" s="4">
        <v>81.017839215383418</v>
      </c>
      <c r="P9" s="35" t="s">
        <v>124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0.20896037274265056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56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>
        <f t="shared" si="18"/>
        <v>81.017839215503415</v>
      </c>
      <c r="AL9" s="25" t="str">
        <f t="shared" si="19"/>
        <v xml:space="preserve"> </v>
      </c>
      <c r="AM9" s="1">
        <f t="shared" si="3"/>
        <v>6</v>
      </c>
      <c r="AN9" s="1" t="str">
        <f t="shared" si="3"/>
        <v xml:space="preserve"> </v>
      </c>
      <c r="AO9" t="s">
        <v>1053</v>
      </c>
      <c r="AP9" t="s">
        <v>2156</v>
      </c>
      <c r="AQ9" s="22" t="e">
        <v>#VALUE!</v>
      </c>
      <c r="AR9" s="21" t="e">
        <v>#VALUE!</v>
      </c>
      <c r="AS9">
        <v>20.896037262265054</v>
      </c>
      <c r="AT9" t="e">
        <v>#VALUE!</v>
      </c>
      <c r="AU9" t="e">
        <v>#VALUE!</v>
      </c>
      <c r="AV9" t="s">
        <v>2157</v>
      </c>
    </row>
    <row r="10" spans="1:48" x14ac:dyDescent="0.25">
      <c r="A10" s="14">
        <v>1.2999999999999999E-10</v>
      </c>
      <c r="B10" t="s">
        <v>934</v>
      </c>
      <c r="C10" s="4">
        <v>5</v>
      </c>
      <c r="D10" s="4">
        <v>0</v>
      </c>
      <c r="E10" s="4">
        <v>3</v>
      </c>
      <c r="F10" s="4">
        <v>8</v>
      </c>
      <c r="G10" s="4">
        <v>45</v>
      </c>
      <c r="H10" s="4">
        <v>42.82</v>
      </c>
      <c r="I10" s="34">
        <v>3920.6941771954098</v>
      </c>
      <c r="J10" s="35">
        <v>14.422364432468845</v>
      </c>
      <c r="K10" s="35">
        <v>14.422364432468845</v>
      </c>
      <c r="L10" s="35">
        <v>8.748032338430221</v>
      </c>
      <c r="M10" s="35">
        <v>8.748032338430221</v>
      </c>
      <c r="N10" s="4">
        <v>2.9689999999999999</v>
      </c>
      <c r="O10" s="4">
        <v>-3.6038961038961106</v>
      </c>
      <c r="P10" s="35">
        <v>4.180289584306399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-0.15601410023953377</v>
      </c>
      <c r="W10" s="37" t="str">
        <f t="shared" si="10"/>
        <v/>
      </c>
      <c r="X10" s="37">
        <f t="shared" si="11"/>
        <v>-0.25046636496970054</v>
      </c>
      <c r="Y10" s="1" t="str">
        <f t="shared" si="0"/>
        <v xml:space="preserve"> </v>
      </c>
      <c r="Z10" s="1">
        <f t="shared" si="12"/>
        <v>63</v>
      </c>
      <c r="AA10" s="1" t="str">
        <f t="shared" si="0"/>
        <v xml:space="preserve"> </v>
      </c>
      <c r="AB10" s="1">
        <f t="shared" si="13"/>
        <v>59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4.180289584436399</v>
      </c>
      <c r="AH10" s="38" t="str">
        <f t="shared" si="16"/>
        <v xml:space="preserve"> </v>
      </c>
      <c r="AI10" s="1">
        <f t="shared" si="17"/>
        <v>35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934</v>
      </c>
      <c r="AP10" t="s">
        <v>1296</v>
      </c>
      <c r="AQ10" s="22">
        <v>15.601410023953378</v>
      </c>
      <c r="AR10" s="21">
        <v>25.046636496970052</v>
      </c>
      <c r="AS10">
        <v>5.0910789350770758</v>
      </c>
      <c r="AT10">
        <v>-15.601410023953378</v>
      </c>
      <c r="AU10">
        <v>-25.046636496970052</v>
      </c>
      <c r="AV10" t="s">
        <v>2158</v>
      </c>
    </row>
    <row r="11" spans="1:48" x14ac:dyDescent="0.25">
      <c r="A11" s="14">
        <v>1.3999999999999998E-10</v>
      </c>
      <c r="B11" t="s">
        <v>1003</v>
      </c>
      <c r="C11" s="4">
        <v>14</v>
      </c>
      <c r="D11" s="4">
        <v>1</v>
      </c>
      <c r="E11" s="4">
        <v>5</v>
      </c>
      <c r="F11" s="4">
        <v>20</v>
      </c>
      <c r="G11" s="4">
        <v>100.29049682617187</v>
      </c>
      <c r="H11" s="4">
        <v>75.5</v>
      </c>
      <c r="I11" s="34">
        <v>14650.047579343871</v>
      </c>
      <c r="J11" s="35">
        <v>18.986731791520331</v>
      </c>
      <c r="K11" s="35">
        <v>18.986731791520331</v>
      </c>
      <c r="L11" s="35">
        <v>7.2938737604757646</v>
      </c>
      <c r="M11" s="35">
        <v>7.2938737604757646</v>
      </c>
      <c r="N11" s="4">
        <v>3.169</v>
      </c>
      <c r="O11" s="4">
        <v>70.376344086021504</v>
      </c>
      <c r="P11" s="35">
        <v>2.3949228414636572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0.32835095148002491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>
        <f t="shared" si="11"/>
        <v>-0.37505904166301485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>
        <f t="shared" si="13"/>
        <v>43</v>
      </c>
      <c r="AC11" s="1">
        <f t="shared" ref="AC11:AC24" si="22">IF(ISERROR((RANK(S11,S$7:S$184,0)))=TRUE," ",((RANK(S11,S$7:S$184,0))))</f>
        <v>29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ref="AI11:AI24" si="25">IF(ISERROR((RANK(AG11,AG$7:AG$184,0)))=TRUE," ",((RANK(AG11,AG$7:AG$184,0))))</f>
        <v xml:space="preserve"> </v>
      </c>
      <c r="AJ11" s="1" t="str">
        <f t="shared" ref="AJ11:AJ24" si="26">IF(ISERROR((RANK(AH11,AH$7:AH$184,0)))=TRUE," ",((RANK(AH11,AH$7:AH$184,0))))</f>
        <v xml:space="preserve"> </v>
      </c>
      <c r="AK11" s="25">
        <f t="shared" si="18"/>
        <v>70.376344086161509</v>
      </c>
      <c r="AL11" s="25" t="str">
        <f t="shared" si="19"/>
        <v xml:space="preserve"> </v>
      </c>
      <c r="AM11" s="1">
        <f t="shared" ref="AM11:AM24" si="27">IF(ISERROR((RANK(AK11,AK$7:AK$184,0)))=TRUE," ",((RANK(AK11,AK$7:AK$184,0))))</f>
        <v>9</v>
      </c>
      <c r="AN11" s="1" t="str">
        <f t="shared" ref="AN11:AN24" si="28">IF(ISERROR((RANK(AL11,AL$7:AL$184,0)))=TRUE," ",((RANK(AL11,AL$7:AL$184,0))))</f>
        <v xml:space="preserve"> </v>
      </c>
      <c r="AO11" t="s">
        <v>1003</v>
      </c>
      <c r="AP11" t="s">
        <v>1332</v>
      </c>
      <c r="AQ11" s="22">
        <v>-11.108923849553776</v>
      </c>
      <c r="AR11" s="21">
        <v>37.505904166301484</v>
      </c>
      <c r="AS11">
        <v>32.835095134002486</v>
      </c>
      <c r="AT11">
        <v>11.108923849553776</v>
      </c>
      <c r="AU11">
        <v>-37.505904166301484</v>
      </c>
      <c r="AV11" t="s">
        <v>2159</v>
      </c>
    </row>
    <row r="12" spans="1:48" x14ac:dyDescent="0.25">
      <c r="A12" s="14">
        <v>1.4999999999999997E-10</v>
      </c>
      <c r="B12" t="s">
        <v>1049</v>
      </c>
      <c r="C12" s="4">
        <v>9</v>
      </c>
      <c r="D12" s="4">
        <v>1</v>
      </c>
      <c r="E12" s="4">
        <v>4</v>
      </c>
      <c r="F12" s="4">
        <v>14</v>
      </c>
      <c r="G12" s="4">
        <v>14.5</v>
      </c>
      <c r="H12" s="4">
        <v>10.11</v>
      </c>
      <c r="I12" s="34">
        <v>3164.6268652672375</v>
      </c>
      <c r="J12" s="35">
        <v>13.143656003121881</v>
      </c>
      <c r="K12" s="35">
        <v>13.143656003121881</v>
      </c>
      <c r="L12" s="35">
        <v>5.2983920677047225</v>
      </c>
      <c r="M12" s="35">
        <v>5.2983920677047225</v>
      </c>
      <c r="N12" s="4">
        <v>0.61299999999999999</v>
      </c>
      <c r="O12" s="4">
        <v>53.249999999999986</v>
      </c>
      <c r="P12" s="35">
        <v>1.0177408198574533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0.43422354119846696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>
        <f t="shared" si="9"/>
        <v>-0.23084315405570799</v>
      </c>
      <c r="W12" s="37" t="str">
        <f t="shared" si="10"/>
        <v/>
      </c>
      <c r="X12" s="37">
        <f t="shared" si="11"/>
        <v>-0.54603242047056111</v>
      </c>
      <c r="Y12" s="1" t="str">
        <f t="shared" si="20"/>
        <v xml:space="preserve"> </v>
      </c>
      <c r="Z12" s="1">
        <f t="shared" si="12"/>
        <v>55</v>
      </c>
      <c r="AA12" s="1" t="str">
        <f t="shared" si="21"/>
        <v xml:space="preserve"> </v>
      </c>
      <c r="AB12" s="1">
        <f t="shared" si="13"/>
        <v>28</v>
      </c>
      <c r="AC12" s="1">
        <f t="shared" si="22"/>
        <v>18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53.250000000149988</v>
      </c>
      <c r="AL12" s="25" t="str">
        <f t="shared" si="19"/>
        <v xml:space="preserve"> </v>
      </c>
      <c r="AM12" s="1">
        <f t="shared" si="27"/>
        <v>17</v>
      </c>
      <c r="AN12" s="1" t="str">
        <f t="shared" si="28"/>
        <v xml:space="preserve"> </v>
      </c>
      <c r="AO12" t="s">
        <v>1049</v>
      </c>
      <c r="AP12" t="s">
        <v>1332</v>
      </c>
      <c r="AQ12" s="22">
        <v>23.084315405570798</v>
      </c>
      <c r="AR12" s="21">
        <v>54.603242047056114</v>
      </c>
      <c r="AS12">
        <v>43.422354104846697</v>
      </c>
      <c r="AT12">
        <v>-23.084315405570798</v>
      </c>
      <c r="AU12">
        <v>-54.603242047056114</v>
      </c>
      <c r="AV12" t="s">
        <v>2160</v>
      </c>
    </row>
    <row r="13" spans="1:48" x14ac:dyDescent="0.25">
      <c r="A13" s="14">
        <v>1.5999999999999996E-10</v>
      </c>
      <c r="B13" t="s">
        <v>974</v>
      </c>
      <c r="C13" s="4">
        <v>7</v>
      </c>
      <c r="D13" s="4">
        <v>0</v>
      </c>
      <c r="E13" s="4">
        <v>2</v>
      </c>
      <c r="F13" s="4">
        <v>9</v>
      </c>
      <c r="G13" s="4">
        <v>61</v>
      </c>
      <c r="H13" s="4">
        <v>60.4</v>
      </c>
      <c r="I13" s="34">
        <v>1984.5458875724385</v>
      </c>
      <c r="J13" s="35">
        <v>30.520464881253154</v>
      </c>
      <c r="K13" s="35">
        <v>30.520464881253154</v>
      </c>
      <c r="L13" s="35">
        <v>21.621370981120808</v>
      </c>
      <c r="M13" s="35">
        <v>21.621370981120808</v>
      </c>
      <c r="N13" s="4">
        <v>1.9790000000000001</v>
      </c>
      <c r="O13" s="4">
        <v>20.30395136778116</v>
      </c>
      <c r="P13" s="35">
        <v>0.99337748344370869</v>
      </c>
      <c r="Q13" s="36">
        <f t="shared" si="4"/>
        <v>77.777777777937771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>
        <f t="shared" si="23"/>
        <v>66</v>
      </c>
      <c r="AF13" s="1" t="str">
        <f t="shared" si="24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25"/>
        <v xml:space="preserve"> 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974</v>
      </c>
      <c r="AP13" t="s">
        <v>1294</v>
      </c>
      <c r="AQ13" s="22">
        <v>-78.60346085778886</v>
      </c>
      <c r="AR13" s="21">
        <v>-85.25245631094873</v>
      </c>
      <c r="AS13">
        <v>0.99337748344370258</v>
      </c>
      <c r="AT13">
        <v>78.60346085778886</v>
      </c>
      <c r="AU13">
        <v>85.25245631094873</v>
      </c>
      <c r="AV13" t="s">
        <v>2161</v>
      </c>
    </row>
    <row r="14" spans="1:48" x14ac:dyDescent="0.25">
      <c r="A14" s="14">
        <v>1.6999999999999996E-10</v>
      </c>
      <c r="B14" t="s">
        <v>973</v>
      </c>
      <c r="C14" s="4">
        <v>14</v>
      </c>
      <c r="D14" s="4">
        <v>0</v>
      </c>
      <c r="E14" s="4">
        <v>2</v>
      </c>
      <c r="F14" s="4">
        <v>16</v>
      </c>
      <c r="G14" s="4">
        <v>24</v>
      </c>
      <c r="H14" s="4">
        <v>21.23</v>
      </c>
      <c r="I14" s="34">
        <v>4729.4349395135141</v>
      </c>
      <c r="J14" s="35">
        <v>13.75</v>
      </c>
      <c r="K14" s="35">
        <v>13.75</v>
      </c>
      <c r="L14" s="35">
        <v>10.667673400673401</v>
      </c>
      <c r="M14" s="35">
        <v>10.667673400673401</v>
      </c>
      <c r="N14" s="4">
        <v>1.544</v>
      </c>
      <c r="O14" s="4">
        <v>8.732394366197191</v>
      </c>
      <c r="P14" s="35">
        <v>4.7103155911446066</v>
      </c>
      <c r="Q14" s="36">
        <f t="shared" si="4"/>
        <v>87.500000000170004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>
        <f t="shared" si="9"/>
        <v>-0.19536036022077685</v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>
        <f t="shared" si="12"/>
        <v>60</v>
      </c>
      <c r="AA14" s="1" t="str">
        <f t="shared" si="21"/>
        <v xml:space="preserve"> </v>
      </c>
      <c r="AB14" s="1" t="str">
        <f t="shared" si="13"/>
        <v xml:space="preserve"> </v>
      </c>
      <c r="AC14" s="1" t="str">
        <f t="shared" si="22"/>
        <v xml:space="preserve"> </v>
      </c>
      <c r="AD14" s="1" t="str">
        <f t="shared" si="14"/>
        <v xml:space="preserve"> </v>
      </c>
      <c r="AE14" s="1">
        <f t="shared" si="23"/>
        <v>41</v>
      </c>
      <c r="AF14" s="1" t="str">
        <f t="shared" si="24"/>
        <v xml:space="preserve"> </v>
      </c>
      <c r="AG14" s="38">
        <f t="shared" si="15"/>
        <v>4.7103155913146066</v>
      </c>
      <c r="AH14" s="38" t="str">
        <f t="shared" si="16"/>
        <v xml:space="preserve"> </v>
      </c>
      <c r="AI14" s="1">
        <f t="shared" si="25"/>
        <v>27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973</v>
      </c>
      <c r="AP14" t="s">
        <v>1459</v>
      </c>
      <c r="AQ14" s="22">
        <v>19.536036022077685</v>
      </c>
      <c r="AR14" s="21">
        <v>8.5991030669010708</v>
      </c>
      <c r="AS14">
        <v>13.047574187470556</v>
      </c>
      <c r="AT14">
        <v>-19.536036022077685</v>
      </c>
      <c r="AU14">
        <v>-8.5991030669010708</v>
      </c>
      <c r="AV14" t="s">
        <v>2162</v>
      </c>
    </row>
    <row r="15" spans="1:48" x14ac:dyDescent="0.25">
      <c r="A15" s="14">
        <v>1.7999999999999995E-10</v>
      </c>
      <c r="B15" t="s">
        <v>913</v>
      </c>
      <c r="C15" s="4">
        <v>6</v>
      </c>
      <c r="D15" s="4">
        <v>0</v>
      </c>
      <c r="E15" s="4">
        <v>5</v>
      </c>
      <c r="F15" s="4">
        <v>11</v>
      </c>
      <c r="G15" s="4">
        <v>22</v>
      </c>
      <c r="H15" s="4">
        <v>17.47</v>
      </c>
      <c r="I15" s="34">
        <v>4410.5962203854306</v>
      </c>
      <c r="J15" s="35" t="s">
        <v>1236</v>
      </c>
      <c r="K15" s="35" t="s">
        <v>1236</v>
      </c>
      <c r="L15" s="35" t="s">
        <v>1236</v>
      </c>
      <c r="M15" s="35" t="s">
        <v>1236</v>
      </c>
      <c r="N15" s="4">
        <v>-0.48199999999999998</v>
      </c>
      <c r="O15" s="4">
        <v>-24.226804123711332</v>
      </c>
      <c r="P15" s="35" t="s">
        <v>124</v>
      </c>
      <c r="Q15" s="36" t="str">
        <f t="shared" si="4"/>
        <v xml:space="preserve"> </v>
      </c>
      <c r="R15" s="36" t="str">
        <f t="shared" si="5"/>
        <v xml:space="preserve"> </v>
      </c>
      <c r="S15" s="37">
        <f t="shared" si="6"/>
        <v>0.25930166016855183</v>
      </c>
      <c r="T15" s="37" t="str">
        <f t="shared" si="7"/>
        <v/>
      </c>
      <c r="U15" s="37" t="str">
        <f t="shared" si="8"/>
        <v xml:space="preserve"> </v>
      </c>
      <c r="V15" s="37" t="str">
        <f t="shared" si="9"/>
        <v xml:space="preserve"> </v>
      </c>
      <c r="W15" s="37" t="str">
        <f t="shared" si="10"/>
        <v xml:space="preserve"> </v>
      </c>
      <c r="X15" s="37" t="str">
        <f t="shared" si="11"/>
        <v xml:space="preserve"> </v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>
        <f t="shared" si="22"/>
        <v>40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913</v>
      </c>
      <c r="AP15" t="s">
        <v>2156</v>
      </c>
      <c r="AQ15" s="22" t="e">
        <v>#VALUE!</v>
      </c>
      <c r="AR15" s="21" t="e">
        <v>#VALUE!</v>
      </c>
      <c r="AS15">
        <v>25.93016599885518</v>
      </c>
      <c r="AT15" t="e">
        <v>#VALUE!</v>
      </c>
      <c r="AU15" t="e">
        <v>#VALUE!</v>
      </c>
      <c r="AV15" t="s">
        <v>2163</v>
      </c>
    </row>
    <row r="16" spans="1:48" x14ac:dyDescent="0.25">
      <c r="A16" s="14">
        <v>1.8999999999999994E-10</v>
      </c>
      <c r="B16" t="s">
        <v>980</v>
      </c>
      <c r="C16" s="4">
        <v>10</v>
      </c>
      <c r="D16" s="4">
        <v>0</v>
      </c>
      <c r="E16" s="4">
        <v>2</v>
      </c>
      <c r="F16" s="4">
        <v>12</v>
      </c>
      <c r="G16" s="4">
        <v>44.75</v>
      </c>
      <c r="H16" s="4">
        <v>42.15</v>
      </c>
      <c r="I16" s="34">
        <v>4274.6529604715843</v>
      </c>
      <c r="J16" s="35">
        <v>29.893617021276597</v>
      </c>
      <c r="K16" s="35">
        <v>29.893617021276597</v>
      </c>
      <c r="L16" s="35">
        <v>23.684771119133575</v>
      </c>
      <c r="M16" s="35">
        <v>23.684771119133575</v>
      </c>
      <c r="N16" s="4">
        <v>1.41</v>
      </c>
      <c r="O16" s="4">
        <v>-26.25523012552302</v>
      </c>
      <c r="P16" s="35">
        <v>4.0332147093712933</v>
      </c>
      <c r="Q16" s="36">
        <f t="shared" si="4"/>
        <v>83.333333333523328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>
        <f t="shared" si="23"/>
        <v>52</v>
      </c>
      <c r="AF16" s="1" t="str">
        <f t="shared" si="24"/>
        <v xml:space="preserve"> </v>
      </c>
      <c r="AG16" s="38">
        <f t="shared" si="15"/>
        <v>4.0332147095612934</v>
      </c>
      <c r="AH16" s="38" t="str">
        <f t="shared" si="16"/>
        <v xml:space="preserve"> </v>
      </c>
      <c r="AI16" s="1">
        <f t="shared" si="25"/>
        <v>38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980</v>
      </c>
      <c r="AP16" t="s">
        <v>1457</v>
      </c>
      <c r="AQ16" s="22">
        <v>-74.935194412349489</v>
      </c>
      <c r="AR16" s="21">
        <v>-102.93172115742797</v>
      </c>
      <c r="AS16">
        <v>6.168446026097274</v>
      </c>
      <c r="AT16">
        <v>74.935194412349489</v>
      </c>
      <c r="AU16">
        <v>102.93172115742797</v>
      </c>
      <c r="AV16" t="s">
        <v>2164</v>
      </c>
    </row>
    <row r="17" spans="1:48" x14ac:dyDescent="0.25">
      <c r="A17" s="14">
        <v>1.9999999999999993E-10</v>
      </c>
      <c r="B17" t="s">
        <v>970</v>
      </c>
      <c r="C17" s="4">
        <v>8</v>
      </c>
      <c r="D17" s="4">
        <v>1</v>
      </c>
      <c r="E17" s="4">
        <v>6</v>
      </c>
      <c r="F17" s="4">
        <v>15</v>
      </c>
      <c r="G17" s="4">
        <v>22</v>
      </c>
      <c r="H17" s="4">
        <v>20.28</v>
      </c>
      <c r="I17" s="34">
        <v>9649.1834506588311</v>
      </c>
      <c r="J17" s="35">
        <v>22.763293868105787</v>
      </c>
      <c r="K17" s="35">
        <v>22.763293868105787</v>
      </c>
      <c r="L17" s="35">
        <v>13.620082719299754</v>
      </c>
      <c r="M17" s="35">
        <v>13.620082719299754</v>
      </c>
      <c r="N17" s="4">
        <v>0.71</v>
      </c>
      <c r="O17" s="4">
        <v>10.937499999999991</v>
      </c>
      <c r="P17" s="35">
        <v>4.05273163283365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4.05273163303365</v>
      </c>
      <c r="AH17" s="38" t="str">
        <f t="shared" si="16"/>
        <v xml:space="preserve"> </v>
      </c>
      <c r="AI17" s="1">
        <f t="shared" si="25"/>
        <v>37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970</v>
      </c>
      <c r="AP17" t="s">
        <v>1296</v>
      </c>
      <c r="AQ17" s="22">
        <v>-33.209080568881745</v>
      </c>
      <c r="AR17" s="21">
        <v>-16.697215043011582</v>
      </c>
      <c r="AS17">
        <v>8.4812623274161716</v>
      </c>
      <c r="AT17">
        <v>33.209080568881745</v>
      </c>
      <c r="AU17">
        <v>16.697215043011582</v>
      </c>
      <c r="AV17" t="s">
        <v>2165</v>
      </c>
    </row>
    <row r="18" spans="1:48" x14ac:dyDescent="0.25">
      <c r="A18" s="14">
        <v>2.0999999999999992E-10</v>
      </c>
      <c r="B18" t="s">
        <v>932</v>
      </c>
      <c r="C18" s="4">
        <v>11</v>
      </c>
      <c r="D18" s="4">
        <v>0</v>
      </c>
      <c r="E18" s="4">
        <v>2</v>
      </c>
      <c r="F18" s="4">
        <v>13</v>
      </c>
      <c r="G18" s="4">
        <v>22</v>
      </c>
      <c r="H18" s="4">
        <v>19.97</v>
      </c>
      <c r="I18" s="34">
        <v>959.41432423155743</v>
      </c>
      <c r="J18" s="35">
        <v>19.655511811023622</v>
      </c>
      <c r="K18" s="35">
        <v>19.655511811023622</v>
      </c>
      <c r="L18" s="35">
        <v>5.2538930850559158</v>
      </c>
      <c r="M18" s="35">
        <v>5.2538930850559158</v>
      </c>
      <c r="N18" s="4">
        <v>1.016</v>
      </c>
      <c r="O18" s="4">
        <v>-21.240310077519382</v>
      </c>
      <c r="P18" s="35">
        <v>3.4902353530295445</v>
      </c>
      <c r="Q18" s="36">
        <f t="shared" si="4"/>
        <v>84.615384615594607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-0.54984510461821645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27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46</v>
      </c>
      <c r="AF18" s="1" t="str">
        <f t="shared" si="24"/>
        <v xml:space="preserve"> </v>
      </c>
      <c r="AG18" s="38">
        <f t="shared" si="15"/>
        <v>3.4902353532395445</v>
      </c>
      <c r="AH18" s="38" t="str">
        <f t="shared" si="16"/>
        <v xml:space="preserve"> </v>
      </c>
      <c r="AI18" s="1">
        <f t="shared" si="25"/>
        <v>52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932</v>
      </c>
      <c r="AP18" t="s">
        <v>1253</v>
      </c>
      <c r="AQ18" s="22">
        <v>-15.022574133078637</v>
      </c>
      <c r="AR18" s="21">
        <v>54.984510461821642</v>
      </c>
      <c r="AS18">
        <v>10.165247871807725</v>
      </c>
      <c r="AT18">
        <v>15.022574133078637</v>
      </c>
      <c r="AU18">
        <v>-54.984510461821642</v>
      </c>
      <c r="AV18" t="s">
        <v>2166</v>
      </c>
    </row>
    <row r="19" spans="1:48" x14ac:dyDescent="0.25">
      <c r="A19" s="14">
        <v>2.1999999999999991E-10</v>
      </c>
      <c r="B19" t="s">
        <v>1052</v>
      </c>
      <c r="C19" s="4">
        <v>18</v>
      </c>
      <c r="D19" s="4">
        <v>0</v>
      </c>
      <c r="E19" s="4">
        <v>1</v>
      </c>
      <c r="F19" s="4">
        <v>19</v>
      </c>
      <c r="G19" s="4">
        <v>11</v>
      </c>
      <c r="H19" s="4">
        <v>7.42</v>
      </c>
      <c r="I19" s="34">
        <v>4281.2242289601254</v>
      </c>
      <c r="J19" s="35">
        <v>7.2038834951456305</v>
      </c>
      <c r="K19" s="35">
        <v>7.2038834951456305</v>
      </c>
      <c r="L19" s="35">
        <v>3.3160636915077988</v>
      </c>
      <c r="M19" s="35">
        <v>3.3160636915077988</v>
      </c>
      <c r="N19" s="4">
        <v>1.03</v>
      </c>
      <c r="O19" s="4" t="s">
        <v>119</v>
      </c>
      <c r="P19" s="35">
        <v>3.2884097035040432</v>
      </c>
      <c r="Q19" s="36">
        <f t="shared" si="4"/>
        <v>94.736842105483163</v>
      </c>
      <c r="R19" s="36" t="str">
        <f t="shared" si="5"/>
        <v xml:space="preserve"> </v>
      </c>
      <c r="S19" s="37">
        <f t="shared" si="6"/>
        <v>0.48247978458657692</v>
      </c>
      <c r="T19" s="37" t="str">
        <f t="shared" si="7"/>
        <v/>
      </c>
      <c r="U19" s="37" t="str">
        <f t="shared" si="8"/>
        <v/>
      </c>
      <c r="V19" s="37">
        <f t="shared" si="9"/>
        <v>-0.57843416577851126</v>
      </c>
      <c r="W19" s="37" t="str">
        <f t="shared" si="10"/>
        <v/>
      </c>
      <c r="X19" s="37">
        <f t="shared" si="11"/>
        <v>-0.71587881976967616</v>
      </c>
      <c r="Y19" s="1" t="str">
        <f t="shared" si="20"/>
        <v xml:space="preserve"> </v>
      </c>
      <c r="Z19" s="1">
        <f t="shared" si="12"/>
        <v>10</v>
      </c>
      <c r="AA19" s="1" t="str">
        <f t="shared" si="21"/>
        <v xml:space="preserve"> </v>
      </c>
      <c r="AB19" s="1">
        <f t="shared" si="13"/>
        <v>8</v>
      </c>
      <c r="AC19" s="1">
        <f t="shared" si="22"/>
        <v>12</v>
      </c>
      <c r="AD19" s="1" t="str">
        <f t="shared" si="14"/>
        <v xml:space="preserve"> </v>
      </c>
      <c r="AE19" s="1">
        <f t="shared" si="23"/>
        <v>25</v>
      </c>
      <c r="AF19" s="1" t="str">
        <f t="shared" si="24"/>
        <v xml:space="preserve"> </v>
      </c>
      <c r="AG19" s="38">
        <f t="shared" si="15"/>
        <v>3.2884097037240432</v>
      </c>
      <c r="AH19" s="38" t="str">
        <f t="shared" si="16"/>
        <v xml:space="preserve"> </v>
      </c>
      <c r="AI19" s="1">
        <f t="shared" si="25"/>
        <v>56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1052</v>
      </c>
      <c r="AP19" t="s">
        <v>1314</v>
      </c>
      <c r="AQ19" s="22">
        <v>57.843416577851123</v>
      </c>
      <c r="AR19" s="21">
        <v>71.587881976967623</v>
      </c>
      <c r="AS19">
        <v>48.247978436657689</v>
      </c>
      <c r="AT19">
        <v>-57.843416577851123</v>
      </c>
      <c r="AU19">
        <v>-71.587881976967623</v>
      </c>
      <c r="AV19" t="s">
        <v>2167</v>
      </c>
    </row>
    <row r="20" spans="1:48" x14ac:dyDescent="0.25">
      <c r="A20" s="14">
        <v>2.299999999999999E-10</v>
      </c>
      <c r="B20" t="s">
        <v>997</v>
      </c>
      <c r="C20" s="4">
        <v>5</v>
      </c>
      <c r="D20" s="4">
        <v>0</v>
      </c>
      <c r="E20" s="4">
        <v>0</v>
      </c>
      <c r="F20" s="4">
        <v>5</v>
      </c>
      <c r="G20" s="4">
        <v>33</v>
      </c>
      <c r="H20" s="4">
        <v>26.83</v>
      </c>
      <c r="I20" s="34">
        <v>1968.7828723442706</v>
      </c>
      <c r="J20" s="35">
        <v>26.124634858812076</v>
      </c>
      <c r="K20" s="35">
        <v>26.124634858812076</v>
      </c>
      <c r="L20" s="35">
        <v>13.765736067297579</v>
      </c>
      <c r="M20" s="35">
        <v>13.765736067297579</v>
      </c>
      <c r="N20" s="4">
        <v>1.0269999999999999</v>
      </c>
      <c r="O20" s="4">
        <v>-3.1132075471698246</v>
      </c>
      <c r="P20" s="35" t="s">
        <v>124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0.2299664556903058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>
        <f t="shared" si="22"/>
        <v>48</v>
      </c>
      <c r="AD20" s="1" t="str">
        <f t="shared" si="14"/>
        <v xml:space="preserve"> </v>
      </c>
      <c r="AE20" s="1">
        <f t="shared" si="23"/>
        <v>24</v>
      </c>
      <c r="AF20" s="1" t="str">
        <f t="shared" si="24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25"/>
        <v xml:space="preserve"> 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997</v>
      </c>
      <c r="AP20" t="s">
        <v>2138</v>
      </c>
      <c r="AQ20" s="22">
        <v>-52.879394779332991</v>
      </c>
      <c r="AR20" s="21">
        <v>-17.945176632037139</v>
      </c>
      <c r="AS20">
        <v>22.996645546030582</v>
      </c>
      <c r="AT20">
        <v>52.879394779332991</v>
      </c>
      <c r="AU20">
        <v>17.945176632037139</v>
      </c>
      <c r="AV20" t="s">
        <v>2168</v>
      </c>
    </row>
    <row r="21" spans="1:48" x14ac:dyDescent="0.25">
      <c r="A21" s="14">
        <v>2.399999999999999E-10</v>
      </c>
      <c r="B21" t="s">
        <v>1001</v>
      </c>
      <c r="C21" s="4">
        <v>11</v>
      </c>
      <c r="D21" s="4">
        <v>0</v>
      </c>
      <c r="E21" s="4">
        <v>5</v>
      </c>
      <c r="F21" s="4">
        <v>16</v>
      </c>
      <c r="G21" s="4">
        <v>46</v>
      </c>
      <c r="H21" s="4">
        <v>41.69</v>
      </c>
      <c r="I21" s="34">
        <v>36114.883309312318</v>
      </c>
      <c r="J21" s="35">
        <v>14.559342348370498</v>
      </c>
      <c r="K21" s="35">
        <v>14.559342348370498</v>
      </c>
      <c r="L21" s="35">
        <v>8.9930835002945262</v>
      </c>
      <c r="M21" s="35">
        <v>8.9930835002945262</v>
      </c>
      <c r="N21" s="4">
        <v>2.282</v>
      </c>
      <c r="O21" s="4">
        <v>15.837563451776655</v>
      </c>
      <c r="P21" s="35">
        <v>0.85178313566415154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>
        <f t="shared" si="9"/>
        <v>-0.14799825580980175</v>
      </c>
      <c r="W21" s="37" t="str">
        <f t="shared" si="10"/>
        <v/>
      </c>
      <c r="X21" s="37">
        <f t="shared" si="11"/>
        <v>-0.22947031911448934</v>
      </c>
      <c r="Y21" s="1" t="str">
        <f t="shared" si="20"/>
        <v xml:space="preserve"> </v>
      </c>
      <c r="Z21" s="1">
        <f t="shared" si="12"/>
        <v>64</v>
      </c>
      <c r="AA21" s="1" t="str">
        <f t="shared" si="21"/>
        <v xml:space="preserve"> </v>
      </c>
      <c r="AB21" s="1">
        <f t="shared" si="13"/>
        <v>61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1001</v>
      </c>
      <c r="AP21" t="s">
        <v>1239</v>
      </c>
      <c r="AQ21" s="22">
        <v>14.799825580980174</v>
      </c>
      <c r="AR21" s="21">
        <v>22.947031911448935</v>
      </c>
      <c r="AS21">
        <v>10.338210602062858</v>
      </c>
      <c r="AT21">
        <v>-14.799825580980174</v>
      </c>
      <c r="AU21">
        <v>-22.947031911448935</v>
      </c>
      <c r="AV21" t="s">
        <v>2169</v>
      </c>
    </row>
    <row r="22" spans="1:48" x14ac:dyDescent="0.25">
      <c r="A22" s="14">
        <v>2.4999999999999991E-10</v>
      </c>
      <c r="B22" t="s">
        <v>1006</v>
      </c>
      <c r="C22" s="4">
        <v>9</v>
      </c>
      <c r="D22" s="4">
        <v>0</v>
      </c>
      <c r="E22" s="4">
        <v>0</v>
      </c>
      <c r="F22" s="4">
        <v>9</v>
      </c>
      <c r="G22" s="4">
        <v>33</v>
      </c>
      <c r="H22" s="4">
        <v>31.82</v>
      </c>
      <c r="I22" s="34">
        <v>2788.2775154706123</v>
      </c>
      <c r="J22" s="35" t="s">
        <v>1236</v>
      </c>
      <c r="K22" s="35" t="s">
        <v>1236</v>
      </c>
      <c r="L22" s="35" t="s">
        <v>1236</v>
      </c>
      <c r="M22" s="35" t="s">
        <v>1236</v>
      </c>
      <c r="N22" s="4">
        <v>0.15</v>
      </c>
      <c r="O22" s="4">
        <v>-82.758620689655174</v>
      </c>
      <c r="P22" s="35" t="s">
        <v>124</v>
      </c>
      <c r="Q22" s="36">
        <f t="shared" si="4"/>
        <v>100.00000000025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 xml:space="preserve"> </v>
      </c>
      <c r="V22" s="37" t="str">
        <f t="shared" si="9"/>
        <v xml:space="preserve"> </v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23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>
        <f t="shared" si="19"/>
        <v>-82.758620689405177</v>
      </c>
      <c r="AM22" s="1" t="str">
        <f t="shared" si="27"/>
        <v xml:space="preserve"> </v>
      </c>
      <c r="AN22" s="1">
        <f t="shared" si="28"/>
        <v>5</v>
      </c>
      <c r="AO22" t="s">
        <v>1006</v>
      </c>
      <c r="AP22" t="s">
        <v>1337</v>
      </c>
      <c r="AQ22" s="22" t="e">
        <v>#VALUE!</v>
      </c>
      <c r="AR22" s="21" t="e">
        <v>#VALUE!</v>
      </c>
      <c r="AS22">
        <v>3.7083595223130095</v>
      </c>
      <c r="AT22" t="e">
        <v>#VALUE!</v>
      </c>
      <c r="AU22" t="e">
        <v>#VALUE!</v>
      </c>
      <c r="AV22" t="s">
        <v>2170</v>
      </c>
    </row>
    <row r="23" spans="1:48" x14ac:dyDescent="0.25">
      <c r="A23" s="14">
        <v>2.5999999999999993E-10</v>
      </c>
      <c r="B23" t="s">
        <v>1198</v>
      </c>
      <c r="C23" s="4">
        <v>8</v>
      </c>
      <c r="D23" s="4">
        <v>0</v>
      </c>
      <c r="E23" s="4">
        <v>1</v>
      </c>
      <c r="F23" s="4">
        <v>9</v>
      </c>
      <c r="G23" s="4">
        <v>35.20159912109375</v>
      </c>
      <c r="H23" s="4">
        <v>15.89</v>
      </c>
      <c r="I23" s="34">
        <v>1613.9572135876188</v>
      </c>
      <c r="J23" s="35" t="s">
        <v>1236</v>
      </c>
      <c r="K23" s="35" t="s">
        <v>1236</v>
      </c>
      <c r="L23" s="35" t="s">
        <v>1236</v>
      </c>
      <c r="M23" s="35" t="s">
        <v>1236</v>
      </c>
      <c r="N23" s="4">
        <v>-1.0860000000000001</v>
      </c>
      <c r="O23" s="4">
        <v>-25.259515570934266</v>
      </c>
      <c r="P23" s="35" t="s">
        <v>124</v>
      </c>
      <c r="Q23" s="36">
        <f t="shared" si="4"/>
        <v>88.888888889148888</v>
      </c>
      <c r="R23" s="36" t="str">
        <f t="shared" si="5"/>
        <v xml:space="preserve"> </v>
      </c>
      <c r="S23" s="37">
        <f t="shared" si="6"/>
        <v>1.215330341423861</v>
      </c>
      <c r="T23" s="37" t="str">
        <f t="shared" si="7"/>
        <v/>
      </c>
      <c r="U23" s="37" t="str">
        <f t="shared" si="8"/>
        <v xml:space="preserve"> </v>
      </c>
      <c r="V23" s="37" t="str">
        <f t="shared" si="9"/>
        <v xml:space="preserve"> 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2</v>
      </c>
      <c r="AD23" s="1" t="str">
        <f t="shared" si="14"/>
        <v xml:space="preserve"> </v>
      </c>
      <c r="AE23" s="1">
        <f t="shared" si="23"/>
        <v>35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1198</v>
      </c>
      <c r="AP23" t="s">
        <v>1284</v>
      </c>
      <c r="AQ23" s="22" t="e">
        <v>#VALUE!</v>
      </c>
      <c r="AR23" s="21" t="e">
        <v>#VALUE!</v>
      </c>
      <c r="AS23">
        <v>121.53303411638609</v>
      </c>
      <c r="AT23" t="e">
        <v>#VALUE!</v>
      </c>
      <c r="AU23" t="e">
        <v>#VALUE!</v>
      </c>
      <c r="AV23" t="s">
        <v>2171</v>
      </c>
    </row>
    <row r="24" spans="1:48" x14ac:dyDescent="0.25">
      <c r="A24" s="14">
        <v>2.6999999999999995E-10</v>
      </c>
      <c r="B24" t="s">
        <v>986</v>
      </c>
      <c r="C24" s="4">
        <v>3</v>
      </c>
      <c r="D24" s="4">
        <v>0</v>
      </c>
      <c r="E24" s="4">
        <v>6</v>
      </c>
      <c r="F24" s="4">
        <v>9</v>
      </c>
      <c r="G24" s="4">
        <v>11.850000381469727</v>
      </c>
      <c r="H24" s="4">
        <v>10.96</v>
      </c>
      <c r="I24" s="34">
        <v>1185.029658351345</v>
      </c>
      <c r="J24" s="35">
        <v>10.148148148148149</v>
      </c>
      <c r="K24" s="35">
        <v>10.148148148148149</v>
      </c>
      <c r="L24" s="35">
        <v>17.168225538971804</v>
      </c>
      <c r="M24" s="35">
        <v>17.168225538971804</v>
      </c>
      <c r="N24" s="4">
        <v>1.08</v>
      </c>
      <c r="O24" s="4">
        <v>-10.074937552039966</v>
      </c>
      <c r="P24" s="35">
        <v>5.273722627737226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>
        <f t="shared" si="9"/>
        <v>-0.40613801670166427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>
        <f t="shared" si="12"/>
        <v>32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5.273722628007226</v>
      </c>
      <c r="AH24" s="38" t="str">
        <f t="shared" si="16"/>
        <v xml:space="preserve"> </v>
      </c>
      <c r="AI24" s="1">
        <f t="shared" si="25"/>
        <v>18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986</v>
      </c>
      <c r="AP24" t="s">
        <v>1251</v>
      </c>
      <c r="AQ24" s="22">
        <v>40.613801670166424</v>
      </c>
      <c r="AR24" s="21">
        <v>-47.09779293699625</v>
      </c>
      <c r="AS24">
        <v>8.1204414367675781</v>
      </c>
      <c r="AT24">
        <v>-40.613801670166424</v>
      </c>
      <c r="AU24">
        <v>47.09779293699625</v>
      </c>
      <c r="AV24" t="s">
        <v>2172</v>
      </c>
    </row>
    <row r="25" spans="1:48" x14ac:dyDescent="0.25">
      <c r="A25" s="14">
        <v>2.7999999999999996E-10</v>
      </c>
      <c r="B25" t="s">
        <v>1017</v>
      </c>
      <c r="C25" s="4">
        <v>4</v>
      </c>
      <c r="D25" s="4">
        <v>0</v>
      </c>
      <c r="E25" s="4">
        <v>4</v>
      </c>
      <c r="F25" s="4">
        <v>8</v>
      </c>
      <c r="G25" s="4">
        <v>44.5</v>
      </c>
      <c r="H25" s="4">
        <v>41.75</v>
      </c>
      <c r="I25" s="34">
        <v>1159.6651103893248</v>
      </c>
      <c r="J25" s="35">
        <v>28.576317590691307</v>
      </c>
      <c r="K25" s="35">
        <v>28.576317590691307</v>
      </c>
      <c r="L25" s="35">
        <v>10.717085376162299</v>
      </c>
      <c r="M25" s="35">
        <v>10.717085376162299</v>
      </c>
      <c r="N25" s="4">
        <v>1.4610000000000001</v>
      </c>
      <c r="O25" s="4">
        <v>105.77464788732397</v>
      </c>
      <c r="P25" s="35">
        <v>1.5017964071856289</v>
      </c>
      <c r="Q25" s="36" t="str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 xml:space="preserve"> 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 t="str">
        <f t="shared" ref="AE25:AE88" si="43">IF(ISERROR((RANK(Q25,Q$7:Q$184,0)))=TRUE," ",((RANK(Q25,Q$7:Q$184,0))))</f>
        <v xml:space="preserve"> 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1017</v>
      </c>
      <c r="AP25" t="s">
        <v>1253</v>
      </c>
      <c r="AQ25" s="22">
        <v>-67.226457399203852</v>
      </c>
      <c r="AR25" s="21">
        <v>8.1757400045639255</v>
      </c>
      <c r="AS25">
        <v>6.5868263473053856</v>
      </c>
      <c r="AT25">
        <v>67.226457399203852</v>
      </c>
      <c r="AU25">
        <v>-8.1757400045639255</v>
      </c>
      <c r="AV25" t="s">
        <v>2173</v>
      </c>
    </row>
    <row r="26" spans="1:48" x14ac:dyDescent="0.25">
      <c r="A26" s="14">
        <v>2.8999999999999998E-10</v>
      </c>
      <c r="B26" t="s">
        <v>865</v>
      </c>
      <c r="C26" s="4">
        <v>10</v>
      </c>
      <c r="D26" s="4">
        <v>0</v>
      </c>
      <c r="E26" s="4">
        <v>3</v>
      </c>
      <c r="F26" s="4">
        <v>13</v>
      </c>
      <c r="G26" s="4">
        <v>67.856399536132813</v>
      </c>
      <c r="H26" s="4">
        <v>57.73</v>
      </c>
      <c r="I26" s="34">
        <v>69492.628314174028</v>
      </c>
      <c r="J26" s="35">
        <v>30.468432607536872</v>
      </c>
      <c r="K26" s="35">
        <v>30.468432607536872</v>
      </c>
      <c r="L26" s="35" t="s">
        <v>1236</v>
      </c>
      <c r="M26" s="35" t="s">
        <v>1236</v>
      </c>
      <c r="N26" s="4">
        <v>1.51</v>
      </c>
      <c r="O26" s="4" t="s">
        <v>119</v>
      </c>
      <c r="P26" s="35">
        <v>1.0759154360153513</v>
      </c>
      <c r="Q26" s="36">
        <f t="shared" si="29"/>
        <v>76.923076923366921</v>
      </c>
      <c r="R26" s="36" t="str">
        <f t="shared" si="30"/>
        <v xml:space="preserve"> </v>
      </c>
      <c r="S26" s="37">
        <f t="shared" si="31"/>
        <v>0.17540965793997085</v>
      </c>
      <c r="T26" s="37" t="str">
        <f t="shared" si="32"/>
        <v/>
      </c>
      <c r="U26" s="37" t="str">
        <f t="shared" si="33"/>
        <v/>
      </c>
      <c r="V26" s="37" t="str">
        <f t="shared" si="34"/>
        <v/>
      </c>
      <c r="W26" s="37" t="str">
        <f t="shared" si="35"/>
        <v xml:space="preserve"> </v>
      </c>
      <c r="X26" s="37" t="str">
        <f t="shared" si="36"/>
        <v xml:space="preserve"> </v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65</v>
      </c>
      <c r="AD26" s="1" t="str">
        <f t="shared" si="42"/>
        <v xml:space="preserve"> </v>
      </c>
      <c r="AE26" s="1">
        <f t="shared" si="43"/>
        <v>70</v>
      </c>
      <c r="AF26" s="1" t="str">
        <f t="shared" si="44"/>
        <v xml:space="preserve"> </v>
      </c>
      <c r="AG26" s="38" t="str">
        <f t="shared" si="45"/>
        <v xml:space="preserve"> </v>
      </c>
      <c r="AH26" s="38" t="str">
        <f t="shared" si="46"/>
        <v xml:space="preserve"> </v>
      </c>
      <c r="AI26" s="1" t="str">
        <f t="shared" si="47"/>
        <v xml:space="preserve"> 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865</v>
      </c>
      <c r="AP26" t="s">
        <v>1304</v>
      </c>
      <c r="AQ26" s="22">
        <v>-78.298971912480027</v>
      </c>
      <c r="AR26" s="21" t="e">
        <v>#VALUE!</v>
      </c>
      <c r="AS26">
        <v>17.540965764997086</v>
      </c>
      <c r="AT26">
        <v>78.298971912480027</v>
      </c>
      <c r="AU26" t="e">
        <v>#VALUE!</v>
      </c>
      <c r="AV26" t="s">
        <v>2174</v>
      </c>
    </row>
    <row r="27" spans="1:48" x14ac:dyDescent="0.25">
      <c r="A27" s="14">
        <v>3E-10</v>
      </c>
      <c r="B27" t="s">
        <v>949</v>
      </c>
      <c r="C27" s="4">
        <v>0</v>
      </c>
      <c r="D27" s="4">
        <v>5</v>
      </c>
      <c r="E27" s="4">
        <v>4</v>
      </c>
      <c r="F27" s="4">
        <v>9</v>
      </c>
      <c r="G27" s="4">
        <v>10.05840015411377</v>
      </c>
      <c r="H27" s="4">
        <v>11.35</v>
      </c>
      <c r="I27" s="34">
        <v>5115.1463714948286</v>
      </c>
      <c r="J27" s="35" t="s">
        <v>1236</v>
      </c>
      <c r="K27" s="35" t="s">
        <v>1236</v>
      </c>
      <c r="L27" s="35">
        <v>31.228478527607365</v>
      </c>
      <c r="M27" s="35">
        <v>31.228478527607365</v>
      </c>
      <c r="N27" s="4">
        <v>-6.2E-2</v>
      </c>
      <c r="O27" s="4" t="s">
        <v>119</v>
      </c>
      <c r="P27" s="35" t="s">
        <v>124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 xml:space="preserve"> </v>
      </c>
      <c r="V27" s="37" t="str">
        <f t="shared" si="34"/>
        <v xml:space="preserve"> </v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949</v>
      </c>
      <c r="AP27" t="s">
        <v>1335</v>
      </c>
      <c r="AQ27" s="22" t="e">
        <v>#VALUE!</v>
      </c>
      <c r="AR27" s="21">
        <v>-167.56639803944074</v>
      </c>
      <c r="AS27">
        <v>-11.37973432498881</v>
      </c>
      <c r="AT27" t="e">
        <v>#VALUE!</v>
      </c>
      <c r="AU27">
        <v>167.56639803944074</v>
      </c>
      <c r="AV27" t="s">
        <v>2175</v>
      </c>
    </row>
    <row r="28" spans="1:48" x14ac:dyDescent="0.25">
      <c r="A28" s="14">
        <v>3.1000000000000002E-10</v>
      </c>
      <c r="B28" t="s">
        <v>1013</v>
      </c>
      <c r="C28" s="4">
        <v>8</v>
      </c>
      <c r="D28" s="4">
        <v>0</v>
      </c>
      <c r="E28" s="4">
        <v>0</v>
      </c>
      <c r="F28" s="4">
        <v>8</v>
      </c>
      <c r="G28" s="4">
        <v>62.912498474121094</v>
      </c>
      <c r="H28" s="4">
        <v>51.79</v>
      </c>
      <c r="I28" s="34">
        <v>6123.9412174942372</v>
      </c>
      <c r="J28" s="35" t="s">
        <v>1236</v>
      </c>
      <c r="K28" s="35" t="s">
        <v>1236</v>
      </c>
      <c r="L28" s="35">
        <v>17.867870948379352</v>
      </c>
      <c r="M28" s="35">
        <v>17.867870948379352</v>
      </c>
      <c r="N28" s="4">
        <v>-0.75</v>
      </c>
      <c r="O28" s="4">
        <v>64.268699380657452</v>
      </c>
      <c r="P28" s="35">
        <v>0.60571537074906467</v>
      </c>
      <c r="Q28" s="36">
        <f t="shared" si="29"/>
        <v>100.00000000031</v>
      </c>
      <c r="R28" s="36" t="str">
        <f t="shared" si="30"/>
        <v xml:space="preserve"> </v>
      </c>
      <c r="S28" s="37">
        <f t="shared" si="31"/>
        <v>0.21476150782344081</v>
      </c>
      <c r="T28" s="37" t="str">
        <f t="shared" si="32"/>
        <v/>
      </c>
      <c r="U28" s="37" t="str">
        <f t="shared" si="33"/>
        <v xml:space="preserve"> </v>
      </c>
      <c r="V28" s="37" t="str">
        <f t="shared" si="34"/>
        <v xml:space="preserve"> </v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55</v>
      </c>
      <c r="AD28" s="1" t="str">
        <f t="shared" si="42"/>
        <v xml:space="preserve"> </v>
      </c>
      <c r="AE28" s="1">
        <f t="shared" si="43"/>
        <v>22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>
        <f t="shared" si="49"/>
        <v>64.268699380967448</v>
      </c>
      <c r="AL28" s="25" t="str">
        <f t="shared" si="50"/>
        <v xml:space="preserve"> </v>
      </c>
      <c r="AM28" s="1">
        <f t="shared" si="51"/>
        <v>10</v>
      </c>
      <c r="AN28" s="1" t="str">
        <f t="shared" si="52"/>
        <v xml:space="preserve"> </v>
      </c>
      <c r="AO28" t="s">
        <v>1013</v>
      </c>
      <c r="AP28" t="s">
        <v>2109</v>
      </c>
      <c r="AQ28" s="22" t="e">
        <v>#VALUE!</v>
      </c>
      <c r="AR28" s="21">
        <v>-53.092372593975476</v>
      </c>
      <c r="AS28">
        <v>21.476150751344079</v>
      </c>
      <c r="AT28" t="e">
        <v>#VALUE!</v>
      </c>
      <c r="AU28">
        <v>53.092372593975476</v>
      </c>
      <c r="AV28" t="s">
        <v>2176</v>
      </c>
    </row>
    <row r="29" spans="1:48" x14ac:dyDescent="0.25">
      <c r="A29" s="14">
        <v>3.2000000000000003E-10</v>
      </c>
      <c r="B29" t="s">
        <v>983</v>
      </c>
      <c r="C29" s="4">
        <v>7</v>
      </c>
      <c r="D29" s="4">
        <v>1</v>
      </c>
      <c r="E29" s="4">
        <v>9</v>
      </c>
      <c r="F29" s="4">
        <v>17</v>
      </c>
      <c r="G29" s="4">
        <v>60</v>
      </c>
      <c r="H29" s="4">
        <v>57.93</v>
      </c>
      <c r="I29" s="34">
        <v>41760.52887981556</v>
      </c>
      <c r="J29" s="35">
        <v>18.47846889952153</v>
      </c>
      <c r="K29" s="35">
        <v>18.47846889952153</v>
      </c>
      <c r="L29" s="35">
        <v>8.3564901839639898</v>
      </c>
      <c r="M29" s="35">
        <v>8.3564901839639898</v>
      </c>
      <c r="N29" s="4">
        <v>3.1350000000000002</v>
      </c>
      <c r="O29" s="4">
        <v>3.8079470198675565</v>
      </c>
      <c r="P29" s="35">
        <v>6.0400483341964444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>
        <f t="shared" si="36"/>
        <v>-0.28401379631782597</v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>
        <f t="shared" si="40"/>
        <v>57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>
        <f t="shared" si="45"/>
        <v>6.0400483345164444</v>
      </c>
      <c r="AH29" s="38" t="str">
        <f t="shared" si="46"/>
        <v xml:space="preserve"> </v>
      </c>
      <c r="AI29" s="1">
        <f t="shared" si="47"/>
        <v>10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983</v>
      </c>
      <c r="AP29" t="s">
        <v>1377</v>
      </c>
      <c r="AQ29" s="22">
        <v>-8.1346077016914986</v>
      </c>
      <c r="AR29" s="21">
        <v>28.401379631782596</v>
      </c>
      <c r="AS29">
        <v>3.5732780942516751</v>
      </c>
      <c r="AT29">
        <v>8.1346077016914986</v>
      </c>
      <c r="AU29">
        <v>-28.401379631782596</v>
      </c>
      <c r="AV29" t="s">
        <v>2177</v>
      </c>
    </row>
    <row r="30" spans="1:48" x14ac:dyDescent="0.25">
      <c r="A30" s="14">
        <v>3.3000000000000005E-10</v>
      </c>
      <c r="B30" t="s">
        <v>1028</v>
      </c>
      <c r="C30" s="4">
        <v>8</v>
      </c>
      <c r="D30" s="4">
        <v>0</v>
      </c>
      <c r="E30" s="4">
        <v>3</v>
      </c>
      <c r="F30" s="4">
        <v>11</v>
      </c>
      <c r="G30" s="4">
        <v>42</v>
      </c>
      <c r="H30" s="4">
        <v>36.79</v>
      </c>
      <c r="I30" s="34">
        <v>1493.4222793709685</v>
      </c>
      <c r="J30" s="35" t="s">
        <v>1236</v>
      </c>
      <c r="K30" s="35" t="s">
        <v>1236</v>
      </c>
      <c r="L30" s="35">
        <v>20.713708967371463</v>
      </c>
      <c r="M30" s="35">
        <v>20.713708967371463</v>
      </c>
      <c r="N30" s="4">
        <v>0.01</v>
      </c>
      <c r="O30" s="4" t="s">
        <v>119</v>
      </c>
      <c r="P30" s="35">
        <v>2.7181299266104921</v>
      </c>
      <c r="Q30" s="36">
        <f t="shared" si="29"/>
        <v>72.727272727602738</v>
      </c>
      <c r="R30" s="36" t="str">
        <f t="shared" si="30"/>
        <v xml:space="preserve"> </v>
      </c>
      <c r="S30" s="37" t="str">
        <f t="shared" si="31"/>
        <v/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 t="str">
        <f t="shared" si="41"/>
        <v xml:space="preserve"> </v>
      </c>
      <c r="AD30" s="1" t="str">
        <f t="shared" si="42"/>
        <v xml:space="preserve"> </v>
      </c>
      <c r="AE30" s="1">
        <f t="shared" si="43"/>
        <v>77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1028</v>
      </c>
      <c r="AP30" t="s">
        <v>1463</v>
      </c>
      <c r="AQ30" s="22" t="e">
        <v>#VALUE!</v>
      </c>
      <c r="AR30" s="21">
        <v>-77.475585098941437</v>
      </c>
      <c r="AS30">
        <v>14.161456917640658</v>
      </c>
      <c r="AT30" t="e">
        <v>#VALUE!</v>
      </c>
      <c r="AU30">
        <v>77.475585098941437</v>
      </c>
      <c r="AV30" t="s">
        <v>2178</v>
      </c>
    </row>
    <row r="31" spans="1:48" x14ac:dyDescent="0.25">
      <c r="A31" s="14">
        <v>3.4000000000000007E-10</v>
      </c>
      <c r="B31" t="s">
        <v>998</v>
      </c>
      <c r="C31" s="4">
        <v>4</v>
      </c>
      <c r="D31" s="4">
        <v>2</v>
      </c>
      <c r="E31" s="4">
        <v>13</v>
      </c>
      <c r="F31" s="4">
        <v>19</v>
      </c>
      <c r="G31" s="4">
        <v>59.666500091552734</v>
      </c>
      <c r="H31" s="4">
        <v>54.35</v>
      </c>
      <c r="I31" s="34">
        <v>17520.373790704831</v>
      </c>
      <c r="J31" s="35" t="s">
        <v>1236</v>
      </c>
      <c r="K31" s="35" t="s">
        <v>1236</v>
      </c>
      <c r="L31" s="35">
        <v>24.135495700588962</v>
      </c>
      <c r="M31" s="35">
        <v>24.135495700588962</v>
      </c>
      <c r="N31" s="4">
        <v>4.9000000000000002E-2</v>
      </c>
      <c r="O31" s="4" t="s">
        <v>119</v>
      </c>
      <c r="P31" s="35">
        <v>2.8143535487237279</v>
      </c>
      <c r="Q31" s="36" t="str">
        <f t="shared" si="29"/>
        <v xml:space="preserve"> 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 xml:space="preserve"> </v>
      </c>
      <c r="V31" s="37" t="str">
        <f t="shared" si="34"/>
        <v xml:space="preserve"> </v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998</v>
      </c>
      <c r="AP31" t="s">
        <v>1249</v>
      </c>
      <c r="AQ31" s="22" t="e">
        <v>#VALUE!</v>
      </c>
      <c r="AR31" s="21">
        <v>-106.79354083145527</v>
      </c>
      <c r="AS31">
        <v>9.7819688897014423</v>
      </c>
      <c r="AT31" t="e">
        <v>#VALUE!</v>
      </c>
      <c r="AU31">
        <v>106.79354083145527</v>
      </c>
      <c r="AV31" t="s">
        <v>2179</v>
      </c>
    </row>
    <row r="32" spans="1:48" x14ac:dyDescent="0.25">
      <c r="A32" s="14">
        <v>3.5000000000000008E-10</v>
      </c>
      <c r="B32" t="s">
        <v>990</v>
      </c>
      <c r="C32" s="4">
        <v>11</v>
      </c>
      <c r="D32" s="4">
        <v>1</v>
      </c>
      <c r="E32" s="4">
        <v>7</v>
      </c>
      <c r="F32" s="4">
        <v>19</v>
      </c>
      <c r="G32" s="4">
        <v>45.821151733398437</v>
      </c>
      <c r="H32" s="4">
        <v>37.61</v>
      </c>
      <c r="I32" s="34">
        <v>10660.206537313783</v>
      </c>
      <c r="J32" s="35">
        <v>6.7491341938976328</v>
      </c>
      <c r="K32" s="35">
        <v>6.7491341938976328</v>
      </c>
      <c r="L32" s="35">
        <v>9.8259487431450108</v>
      </c>
      <c r="M32" s="35">
        <v>9.8259487431450108</v>
      </c>
      <c r="N32" s="4">
        <v>4.4409999999999998</v>
      </c>
      <c r="O32" s="4" t="s">
        <v>119</v>
      </c>
      <c r="P32" s="35">
        <v>0</v>
      </c>
      <c r="Q32" s="36" t="str">
        <f t="shared" si="29"/>
        <v xml:space="preserve"> </v>
      </c>
      <c r="R32" s="36" t="str">
        <f t="shared" si="30"/>
        <v xml:space="preserve"> </v>
      </c>
      <c r="S32" s="37">
        <f t="shared" si="31"/>
        <v>0.21832363059191537</v>
      </c>
      <c r="T32" s="37" t="str">
        <f t="shared" si="32"/>
        <v/>
      </c>
      <c r="U32" s="37" t="str">
        <f t="shared" si="33"/>
        <v/>
      </c>
      <c r="V32" s="37">
        <f t="shared" si="34"/>
        <v>-0.60504575224731427</v>
      </c>
      <c r="W32" s="37" t="str">
        <f t="shared" si="35"/>
        <v/>
      </c>
      <c r="X32" s="37">
        <f t="shared" si="36"/>
        <v>-0.15811021334284836</v>
      </c>
      <c r="Y32" s="1" t="str">
        <f t="shared" si="37"/>
        <v xml:space="preserve"> </v>
      </c>
      <c r="Z32" s="1">
        <f t="shared" si="38"/>
        <v>8</v>
      </c>
      <c r="AA32" s="1" t="str">
        <f t="shared" si="39"/>
        <v xml:space="preserve"> </v>
      </c>
      <c r="AB32" s="1">
        <f t="shared" si="40"/>
        <v>64</v>
      </c>
      <c r="AC32" s="1">
        <f t="shared" si="41"/>
        <v>52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990</v>
      </c>
      <c r="AP32" t="s">
        <v>1284</v>
      </c>
      <c r="AQ32" s="22">
        <v>60.504575224731425</v>
      </c>
      <c r="AR32" s="21">
        <v>15.811021334284836</v>
      </c>
      <c r="AS32">
        <v>21.832363024191537</v>
      </c>
      <c r="AT32">
        <v>-60.504575224731425</v>
      </c>
      <c r="AU32">
        <v>-15.811021334284836</v>
      </c>
      <c r="AV32" t="s">
        <v>2180</v>
      </c>
    </row>
    <row r="33" spans="1:48" x14ac:dyDescent="0.25">
      <c r="A33" s="14">
        <v>3.600000000000001E-10</v>
      </c>
      <c r="B33" t="s">
        <v>894</v>
      </c>
      <c r="C33" s="4">
        <v>8</v>
      </c>
      <c r="D33" s="4">
        <v>1</v>
      </c>
      <c r="E33" s="4">
        <v>3</v>
      </c>
      <c r="F33" s="4">
        <v>12</v>
      </c>
      <c r="G33" s="4">
        <v>75.027000427246094</v>
      </c>
      <c r="H33" s="4">
        <v>68.3</v>
      </c>
      <c r="I33" s="34">
        <v>22731.872527634969</v>
      </c>
      <c r="J33" s="35" t="s">
        <v>1236</v>
      </c>
      <c r="K33" s="35" t="s">
        <v>1236</v>
      </c>
      <c r="L33" s="35">
        <v>27.88464893383161</v>
      </c>
      <c r="M33" s="35">
        <v>27.88464893383161</v>
      </c>
      <c r="N33" s="4">
        <v>0.64</v>
      </c>
      <c r="O33" s="4">
        <v>-53.623188405797109</v>
      </c>
      <c r="P33" s="35">
        <v>3.7019354663516562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 xml:space="preserve"> </v>
      </c>
      <c r="V33" s="37" t="str">
        <f t="shared" si="34"/>
        <v xml:space="preserve"> </v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3.7019354667116562</v>
      </c>
      <c r="AH33" s="38" t="str">
        <f t="shared" si="46"/>
        <v xml:space="preserve"> </v>
      </c>
      <c r="AI33" s="1">
        <f t="shared" si="47"/>
        <v>46</v>
      </c>
      <c r="AJ33" s="1" t="str">
        <f t="shared" si="48"/>
        <v xml:space="preserve"> </v>
      </c>
      <c r="AK33" s="25" t="str">
        <f t="shared" si="49"/>
        <v xml:space="preserve"> </v>
      </c>
      <c r="AL33" s="25">
        <f t="shared" si="50"/>
        <v>-53.623188405437112</v>
      </c>
      <c r="AM33" s="1" t="str">
        <f t="shared" si="51"/>
        <v xml:space="preserve"> </v>
      </c>
      <c r="AN33" s="1">
        <f t="shared" si="52"/>
        <v>2</v>
      </c>
      <c r="AO33" t="s">
        <v>894</v>
      </c>
      <c r="AP33" t="s">
        <v>1296</v>
      </c>
      <c r="AQ33" s="22" t="e">
        <v>#VALUE!</v>
      </c>
      <c r="AR33" s="21">
        <v>-138.91638105980104</v>
      </c>
      <c r="AS33">
        <v>9.8491953546794964</v>
      </c>
      <c r="AT33" t="e">
        <v>#VALUE!</v>
      </c>
      <c r="AU33">
        <v>138.91638105980104</v>
      </c>
      <c r="AV33" t="s">
        <v>2181</v>
      </c>
    </row>
    <row r="34" spans="1:48" x14ac:dyDescent="0.25">
      <c r="A34" s="14">
        <v>3.7000000000000012E-10</v>
      </c>
      <c r="B34" t="s">
        <v>1199</v>
      </c>
      <c r="C34" s="4">
        <v>11</v>
      </c>
      <c r="D34" s="4">
        <v>0</v>
      </c>
      <c r="E34" s="4">
        <v>5</v>
      </c>
      <c r="F34" s="4">
        <v>16</v>
      </c>
      <c r="G34" s="4">
        <v>41.537101745605469</v>
      </c>
      <c r="H34" s="4">
        <v>28.02</v>
      </c>
      <c r="I34" s="34">
        <v>6633.9238912964556</v>
      </c>
      <c r="J34" s="35" t="s">
        <v>1236</v>
      </c>
      <c r="K34" s="35" t="s">
        <v>1236</v>
      </c>
      <c r="L34" s="35" t="s">
        <v>1236</v>
      </c>
      <c r="M34" s="35" t="s">
        <v>1236</v>
      </c>
      <c r="N34" s="4">
        <v>-0.17599999999999999</v>
      </c>
      <c r="O34" s="4">
        <v>12.000000000000011</v>
      </c>
      <c r="P34" s="35">
        <v>0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0.48240905624457059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 xml:space="preserve"> </v>
      </c>
      <c r="X34" s="37" t="str">
        <f t="shared" si="36"/>
        <v xml:space="preserve"> </v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13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 t="str">
        <f t="shared" si="45"/>
        <v xml:space="preserve"> </v>
      </c>
      <c r="AH34" s="38" t="str">
        <f t="shared" si="46"/>
        <v xml:space="preserve"> </v>
      </c>
      <c r="AI34" s="1" t="str">
        <f t="shared" si="47"/>
        <v xml:space="preserve"> 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1199</v>
      </c>
      <c r="AP34" t="s">
        <v>2182</v>
      </c>
      <c r="AQ34" s="22" t="e">
        <v>#VALUE!</v>
      </c>
      <c r="AR34" s="21" t="e">
        <v>#VALUE!</v>
      </c>
      <c r="AS34">
        <v>48.240905587457064</v>
      </c>
      <c r="AT34" t="e">
        <v>#VALUE!</v>
      </c>
      <c r="AU34" t="e">
        <v>#VALUE!</v>
      </c>
      <c r="AV34" t="s">
        <v>2183</v>
      </c>
    </row>
    <row r="35" spans="1:48" x14ac:dyDescent="0.25">
      <c r="A35" s="14">
        <v>3.8000000000000014E-10</v>
      </c>
      <c r="B35" t="s">
        <v>919</v>
      </c>
      <c r="C35" s="4">
        <v>9</v>
      </c>
      <c r="D35" s="4">
        <v>0</v>
      </c>
      <c r="E35" s="4">
        <v>2</v>
      </c>
      <c r="F35" s="4">
        <v>11</v>
      </c>
      <c r="G35" s="4">
        <v>53</v>
      </c>
      <c r="H35" s="4">
        <v>42.69</v>
      </c>
      <c r="I35" s="34">
        <v>3491.2277023381162</v>
      </c>
      <c r="J35" s="35" t="s">
        <v>1236</v>
      </c>
      <c r="K35" s="35" t="s">
        <v>1236</v>
      </c>
      <c r="L35" s="35">
        <v>14.317419017232231</v>
      </c>
      <c r="M35" s="35">
        <v>14.317419017232231</v>
      </c>
      <c r="N35" s="4">
        <v>0.81100000000000005</v>
      </c>
      <c r="O35" s="4">
        <v>47.454545454545453</v>
      </c>
      <c r="P35" s="35">
        <v>1.5647692668072148</v>
      </c>
      <c r="Q35" s="36">
        <f t="shared" si="29"/>
        <v>81.818181818561811</v>
      </c>
      <c r="R35" s="36" t="str">
        <f t="shared" si="30"/>
        <v xml:space="preserve"> </v>
      </c>
      <c r="S35" s="37">
        <f t="shared" si="31"/>
        <v>0.24150855039171246</v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>
        <f t="shared" si="41"/>
        <v>45</v>
      </c>
      <c r="AD35" s="1" t="str">
        <f t="shared" si="42"/>
        <v xml:space="preserve"> </v>
      </c>
      <c r="AE35" s="1">
        <f t="shared" si="43"/>
        <v>55</v>
      </c>
      <c r="AF35" s="1" t="str">
        <f t="shared" si="44"/>
        <v xml:space="preserve"> </v>
      </c>
      <c r="AG35" s="38" t="str">
        <f t="shared" si="45"/>
        <v xml:space="preserve"> </v>
      </c>
      <c r="AH35" s="38" t="str">
        <f t="shared" si="46"/>
        <v xml:space="preserve"> </v>
      </c>
      <c r="AI35" s="1" t="str">
        <f t="shared" si="47"/>
        <v xml:space="preserve"> 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919</v>
      </c>
      <c r="AP35" t="s">
        <v>1249</v>
      </c>
      <c r="AQ35" s="22" t="e">
        <v>#VALUE!</v>
      </c>
      <c r="AR35" s="21">
        <v>-22.67201017416096</v>
      </c>
      <c r="AS35">
        <v>24.150855001171244</v>
      </c>
      <c r="AT35" t="e">
        <v>#VALUE!</v>
      </c>
      <c r="AU35">
        <v>22.67201017416096</v>
      </c>
      <c r="AV35" t="s">
        <v>2184</v>
      </c>
    </row>
    <row r="36" spans="1:48" x14ac:dyDescent="0.25">
      <c r="A36" s="14">
        <v>3.9000000000000015E-10</v>
      </c>
      <c r="B36" t="s">
        <v>905</v>
      </c>
      <c r="C36" s="4">
        <v>9</v>
      </c>
      <c r="D36" s="4">
        <v>1</v>
      </c>
      <c r="E36" s="4">
        <v>4</v>
      </c>
      <c r="F36" s="4">
        <v>14</v>
      </c>
      <c r="G36" s="4">
        <v>120.5</v>
      </c>
      <c r="H36" s="4">
        <v>115.72</v>
      </c>
      <c r="I36" s="34">
        <v>59673.0691593921</v>
      </c>
      <c r="J36" s="35">
        <v>11.250243048804201</v>
      </c>
      <c r="K36" s="35">
        <v>11.250243048804201</v>
      </c>
      <c r="L36" s="35" t="s">
        <v>1236</v>
      </c>
      <c r="M36" s="35" t="s">
        <v>1236</v>
      </c>
      <c r="N36" s="4">
        <v>10.286</v>
      </c>
      <c r="O36" s="4">
        <v>33.41115434500648</v>
      </c>
      <c r="P36" s="35">
        <v>3.478223297614933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-0.34164425351138028</v>
      </c>
      <c r="W36" s="37" t="str">
        <f t="shared" si="35"/>
        <v xml:space="preserve"> </v>
      </c>
      <c r="X36" s="37" t="str">
        <f t="shared" si="36"/>
        <v xml:space="preserve"> </v>
      </c>
      <c r="Y36" s="1" t="str">
        <f t="shared" si="37"/>
        <v xml:space="preserve"> </v>
      </c>
      <c r="Z36" s="1">
        <f t="shared" si="38"/>
        <v>46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>
        <f t="shared" si="45"/>
        <v>3.478223298004933</v>
      </c>
      <c r="AH36" s="38" t="str">
        <f t="shared" si="46"/>
        <v xml:space="preserve"> </v>
      </c>
      <c r="AI36" s="1">
        <f t="shared" si="47"/>
        <v>53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905</v>
      </c>
      <c r="AP36" t="s">
        <v>1474</v>
      </c>
      <c r="AQ36" s="22">
        <v>34.164425351138028</v>
      </c>
      <c r="AR36" s="21" t="e">
        <v>#VALUE!</v>
      </c>
      <c r="AS36">
        <v>4.130660214310411</v>
      </c>
      <c r="AT36">
        <v>-34.164425351138028</v>
      </c>
      <c r="AU36" t="e">
        <v>#VALUE!</v>
      </c>
      <c r="AV36" t="s">
        <v>2185</v>
      </c>
    </row>
    <row r="37" spans="1:48" x14ac:dyDescent="0.25">
      <c r="A37" s="14">
        <v>4.0000000000000017E-10</v>
      </c>
      <c r="B37" t="s">
        <v>906</v>
      </c>
      <c r="C37" s="4">
        <v>8</v>
      </c>
      <c r="D37" s="4">
        <v>3</v>
      </c>
      <c r="E37" s="4">
        <v>3</v>
      </c>
      <c r="F37" s="4">
        <v>14</v>
      </c>
      <c r="G37" s="4">
        <v>79.650001525878906</v>
      </c>
      <c r="H37" s="4">
        <v>78.489999999999995</v>
      </c>
      <c r="I37" s="34">
        <v>75856.278601401777</v>
      </c>
      <c r="J37" s="35">
        <v>11.101838755304101</v>
      </c>
      <c r="K37" s="35">
        <v>11.101838755304101</v>
      </c>
      <c r="L37" s="35" t="s">
        <v>1236</v>
      </c>
      <c r="M37" s="35" t="s">
        <v>1236</v>
      </c>
      <c r="N37" s="4">
        <v>7.07</v>
      </c>
      <c r="O37" s="4">
        <v>31.902985074626862</v>
      </c>
      <c r="P37" s="35">
        <v>4.5852974901261314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/>
      </c>
      <c r="V37" s="37">
        <f t="shared" si="34"/>
        <v>-0.35032876094873378</v>
      </c>
      <c r="W37" s="37" t="str">
        <f t="shared" si="35"/>
        <v xml:space="preserve"> </v>
      </c>
      <c r="X37" s="37" t="str">
        <f t="shared" si="36"/>
        <v xml:space="preserve"> </v>
      </c>
      <c r="Y37" s="1" t="str">
        <f t="shared" si="37"/>
        <v xml:space="preserve"> </v>
      </c>
      <c r="Z37" s="1">
        <f t="shared" si="38"/>
        <v>43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4.5852974905261314</v>
      </c>
      <c r="AH37" s="38" t="str">
        <f t="shared" si="46"/>
        <v xml:space="preserve"> </v>
      </c>
      <c r="AI37" s="1">
        <f t="shared" si="47"/>
        <v>31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906</v>
      </c>
      <c r="AP37" t="s">
        <v>1474</v>
      </c>
      <c r="AQ37" s="22">
        <v>35.03287609487338</v>
      </c>
      <c r="AR37" s="21" t="e">
        <v>#VALUE!</v>
      </c>
      <c r="AS37">
        <v>1.4778972173256522</v>
      </c>
      <c r="AT37">
        <v>-35.03287609487338</v>
      </c>
      <c r="AU37" t="e">
        <v>#VALUE!</v>
      </c>
      <c r="AV37" t="s">
        <v>2186</v>
      </c>
    </row>
    <row r="38" spans="1:48" x14ac:dyDescent="0.25">
      <c r="A38" s="14">
        <v>4.1000000000000019E-10</v>
      </c>
      <c r="B38" t="s">
        <v>1002</v>
      </c>
      <c r="C38" s="4">
        <v>0</v>
      </c>
      <c r="D38" s="4">
        <v>1</v>
      </c>
      <c r="E38" s="4">
        <v>5</v>
      </c>
      <c r="F38" s="4">
        <v>6</v>
      </c>
      <c r="G38" s="4">
        <v>22.618799209594727</v>
      </c>
      <c r="H38" s="4">
        <v>22.51</v>
      </c>
      <c r="I38" s="34">
        <v>17152.816826575072</v>
      </c>
      <c r="J38" s="35" t="s">
        <v>1236</v>
      </c>
      <c r="K38" s="35" t="s">
        <v>1236</v>
      </c>
      <c r="L38" s="35">
        <v>26.851274879302288</v>
      </c>
      <c r="M38" s="35">
        <v>26.851274879302288</v>
      </c>
      <c r="N38" s="4">
        <v>-0.61</v>
      </c>
      <c r="O38" s="4" t="s">
        <v>119</v>
      </c>
      <c r="P38" s="35">
        <v>7.4139669014580338</v>
      </c>
      <c r="Q38" s="36" t="str">
        <f t="shared" si="29"/>
        <v xml:space="preserve"> </v>
      </c>
      <c r="R38" s="36" t="str">
        <f t="shared" si="30"/>
        <v xml:space="preserve"> </v>
      </c>
      <c r="S38" s="37" t="str">
        <f t="shared" si="31"/>
        <v/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 t="str">
        <f t="shared" si="36"/>
        <v/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 t="str">
        <f t="shared" si="40"/>
        <v xml:space="preserve"> </v>
      </c>
      <c r="AC38" s="1" t="str">
        <f t="shared" si="41"/>
        <v xml:space="preserve"> </v>
      </c>
      <c r="AD38" s="1" t="str">
        <f t="shared" si="42"/>
        <v xml:space="preserve"> </v>
      </c>
      <c r="AE38" s="1" t="str">
        <f t="shared" si="43"/>
        <v xml:space="preserve"> </v>
      </c>
      <c r="AF38" s="1" t="str">
        <f t="shared" si="44"/>
        <v xml:space="preserve"> </v>
      </c>
      <c r="AG38" s="38">
        <f t="shared" si="45"/>
        <v>7.4139669018680339</v>
      </c>
      <c r="AH38" s="38" t="str">
        <f t="shared" si="46"/>
        <v xml:space="preserve"> </v>
      </c>
      <c r="AI38" s="1">
        <f t="shared" si="47"/>
        <v>3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1002</v>
      </c>
      <c r="AP38" t="s">
        <v>2187</v>
      </c>
      <c r="AQ38" s="22" t="e">
        <v>#VALUE!</v>
      </c>
      <c r="AR38" s="21">
        <v>-130.06240588603814</v>
      </c>
      <c r="AS38">
        <v>0.48333722609827934</v>
      </c>
      <c r="AT38" t="e">
        <v>#VALUE!</v>
      </c>
      <c r="AU38">
        <v>130.06240588603814</v>
      </c>
      <c r="AV38" t="s">
        <v>2188</v>
      </c>
    </row>
    <row r="39" spans="1:48" x14ac:dyDescent="0.25">
      <c r="A39" s="14">
        <v>4.200000000000002E-10</v>
      </c>
      <c r="B39" t="s">
        <v>989</v>
      </c>
      <c r="C39" s="4">
        <v>14</v>
      </c>
      <c r="D39" s="4">
        <v>0</v>
      </c>
      <c r="E39" s="4">
        <v>2</v>
      </c>
      <c r="F39" s="4">
        <v>16</v>
      </c>
      <c r="G39" s="4">
        <v>9.5</v>
      </c>
      <c r="H39" s="4">
        <v>5.87</v>
      </c>
      <c r="I39" s="34">
        <v>4919.8029040382598</v>
      </c>
      <c r="J39" s="35">
        <v>9.5275692096900482</v>
      </c>
      <c r="K39" s="35">
        <v>9.5275692096900482</v>
      </c>
      <c r="L39" s="35">
        <v>3.9182627013630729</v>
      </c>
      <c r="M39" s="35">
        <v>3.9182627013630729</v>
      </c>
      <c r="N39" s="4">
        <v>0.49099999999999999</v>
      </c>
      <c r="O39" s="4">
        <v>0.20408163265306142</v>
      </c>
      <c r="P39" s="35">
        <v>3.5698738272795278</v>
      </c>
      <c r="Q39" s="36">
        <f t="shared" si="29"/>
        <v>87.500000000420002</v>
      </c>
      <c r="R39" s="36" t="str">
        <f t="shared" si="30"/>
        <v xml:space="preserve"> </v>
      </c>
      <c r="S39" s="37">
        <f t="shared" si="31"/>
        <v>0.61839863755798974</v>
      </c>
      <c r="T39" s="37" t="str">
        <f t="shared" si="32"/>
        <v/>
      </c>
      <c r="U39" s="37" t="str">
        <f t="shared" si="33"/>
        <v/>
      </c>
      <c r="V39" s="37">
        <f t="shared" si="34"/>
        <v>-0.44245382859224591</v>
      </c>
      <c r="W39" s="37" t="str">
        <f t="shared" si="35"/>
        <v/>
      </c>
      <c r="X39" s="37">
        <f t="shared" si="36"/>
        <v>-0.66428225549023212</v>
      </c>
      <c r="Y39" s="1" t="str">
        <f t="shared" si="37"/>
        <v xml:space="preserve"> </v>
      </c>
      <c r="Z39" s="1">
        <f t="shared" si="38"/>
        <v>28</v>
      </c>
      <c r="AA39" s="1" t="str">
        <f t="shared" si="39"/>
        <v xml:space="preserve"> </v>
      </c>
      <c r="AB39" s="1">
        <f t="shared" si="40"/>
        <v>14</v>
      </c>
      <c r="AC39" s="1">
        <f t="shared" si="41"/>
        <v>7</v>
      </c>
      <c r="AD39" s="1" t="str">
        <f t="shared" si="42"/>
        <v xml:space="preserve"> </v>
      </c>
      <c r="AE39" s="1">
        <f t="shared" si="43"/>
        <v>40</v>
      </c>
      <c r="AF39" s="1" t="str">
        <f t="shared" si="44"/>
        <v xml:space="preserve"> </v>
      </c>
      <c r="AG39" s="38">
        <f t="shared" si="45"/>
        <v>3.5698738276995279</v>
      </c>
      <c r="AH39" s="38" t="str">
        <f t="shared" si="46"/>
        <v xml:space="preserve"> </v>
      </c>
      <c r="AI39" s="1">
        <f t="shared" si="47"/>
        <v>50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989</v>
      </c>
      <c r="AP39" t="s">
        <v>1332</v>
      </c>
      <c r="AQ39" s="22">
        <v>44.245382859224591</v>
      </c>
      <c r="AR39" s="21">
        <v>66.42822554902321</v>
      </c>
      <c r="AS39">
        <v>61.83986371379897</v>
      </c>
      <c r="AT39">
        <v>-44.245382859224591</v>
      </c>
      <c r="AU39">
        <v>-66.42822554902321</v>
      </c>
      <c r="AV39" t="s">
        <v>2189</v>
      </c>
    </row>
    <row r="40" spans="1:48" x14ac:dyDescent="0.25">
      <c r="A40" s="14">
        <v>4.3000000000000022E-10</v>
      </c>
      <c r="B40" t="s">
        <v>1200</v>
      </c>
      <c r="C40" s="4">
        <v>11</v>
      </c>
      <c r="D40" s="4">
        <v>0</v>
      </c>
      <c r="E40" s="4">
        <v>1</v>
      </c>
      <c r="F40" s="4">
        <v>12</v>
      </c>
      <c r="G40" s="4">
        <v>250</v>
      </c>
      <c r="H40" s="4">
        <v>225.12</v>
      </c>
      <c r="I40" s="34">
        <v>3852.26367508562</v>
      </c>
      <c r="J40" s="35" t="s">
        <v>1236</v>
      </c>
      <c r="K40" s="35" t="s">
        <v>1236</v>
      </c>
      <c r="L40" s="35">
        <v>15.960525478720021</v>
      </c>
      <c r="M40" s="35">
        <v>15.960525478720021</v>
      </c>
      <c r="N40" s="4">
        <v>4.8340000000000005</v>
      </c>
      <c r="O40" s="4">
        <v>88.09338521400781</v>
      </c>
      <c r="P40" s="35">
        <v>0.23898365316275766</v>
      </c>
      <c r="Q40" s="36">
        <f t="shared" si="29"/>
        <v>91.666666667096678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 xml:space="preserve"> </v>
      </c>
      <c r="V40" s="37" t="str">
        <f t="shared" si="34"/>
        <v xml:space="preserve"> </v>
      </c>
      <c r="W40" s="37" t="str">
        <f t="shared" si="35"/>
        <v/>
      </c>
      <c r="X40" s="37" t="str">
        <f t="shared" si="36"/>
        <v/>
      </c>
      <c r="Y40" s="1" t="str">
        <f t="shared" si="37"/>
        <v xml:space="preserve"> </v>
      </c>
      <c r="Z40" s="1" t="str">
        <f t="shared" si="38"/>
        <v xml:space="preserve"> 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>
        <f t="shared" si="43"/>
        <v>27</v>
      </c>
      <c r="AF40" s="1" t="str">
        <f t="shared" si="44"/>
        <v xml:space="preserve"> </v>
      </c>
      <c r="AG40" s="38" t="str">
        <f t="shared" si="45"/>
        <v xml:space="preserve"> </v>
      </c>
      <c r="AH40" s="38" t="str">
        <f t="shared" si="46"/>
        <v xml:space="preserve"> </v>
      </c>
      <c r="AI40" s="1" t="str">
        <f t="shared" si="47"/>
        <v xml:space="preserve"> </v>
      </c>
      <c r="AJ40" s="1" t="str">
        <f t="shared" si="48"/>
        <v xml:space="preserve"> </v>
      </c>
      <c r="AK40" s="25">
        <f t="shared" si="49"/>
        <v>88.093385214437816</v>
      </c>
      <c r="AL40" s="25" t="str">
        <f t="shared" si="50"/>
        <v xml:space="preserve"> </v>
      </c>
      <c r="AM40" s="1">
        <f t="shared" si="51"/>
        <v>3</v>
      </c>
      <c r="AN40" s="1" t="str">
        <f t="shared" si="52"/>
        <v xml:space="preserve"> </v>
      </c>
      <c r="AO40" t="s">
        <v>1200</v>
      </c>
      <c r="AP40" t="s">
        <v>1286</v>
      </c>
      <c r="AQ40" s="22" t="e">
        <v>#VALUE!</v>
      </c>
      <c r="AR40" s="21">
        <v>-36.75018811379249</v>
      </c>
      <c r="AS40">
        <v>11.051883439943143</v>
      </c>
      <c r="AT40" t="e">
        <v>#VALUE!</v>
      </c>
      <c r="AU40">
        <v>36.75018811379249</v>
      </c>
      <c r="AV40" t="s">
        <v>2190</v>
      </c>
    </row>
    <row r="41" spans="1:48" x14ac:dyDescent="0.25">
      <c r="A41" s="14">
        <v>4.4000000000000024E-10</v>
      </c>
      <c r="B41" t="s">
        <v>1007</v>
      </c>
      <c r="C41" s="4">
        <v>5</v>
      </c>
      <c r="D41" s="4">
        <v>0</v>
      </c>
      <c r="E41" s="4">
        <v>4</v>
      </c>
      <c r="F41" s="4">
        <v>9</v>
      </c>
      <c r="G41" s="4">
        <v>42</v>
      </c>
      <c r="H41" s="4">
        <v>37.85</v>
      </c>
      <c r="I41" s="34">
        <v>8846.3970434140501</v>
      </c>
      <c r="J41" s="35" t="s">
        <v>1236</v>
      </c>
      <c r="K41" s="35" t="s">
        <v>1236</v>
      </c>
      <c r="L41" s="35">
        <v>24.21846110852352</v>
      </c>
      <c r="M41" s="35">
        <v>24.21846110852352</v>
      </c>
      <c r="N41" s="4">
        <v>0.42799999999999999</v>
      </c>
      <c r="O41" s="4">
        <v>-68.059701492537314</v>
      </c>
      <c r="P41" s="35">
        <v>0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 xml:space="preserve"> </v>
      </c>
      <c r="V41" s="37" t="str">
        <f t="shared" si="34"/>
        <v xml:space="preserve"> </v>
      </c>
      <c r="W41" s="37" t="str">
        <f t="shared" si="35"/>
        <v/>
      </c>
      <c r="X41" s="37" t="str">
        <f t="shared" si="36"/>
        <v/>
      </c>
      <c r="Y41" s="1" t="str">
        <f t="shared" si="37"/>
        <v xml:space="preserve"> </v>
      </c>
      <c r="Z41" s="1" t="str">
        <f t="shared" si="38"/>
        <v xml:space="preserve"> 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 t="str">
        <f t="shared" si="45"/>
        <v xml:space="preserve"> </v>
      </c>
      <c r="AH41" s="38" t="str">
        <f t="shared" si="46"/>
        <v xml:space="preserve"> </v>
      </c>
      <c r="AI41" s="1" t="str">
        <f t="shared" si="47"/>
        <v xml:space="preserve"> </v>
      </c>
      <c r="AJ41" s="1" t="str">
        <f t="shared" si="48"/>
        <v xml:space="preserve"> </v>
      </c>
      <c r="AK41" s="25" t="str">
        <f t="shared" si="49"/>
        <v xml:space="preserve"> </v>
      </c>
      <c r="AL41" s="25">
        <f t="shared" si="50"/>
        <v>-68.059701492097318</v>
      </c>
      <c r="AM41" s="1" t="str">
        <f t="shared" si="51"/>
        <v xml:space="preserve"> </v>
      </c>
      <c r="AN41" s="1">
        <f t="shared" si="52"/>
        <v>4</v>
      </c>
      <c r="AO41" t="s">
        <v>1007</v>
      </c>
      <c r="AP41" t="s">
        <v>1472</v>
      </c>
      <c r="AQ41" s="22" t="e">
        <v>#VALUE!</v>
      </c>
      <c r="AR41" s="21">
        <v>-107.50439055611598</v>
      </c>
      <c r="AS41">
        <v>10.964332892998673</v>
      </c>
      <c r="AT41" t="e">
        <v>#VALUE!</v>
      </c>
      <c r="AU41">
        <v>107.50439055611598</v>
      </c>
      <c r="AV41" t="s">
        <v>2191</v>
      </c>
    </row>
    <row r="42" spans="1:48" x14ac:dyDescent="0.25">
      <c r="A42" s="14">
        <v>4.5000000000000026E-10</v>
      </c>
      <c r="B42" t="s">
        <v>968</v>
      </c>
      <c r="C42" s="4">
        <v>10</v>
      </c>
      <c r="D42" s="4">
        <v>1</v>
      </c>
      <c r="E42" s="4">
        <v>2</v>
      </c>
      <c r="F42" s="4">
        <v>13</v>
      </c>
      <c r="G42" s="4">
        <v>59</v>
      </c>
      <c r="H42" s="4">
        <v>55.73</v>
      </c>
      <c r="I42" s="34">
        <v>7564.3409646747878</v>
      </c>
      <c r="J42" s="35">
        <v>9.777192982456139</v>
      </c>
      <c r="K42" s="35">
        <v>9.777192982456139</v>
      </c>
      <c r="L42" s="35">
        <v>25.915652098508499</v>
      </c>
      <c r="M42" s="35">
        <v>25.915652098508499</v>
      </c>
      <c r="N42" s="4">
        <v>5.7</v>
      </c>
      <c r="O42" s="4">
        <v>196.56607700312179</v>
      </c>
      <c r="P42" s="35">
        <v>2.5354387224116279</v>
      </c>
      <c r="Q42" s="36">
        <f t="shared" si="29"/>
        <v>76.923076923526921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/>
      </c>
      <c r="V42" s="37">
        <f t="shared" si="34"/>
        <v>-0.42784603349414863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>
        <f t="shared" si="38"/>
        <v>30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>
        <f t="shared" si="43"/>
        <v>69</v>
      </c>
      <c r="AF42" s="1" t="str">
        <f t="shared" si="44"/>
        <v xml:space="preserve"> </v>
      </c>
      <c r="AG42" s="38" t="str">
        <f t="shared" si="45"/>
        <v xml:space="preserve"> </v>
      </c>
      <c r="AH42" s="38" t="str">
        <f t="shared" si="46"/>
        <v xml:space="preserve"> </v>
      </c>
      <c r="AI42" s="1" t="str">
        <f t="shared" si="47"/>
        <v xml:space="preserve"> 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968</v>
      </c>
      <c r="AP42" t="s">
        <v>1463</v>
      </c>
      <c r="AQ42" s="22">
        <v>42.784603349414866</v>
      </c>
      <c r="AR42" s="21">
        <v>-122.04596611106395</v>
      </c>
      <c r="AS42">
        <v>5.8675758119504762</v>
      </c>
      <c r="AT42">
        <v>-42.784603349414866</v>
      </c>
      <c r="AU42">
        <v>122.04596611106395</v>
      </c>
      <c r="AV42" t="s">
        <v>2192</v>
      </c>
    </row>
    <row r="43" spans="1:48" x14ac:dyDescent="0.25">
      <c r="A43" s="14">
        <v>4.6000000000000027E-10</v>
      </c>
      <c r="B43" t="s">
        <v>891</v>
      </c>
      <c r="C43" s="4">
        <v>3</v>
      </c>
      <c r="D43" s="4">
        <v>0</v>
      </c>
      <c r="E43" s="4">
        <v>4</v>
      </c>
      <c r="F43" s="4">
        <v>7</v>
      </c>
      <c r="G43" s="4">
        <v>19</v>
      </c>
      <c r="H43" s="4">
        <v>14.2</v>
      </c>
      <c r="I43" s="34">
        <v>1157.4683346614147</v>
      </c>
      <c r="J43" s="35">
        <v>6.2943262411347511</v>
      </c>
      <c r="K43" s="35">
        <v>6.2943262411347511</v>
      </c>
      <c r="L43" s="35">
        <v>4.7062580956493028</v>
      </c>
      <c r="M43" s="35">
        <v>4.7062580956493028</v>
      </c>
      <c r="N43" s="4">
        <v>2.2560000000000002</v>
      </c>
      <c r="O43" s="4">
        <v>15.692307692307706</v>
      </c>
      <c r="P43" s="35">
        <v>2.2535211267605635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0.33802816947408448</v>
      </c>
      <c r="T43" s="37" t="str">
        <f t="shared" si="32"/>
        <v/>
      </c>
      <c r="U43" s="37" t="str">
        <f t="shared" si="33"/>
        <v/>
      </c>
      <c r="V43" s="37">
        <f t="shared" si="34"/>
        <v>-0.6316607709585762</v>
      </c>
      <c r="W43" s="37" t="str">
        <f t="shared" si="35"/>
        <v/>
      </c>
      <c r="X43" s="37">
        <f t="shared" si="36"/>
        <v>-0.59676660975217843</v>
      </c>
      <c r="Y43" s="1" t="str">
        <f t="shared" si="37"/>
        <v xml:space="preserve"> </v>
      </c>
      <c r="Z43" s="1">
        <f t="shared" si="38"/>
        <v>7</v>
      </c>
      <c r="AA43" s="1" t="str">
        <f t="shared" si="39"/>
        <v xml:space="preserve"> </v>
      </c>
      <c r="AB43" s="1">
        <f t="shared" si="40"/>
        <v>23</v>
      </c>
      <c r="AC43" s="1">
        <f t="shared" si="41"/>
        <v>26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891</v>
      </c>
      <c r="AP43" t="s">
        <v>1323</v>
      </c>
      <c r="AQ43" s="22">
        <v>63.166077095857617</v>
      </c>
      <c r="AR43" s="21">
        <v>59.676660975217843</v>
      </c>
      <c r="AS43">
        <v>33.802816901408448</v>
      </c>
      <c r="AT43">
        <v>-63.166077095857617</v>
      </c>
      <c r="AU43">
        <v>-59.676660975217843</v>
      </c>
      <c r="AV43" t="s">
        <v>2193</v>
      </c>
    </row>
    <row r="44" spans="1:48" x14ac:dyDescent="0.25">
      <c r="A44" s="14">
        <v>4.7000000000000024E-10</v>
      </c>
      <c r="B44" t="s">
        <v>954</v>
      </c>
      <c r="C44" s="4">
        <v>7</v>
      </c>
      <c r="D44" s="4">
        <v>0</v>
      </c>
      <c r="E44" s="4">
        <v>3</v>
      </c>
      <c r="F44" s="4">
        <v>10</v>
      </c>
      <c r="G44" s="4">
        <v>125</v>
      </c>
      <c r="H44" s="4">
        <v>118.42</v>
      </c>
      <c r="I44" s="34">
        <v>4521.5809410122738</v>
      </c>
      <c r="J44" s="35">
        <v>14.116104422457981</v>
      </c>
      <c r="K44" s="35">
        <v>14.116104422457981</v>
      </c>
      <c r="L44" s="35">
        <v>7.1035163760795168</v>
      </c>
      <c r="M44" s="35">
        <v>7.1035163760795168</v>
      </c>
      <c r="N44" s="4">
        <v>8.3889999999999993</v>
      </c>
      <c r="O44" s="4">
        <v>7.3723281709970516</v>
      </c>
      <c r="P44" s="35">
        <v>2.1533524742442158</v>
      </c>
      <c r="Q44" s="36" t="str">
        <f t="shared" si="29"/>
        <v xml:space="preserve"> </v>
      </c>
      <c r="R44" s="36" t="str">
        <f t="shared" si="30"/>
        <v xml:space="preserve"> </v>
      </c>
      <c r="S44" s="37" t="str">
        <f t="shared" si="31"/>
        <v/>
      </c>
      <c r="T44" s="37" t="str">
        <f t="shared" si="32"/>
        <v/>
      </c>
      <c r="U44" s="37" t="str">
        <f t="shared" si="33"/>
        <v/>
      </c>
      <c r="V44" s="37">
        <f t="shared" si="34"/>
        <v>-0.17393620526745535</v>
      </c>
      <c r="W44" s="37" t="str">
        <f t="shared" si="35"/>
        <v/>
      </c>
      <c r="X44" s="37">
        <f t="shared" si="36"/>
        <v>-0.39136891075832991</v>
      </c>
      <c r="Y44" s="1" t="str">
        <f t="shared" si="37"/>
        <v xml:space="preserve"> </v>
      </c>
      <c r="Z44" s="1">
        <f t="shared" si="38"/>
        <v>62</v>
      </c>
      <c r="AA44" s="1" t="str">
        <f t="shared" si="39"/>
        <v xml:space="preserve"> </v>
      </c>
      <c r="AB44" s="1">
        <f t="shared" si="40"/>
        <v>41</v>
      </c>
      <c r="AC44" s="1" t="str">
        <f t="shared" si="41"/>
        <v xml:space="preserve"> </v>
      </c>
      <c r="AD44" s="1" t="str">
        <f t="shared" si="42"/>
        <v xml:space="preserve"> </v>
      </c>
      <c r="AE44" s="1" t="str">
        <f t="shared" si="43"/>
        <v xml:space="preserve"> 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954</v>
      </c>
      <c r="AP44" t="s">
        <v>1524</v>
      </c>
      <c r="AQ44" s="22">
        <v>17.393620526745536</v>
      </c>
      <c r="AR44" s="21">
        <v>39.136891075832992</v>
      </c>
      <c r="AS44">
        <v>5.5564938355007643</v>
      </c>
      <c r="AT44">
        <v>-17.393620526745536</v>
      </c>
      <c r="AU44">
        <v>-39.136891075832992</v>
      </c>
      <c r="AV44" t="s">
        <v>2194</v>
      </c>
    </row>
    <row r="45" spans="1:48" x14ac:dyDescent="0.25">
      <c r="A45" s="14">
        <v>4.800000000000002E-10</v>
      </c>
      <c r="B45" t="s">
        <v>964</v>
      </c>
      <c r="C45" s="4">
        <v>9</v>
      </c>
      <c r="D45" s="4">
        <v>0</v>
      </c>
      <c r="E45" s="4">
        <v>1</v>
      </c>
      <c r="F45" s="4">
        <v>10</v>
      </c>
      <c r="G45" s="4">
        <v>77</v>
      </c>
      <c r="H45" s="4">
        <v>70.16</v>
      </c>
      <c r="I45" s="34">
        <v>10021.165774725656</v>
      </c>
      <c r="J45" s="35">
        <v>22.308426073131955</v>
      </c>
      <c r="K45" s="35">
        <v>22.308426073131955</v>
      </c>
      <c r="L45" s="35">
        <v>12.00090916902982</v>
      </c>
      <c r="M45" s="35">
        <v>12.00090916902982</v>
      </c>
      <c r="N45" s="4">
        <v>3.145</v>
      </c>
      <c r="O45" s="4">
        <v>2.1103896103896087</v>
      </c>
      <c r="P45" s="35">
        <v>1.1972633979475484</v>
      </c>
      <c r="Q45" s="36">
        <f t="shared" si="29"/>
        <v>90.00000000048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31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964</v>
      </c>
      <c r="AP45" t="s">
        <v>1323</v>
      </c>
      <c r="AQ45" s="22">
        <v>-30.547228505645997</v>
      </c>
      <c r="AR45" s="21">
        <v>-2.8240948952125366</v>
      </c>
      <c r="AS45">
        <v>9.7491448118586241</v>
      </c>
      <c r="AT45">
        <v>30.547228505645997</v>
      </c>
      <c r="AU45">
        <v>2.8240948952125366</v>
      </c>
      <c r="AV45" t="s">
        <v>2195</v>
      </c>
    </row>
    <row r="46" spans="1:48" x14ac:dyDescent="0.25">
      <c r="A46" s="14">
        <v>4.9000000000000017E-10</v>
      </c>
      <c r="B46" t="s">
        <v>888</v>
      </c>
      <c r="C46" s="4">
        <v>5</v>
      </c>
      <c r="D46" s="4">
        <v>1</v>
      </c>
      <c r="E46" s="4">
        <v>6</v>
      </c>
      <c r="F46" s="4">
        <v>12</v>
      </c>
      <c r="G46" s="4">
        <v>22</v>
      </c>
      <c r="H46" s="4">
        <v>21.01</v>
      </c>
      <c r="I46" s="34">
        <v>6648.8065337373946</v>
      </c>
      <c r="J46" s="35" t="s">
        <v>1236</v>
      </c>
      <c r="K46" s="35" t="s">
        <v>1236</v>
      </c>
      <c r="L46" s="35" t="s">
        <v>1236</v>
      </c>
      <c r="M46" s="35" t="s">
        <v>1236</v>
      </c>
      <c r="N46" s="4">
        <v>-0.154</v>
      </c>
      <c r="O46" s="4">
        <v>9.4117647058823604</v>
      </c>
      <c r="P46" s="35">
        <v>0.38077106139933364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 xml:space="preserve"> </v>
      </c>
      <c r="V46" s="37" t="str">
        <f t="shared" si="34"/>
        <v xml:space="preserve"> </v>
      </c>
      <c r="W46" s="37" t="str">
        <f t="shared" si="35"/>
        <v xml:space="preserve"> </v>
      </c>
      <c r="X46" s="37" t="str">
        <f t="shared" si="36"/>
        <v xml:space="preserve"> </v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888</v>
      </c>
      <c r="AP46" t="s">
        <v>1330</v>
      </c>
      <c r="AQ46" s="22" t="e">
        <v>#VALUE!</v>
      </c>
      <c r="AR46" s="21" t="e">
        <v>#VALUE!</v>
      </c>
      <c r="AS46">
        <v>4.7120418848167533</v>
      </c>
      <c r="AT46" t="e">
        <v>#VALUE!</v>
      </c>
      <c r="AU46" t="e">
        <v>#VALUE!</v>
      </c>
      <c r="AV46" t="s">
        <v>2196</v>
      </c>
    </row>
    <row r="47" spans="1:48" x14ac:dyDescent="0.25">
      <c r="A47" s="14">
        <v>5.0000000000000013E-10</v>
      </c>
      <c r="B47" t="s">
        <v>889</v>
      </c>
      <c r="C47" s="4">
        <v>6</v>
      </c>
      <c r="D47" s="4">
        <v>1</v>
      </c>
      <c r="E47" s="4">
        <v>0</v>
      </c>
      <c r="F47" s="4">
        <v>7</v>
      </c>
      <c r="G47" s="4">
        <v>36</v>
      </c>
      <c r="H47" s="4">
        <v>30.31</v>
      </c>
      <c r="I47" s="34">
        <v>3024.7052349429637</v>
      </c>
      <c r="J47" s="35">
        <v>4.169762003026551</v>
      </c>
      <c r="K47" s="35">
        <v>4.169762003026551</v>
      </c>
      <c r="L47" s="35">
        <v>2.8437694782455769</v>
      </c>
      <c r="M47" s="35">
        <v>2.8437694782455769</v>
      </c>
      <c r="N47" s="4">
        <v>7.2690000000000001</v>
      </c>
      <c r="O47" s="4">
        <v>58.366013071895431</v>
      </c>
      <c r="P47" s="35">
        <v>0</v>
      </c>
      <c r="Q47" s="36">
        <f t="shared" si="29"/>
        <v>85.714285714785703</v>
      </c>
      <c r="R47" s="36" t="str">
        <f t="shared" si="30"/>
        <v xml:space="preserve"> </v>
      </c>
      <c r="S47" s="37">
        <f t="shared" si="31"/>
        <v>0.18772682333074894</v>
      </c>
      <c r="T47" s="37" t="str">
        <f t="shared" si="32"/>
        <v/>
      </c>
      <c r="U47" s="37" t="str">
        <f t="shared" si="33"/>
        <v/>
      </c>
      <c r="V47" s="37">
        <f t="shared" si="34"/>
        <v>-0.75598866937597264</v>
      </c>
      <c r="W47" s="37" t="str">
        <f t="shared" si="35"/>
        <v/>
      </c>
      <c r="X47" s="37">
        <f t="shared" si="36"/>
        <v>-0.75634510804745037</v>
      </c>
      <c r="Y47" s="1" t="str">
        <f t="shared" si="37"/>
        <v xml:space="preserve"> </v>
      </c>
      <c r="Z47" s="1">
        <f t="shared" si="38"/>
        <v>2</v>
      </c>
      <c r="AA47" s="1" t="str">
        <f t="shared" si="39"/>
        <v xml:space="preserve"> </v>
      </c>
      <c r="AB47" s="1">
        <f t="shared" si="40"/>
        <v>5</v>
      </c>
      <c r="AC47" s="1">
        <f t="shared" si="41"/>
        <v>61</v>
      </c>
      <c r="AD47" s="1" t="str">
        <f t="shared" si="42"/>
        <v xml:space="preserve"> </v>
      </c>
      <c r="AE47" s="1">
        <f t="shared" si="43"/>
        <v>43</v>
      </c>
      <c r="AF47" s="1" t="str">
        <f t="shared" si="44"/>
        <v xml:space="preserve"> </v>
      </c>
      <c r="AG47" s="38" t="str">
        <f t="shared" si="45"/>
        <v xml:space="preserve"> </v>
      </c>
      <c r="AH47" s="38" t="str">
        <f t="shared" si="46"/>
        <v xml:space="preserve"> </v>
      </c>
      <c r="AI47" s="1" t="str">
        <f t="shared" si="47"/>
        <v xml:space="preserve"> </v>
      </c>
      <c r="AJ47" s="1" t="str">
        <f t="shared" si="48"/>
        <v xml:space="preserve"> </v>
      </c>
      <c r="AK47" s="25">
        <f t="shared" si="49"/>
        <v>58.366013072395432</v>
      </c>
      <c r="AL47" s="25" t="str">
        <f t="shared" si="50"/>
        <v xml:space="preserve"> </v>
      </c>
      <c r="AM47" s="1">
        <f t="shared" si="51"/>
        <v>12</v>
      </c>
      <c r="AN47" s="1" t="str">
        <f t="shared" si="52"/>
        <v xml:space="preserve"> </v>
      </c>
      <c r="AO47" t="s">
        <v>889</v>
      </c>
      <c r="AP47" t="s">
        <v>2197</v>
      </c>
      <c r="AQ47" s="22">
        <v>75.598866937597265</v>
      </c>
      <c r="AR47" s="21">
        <v>75.634510804745034</v>
      </c>
      <c r="AS47">
        <v>18.772682283074893</v>
      </c>
      <c r="AT47">
        <v>-75.598866937597265</v>
      </c>
      <c r="AU47">
        <v>-75.634510804745034</v>
      </c>
      <c r="AV47" t="s">
        <v>2198</v>
      </c>
    </row>
    <row r="48" spans="1:48" x14ac:dyDescent="0.25">
      <c r="A48" s="14">
        <v>5.100000000000001E-10</v>
      </c>
      <c r="B48" t="s">
        <v>881</v>
      </c>
      <c r="C48" s="4">
        <v>4</v>
      </c>
      <c r="D48" s="4">
        <v>0</v>
      </c>
      <c r="E48" s="4">
        <v>5</v>
      </c>
      <c r="F48" s="4">
        <v>9</v>
      </c>
      <c r="G48" s="4">
        <v>17</v>
      </c>
      <c r="H48" s="4">
        <v>11.57</v>
      </c>
      <c r="I48" s="34">
        <v>2727.9728568406008</v>
      </c>
      <c r="J48" s="35">
        <v>4.9626443498854726</v>
      </c>
      <c r="K48" s="35">
        <v>4.9626443498854726</v>
      </c>
      <c r="L48" s="35">
        <v>2.4564905027932964</v>
      </c>
      <c r="M48" s="35">
        <v>2.4564905027932964</v>
      </c>
      <c r="N48" s="4">
        <v>1.8580000000000001</v>
      </c>
      <c r="O48" s="4">
        <v>18.34394904458599</v>
      </c>
      <c r="P48" s="35">
        <v>1.8436991663564353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0.46931720016427819</v>
      </c>
      <c r="T48" s="37" t="str">
        <f t="shared" si="32"/>
        <v/>
      </c>
      <c r="U48" s="37" t="str">
        <f t="shared" si="33"/>
        <v/>
      </c>
      <c r="V48" s="37">
        <f t="shared" si="34"/>
        <v>-0.70958979185132776</v>
      </c>
      <c r="W48" s="37" t="str">
        <f t="shared" si="35"/>
        <v/>
      </c>
      <c r="X48" s="37">
        <f t="shared" si="36"/>
        <v>-0.78952726913370519</v>
      </c>
      <c r="Y48" s="1" t="str">
        <f t="shared" si="37"/>
        <v xml:space="preserve"> </v>
      </c>
      <c r="Z48" s="1">
        <f t="shared" si="38"/>
        <v>3</v>
      </c>
      <c r="AA48" s="1" t="str">
        <f t="shared" si="39"/>
        <v xml:space="preserve"> </v>
      </c>
      <c r="AB48" s="1">
        <f t="shared" si="40"/>
        <v>4</v>
      </c>
      <c r="AC48" s="1">
        <f t="shared" si="41"/>
        <v>15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 t="str">
        <f t="shared" si="45"/>
        <v xml:space="preserve"> </v>
      </c>
      <c r="AH48" s="38" t="str">
        <f t="shared" si="46"/>
        <v xml:space="preserve"> </v>
      </c>
      <c r="AI48" s="1" t="str">
        <f t="shared" si="47"/>
        <v xml:space="preserve"> 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881</v>
      </c>
      <c r="AP48" t="s">
        <v>1332</v>
      </c>
      <c r="AQ48" s="22">
        <v>70.958979185132776</v>
      </c>
      <c r="AR48" s="21">
        <v>78.952726913370526</v>
      </c>
      <c r="AS48">
        <v>46.931719965427817</v>
      </c>
      <c r="AT48">
        <v>-70.958979185132776</v>
      </c>
      <c r="AU48">
        <v>-78.952726913370526</v>
      </c>
      <c r="AV48" t="s">
        <v>2199</v>
      </c>
    </row>
    <row r="49" spans="1:48" x14ac:dyDescent="0.25">
      <c r="A49" s="14">
        <v>5.2000000000000007E-10</v>
      </c>
      <c r="B49" t="s">
        <v>948</v>
      </c>
      <c r="C49" s="4">
        <v>1</v>
      </c>
      <c r="D49" s="4">
        <v>0</v>
      </c>
      <c r="E49" s="4">
        <v>7</v>
      </c>
      <c r="F49" s="4">
        <v>8</v>
      </c>
      <c r="G49" s="4">
        <v>14</v>
      </c>
      <c r="H49" s="4">
        <v>13.91</v>
      </c>
      <c r="I49" s="34">
        <v>7972.2574307275263</v>
      </c>
      <c r="J49" s="35">
        <v>14.642105263157895</v>
      </c>
      <c r="K49" s="35">
        <v>14.642105263157895</v>
      </c>
      <c r="L49" s="35">
        <v>17.572482200647251</v>
      </c>
      <c r="M49" s="35">
        <v>17.572482200647251</v>
      </c>
      <c r="N49" s="4">
        <v>0.95000000000000007</v>
      </c>
      <c r="O49" s="4">
        <v>0</v>
      </c>
      <c r="P49" s="35">
        <v>5.3199137311286844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>
        <f t="shared" si="34"/>
        <v>-0.14315503239586647</v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>
        <f t="shared" si="38"/>
        <v>65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5.3199137316486844</v>
      </c>
      <c r="AH49" s="38" t="str">
        <f t="shared" si="46"/>
        <v xml:space="preserve"> </v>
      </c>
      <c r="AI49" s="1">
        <f t="shared" si="47"/>
        <v>16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948</v>
      </c>
      <c r="AP49" t="s">
        <v>1374</v>
      </c>
      <c r="AQ49" s="22">
        <v>14.315503239586647</v>
      </c>
      <c r="AR49" s="21">
        <v>-50.561474292856268</v>
      </c>
      <c r="AS49">
        <v>0.6470165348670065</v>
      </c>
      <c r="AT49">
        <v>-14.315503239586647</v>
      </c>
      <c r="AU49">
        <v>50.561474292856268</v>
      </c>
      <c r="AV49" t="s">
        <v>2200</v>
      </c>
    </row>
    <row r="50" spans="1:48" x14ac:dyDescent="0.25">
      <c r="A50" s="14">
        <v>5.3000000000000003E-10</v>
      </c>
      <c r="B50" t="s">
        <v>953</v>
      </c>
      <c r="C50" s="4">
        <v>5</v>
      </c>
      <c r="D50" s="4">
        <v>0</v>
      </c>
      <c r="E50" s="4">
        <v>1</v>
      </c>
      <c r="F50" s="4">
        <v>6</v>
      </c>
      <c r="G50" s="4">
        <v>158.27499389648437</v>
      </c>
      <c r="H50" s="4">
        <v>128.31</v>
      </c>
      <c r="I50" s="34">
        <v>4119.2093307775658</v>
      </c>
      <c r="J50" s="35">
        <v>21.114049677769778</v>
      </c>
      <c r="K50" s="35">
        <v>21.114049677769778</v>
      </c>
      <c r="L50" s="35">
        <v>12.449668711656441</v>
      </c>
      <c r="M50" s="35">
        <v>12.449668711656441</v>
      </c>
      <c r="N50" s="4">
        <v>4.843</v>
      </c>
      <c r="O50" s="4">
        <v>15.861244019138763</v>
      </c>
      <c r="P50" s="35">
        <v>9.7794401219216134E-2</v>
      </c>
      <c r="Q50" s="36">
        <f t="shared" si="29"/>
        <v>83.333333333863322</v>
      </c>
      <c r="R50" s="36" t="str">
        <f t="shared" si="30"/>
        <v xml:space="preserve"> </v>
      </c>
      <c r="S50" s="37">
        <f t="shared" si="31"/>
        <v>0.23353592054000999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47</v>
      </c>
      <c r="AD50" s="1" t="str">
        <f t="shared" si="42"/>
        <v xml:space="preserve"> </v>
      </c>
      <c r="AE50" s="1">
        <f t="shared" si="43"/>
        <v>51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953</v>
      </c>
      <c r="AP50" t="s">
        <v>1294</v>
      </c>
      <c r="AQ50" s="22">
        <v>-23.557827832736699</v>
      </c>
      <c r="AR50" s="21">
        <v>-6.6690780665918936</v>
      </c>
      <c r="AS50">
        <v>23.353592001001001</v>
      </c>
      <c r="AT50">
        <v>23.557827832736699</v>
      </c>
      <c r="AU50">
        <v>6.6690780665918936</v>
      </c>
      <c r="AV50" t="s">
        <v>2201</v>
      </c>
    </row>
    <row r="51" spans="1:48" x14ac:dyDescent="0.25">
      <c r="A51" s="14">
        <v>5.4E-10</v>
      </c>
      <c r="B51" t="s">
        <v>1039</v>
      </c>
      <c r="C51" s="4">
        <v>7</v>
      </c>
      <c r="D51" s="4">
        <v>0</v>
      </c>
      <c r="E51" s="4">
        <v>2</v>
      </c>
      <c r="F51" s="4">
        <v>9</v>
      </c>
      <c r="G51" s="4">
        <v>22</v>
      </c>
      <c r="H51" s="4">
        <v>19.440000000000001</v>
      </c>
      <c r="I51" s="34">
        <v>3258.0343186346236</v>
      </c>
      <c r="J51" s="35">
        <v>7.1156661786237185</v>
      </c>
      <c r="K51" s="35">
        <v>7.1156661786237185</v>
      </c>
      <c r="L51" s="35">
        <v>6.7951015761840647</v>
      </c>
      <c r="M51" s="35">
        <v>6.7951015761840647</v>
      </c>
      <c r="N51" s="4">
        <v>2.7320000000000002</v>
      </c>
      <c r="O51" s="4">
        <v>11.510204081632654</v>
      </c>
      <c r="P51" s="35">
        <v>3.7037037037037033</v>
      </c>
      <c r="Q51" s="36">
        <f t="shared" si="29"/>
        <v>77.77777777831777</v>
      </c>
      <c r="R51" s="36" t="str">
        <f t="shared" si="30"/>
        <v xml:space="preserve"> </v>
      </c>
      <c r="S51" s="37" t="str">
        <f t="shared" si="31"/>
        <v/>
      </c>
      <c r="T51" s="37" t="str">
        <f t="shared" si="32"/>
        <v/>
      </c>
      <c r="U51" s="37" t="str">
        <f t="shared" si="33"/>
        <v/>
      </c>
      <c r="V51" s="37">
        <f t="shared" si="34"/>
        <v>-0.58359657667221887</v>
      </c>
      <c r="W51" s="37" t="str">
        <f t="shared" si="35"/>
        <v/>
      </c>
      <c r="X51" s="37">
        <f t="shared" si="36"/>
        <v>-0.4177939692308803</v>
      </c>
      <c r="Y51" s="1" t="str">
        <f t="shared" si="37"/>
        <v xml:space="preserve"> </v>
      </c>
      <c r="Z51" s="1">
        <f t="shared" si="38"/>
        <v>9</v>
      </c>
      <c r="AA51" s="1" t="str">
        <f t="shared" si="39"/>
        <v xml:space="preserve"> </v>
      </c>
      <c r="AB51" s="1">
        <f t="shared" si="40"/>
        <v>40</v>
      </c>
      <c r="AC51" s="1" t="str">
        <f t="shared" si="41"/>
        <v xml:space="preserve"> </v>
      </c>
      <c r="AD51" s="1" t="str">
        <f t="shared" si="42"/>
        <v xml:space="preserve"> </v>
      </c>
      <c r="AE51" s="1">
        <f t="shared" si="43"/>
        <v>65</v>
      </c>
      <c r="AF51" s="1" t="str">
        <f t="shared" si="44"/>
        <v xml:space="preserve"> </v>
      </c>
      <c r="AG51" s="38">
        <f t="shared" si="45"/>
        <v>3.7037037042437033</v>
      </c>
      <c r="AH51" s="38" t="str">
        <f t="shared" si="46"/>
        <v xml:space="preserve"> </v>
      </c>
      <c r="AI51" s="1">
        <f t="shared" si="47"/>
        <v>45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1039</v>
      </c>
      <c r="AP51" t="s">
        <v>1481</v>
      </c>
      <c r="AQ51" s="22">
        <v>58.359657667221889</v>
      </c>
      <c r="AR51" s="21">
        <v>41.779396923088029</v>
      </c>
      <c r="AS51">
        <v>13.168724279835375</v>
      </c>
      <c r="AT51">
        <v>-58.359657667221889</v>
      </c>
      <c r="AU51">
        <v>-41.779396923088029</v>
      </c>
      <c r="AV51" t="s">
        <v>2202</v>
      </c>
    </row>
    <row r="52" spans="1:48" x14ac:dyDescent="0.25">
      <c r="A52" s="14">
        <v>5.4999999999999996E-10</v>
      </c>
      <c r="B52" t="s">
        <v>1201</v>
      </c>
      <c r="C52" s="4">
        <v>7</v>
      </c>
      <c r="D52" s="4">
        <v>0</v>
      </c>
      <c r="E52" s="4">
        <v>1</v>
      </c>
      <c r="F52" s="4">
        <v>8</v>
      </c>
      <c r="G52" s="4">
        <v>7.4499998092651367</v>
      </c>
      <c r="H52" s="4">
        <v>6.44</v>
      </c>
      <c r="I52" s="34">
        <v>1069.5723331502566</v>
      </c>
      <c r="J52" s="35">
        <v>7.2850678733031682</v>
      </c>
      <c r="K52" s="35">
        <v>7.2850678733031682</v>
      </c>
      <c r="L52" s="35">
        <v>5.3744974044360543</v>
      </c>
      <c r="M52" s="35">
        <v>5.3744974044360543</v>
      </c>
      <c r="N52" s="4">
        <v>0.88400000000000001</v>
      </c>
      <c r="O52" s="4">
        <v>17.866666666666667</v>
      </c>
      <c r="P52" s="35">
        <v>3.7267080745341614</v>
      </c>
      <c r="Q52" s="36">
        <f t="shared" si="29"/>
        <v>87.500000000550003</v>
      </c>
      <c r="R52" s="36" t="str">
        <f t="shared" si="30"/>
        <v xml:space="preserve"> </v>
      </c>
      <c r="S52" s="37">
        <f t="shared" si="31"/>
        <v>0.15683226906943099</v>
      </c>
      <c r="T52" s="37" t="str">
        <f t="shared" si="32"/>
        <v/>
      </c>
      <c r="U52" s="37" t="str">
        <f t="shared" si="33"/>
        <v/>
      </c>
      <c r="V52" s="37">
        <f t="shared" si="34"/>
        <v>-0.5736833171387743</v>
      </c>
      <c r="W52" s="37" t="str">
        <f t="shared" si="35"/>
        <v/>
      </c>
      <c r="X52" s="37">
        <f t="shared" si="36"/>
        <v>-0.53951169586888725</v>
      </c>
      <c r="Y52" s="1" t="str">
        <f t="shared" si="37"/>
        <v xml:space="preserve"> </v>
      </c>
      <c r="Z52" s="1">
        <f t="shared" si="38"/>
        <v>13</v>
      </c>
      <c r="AA52" s="1" t="str">
        <f t="shared" si="39"/>
        <v xml:space="preserve"> </v>
      </c>
      <c r="AB52" s="1">
        <f t="shared" si="40"/>
        <v>29</v>
      </c>
      <c r="AC52" s="1">
        <f t="shared" si="41"/>
        <v>68</v>
      </c>
      <c r="AD52" s="1" t="str">
        <f t="shared" si="42"/>
        <v xml:space="preserve"> </v>
      </c>
      <c r="AE52" s="1">
        <f t="shared" si="43"/>
        <v>39</v>
      </c>
      <c r="AF52" s="1" t="str">
        <f t="shared" si="44"/>
        <v xml:space="preserve"> </v>
      </c>
      <c r="AG52" s="38">
        <f t="shared" si="45"/>
        <v>3.7267080750841615</v>
      </c>
      <c r="AH52" s="38" t="str">
        <f t="shared" si="46"/>
        <v xml:space="preserve"> </v>
      </c>
      <c r="AI52" s="1">
        <f t="shared" si="47"/>
        <v>44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1201</v>
      </c>
      <c r="AP52" t="s">
        <v>1574</v>
      </c>
      <c r="AQ52" s="22">
        <v>57.368331713877431</v>
      </c>
      <c r="AR52" s="21">
        <v>53.951169586888724</v>
      </c>
      <c r="AS52">
        <v>15.6832268519431</v>
      </c>
      <c r="AT52">
        <v>-57.368331713877431</v>
      </c>
      <c r="AU52">
        <v>-53.951169586888724</v>
      </c>
      <c r="AV52" t="s">
        <v>2203</v>
      </c>
    </row>
    <row r="53" spans="1:48" x14ac:dyDescent="0.25">
      <c r="A53" s="14">
        <v>5.5999999999999993E-10</v>
      </c>
      <c r="B53" t="s">
        <v>1036</v>
      </c>
      <c r="C53" s="4">
        <v>10</v>
      </c>
      <c r="D53" s="4">
        <v>0</v>
      </c>
      <c r="E53" s="4">
        <v>1</v>
      </c>
      <c r="F53" s="4">
        <v>11</v>
      </c>
      <c r="G53" s="4">
        <v>245</v>
      </c>
      <c r="H53" s="4">
        <v>175.46</v>
      </c>
      <c r="I53" s="34">
        <v>2420.554951510328</v>
      </c>
      <c r="J53" s="35">
        <v>36.900105152471085</v>
      </c>
      <c r="K53" s="35">
        <v>36.900105152471085</v>
      </c>
      <c r="L53" s="35">
        <v>13.84658386285539</v>
      </c>
      <c r="M53" s="35">
        <v>13.84658386285539</v>
      </c>
      <c r="N53" s="4">
        <v>4.7549999999999999</v>
      </c>
      <c r="O53" s="4" t="s">
        <v>119</v>
      </c>
      <c r="P53" s="35">
        <v>0.56423116379801663</v>
      </c>
      <c r="Q53" s="36">
        <f t="shared" si="29"/>
        <v>90.909090909650899</v>
      </c>
      <c r="R53" s="36" t="str">
        <f t="shared" si="30"/>
        <v xml:space="preserve"> </v>
      </c>
      <c r="S53" s="37">
        <f t="shared" si="31"/>
        <v>0.3963296483429703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 t="str">
        <f t="shared" si="36"/>
        <v/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 t="str">
        <f t="shared" si="40"/>
        <v xml:space="preserve"> </v>
      </c>
      <c r="AC53" s="1">
        <f t="shared" si="41"/>
        <v>21</v>
      </c>
      <c r="AD53" s="1" t="str">
        <f t="shared" si="42"/>
        <v xml:space="preserve"> </v>
      </c>
      <c r="AE53" s="1">
        <f t="shared" si="43"/>
        <v>29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1036</v>
      </c>
      <c r="AP53" t="s">
        <v>2204</v>
      </c>
      <c r="AQ53" s="22">
        <v>-115.93663503781664</v>
      </c>
      <c r="AR53" s="21">
        <v>-18.637882600011491</v>
      </c>
      <c r="AS53">
        <v>39.63296477829703</v>
      </c>
      <c r="AT53">
        <v>115.93663503781664</v>
      </c>
      <c r="AU53">
        <v>18.637882600011491</v>
      </c>
      <c r="AV53" t="s">
        <v>2205</v>
      </c>
    </row>
    <row r="54" spans="1:48" x14ac:dyDescent="0.25">
      <c r="A54" s="14">
        <v>5.6999999999999989E-10</v>
      </c>
      <c r="B54" t="s">
        <v>946</v>
      </c>
      <c r="C54" s="4">
        <v>1</v>
      </c>
      <c r="D54" s="4">
        <v>1</v>
      </c>
      <c r="E54" s="4">
        <v>7</v>
      </c>
      <c r="F54" s="4">
        <v>9</v>
      </c>
      <c r="G54" s="4">
        <v>11.482199668884277</v>
      </c>
      <c r="H54" s="4">
        <v>10.77</v>
      </c>
      <c r="I54" s="34">
        <v>1105.7617956650922</v>
      </c>
      <c r="J54" s="35">
        <v>8.9128155573397407</v>
      </c>
      <c r="K54" s="35">
        <v>8.9128155573397407</v>
      </c>
      <c r="L54" s="35">
        <v>4.1639706556314096</v>
      </c>
      <c r="M54" s="35">
        <v>4.1639706556314096</v>
      </c>
      <c r="N54" s="4">
        <v>0.96299999999999997</v>
      </c>
      <c r="O54" s="4">
        <v>-1.7346938775510221</v>
      </c>
      <c r="P54" s="35">
        <v>0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>
        <f t="shared" si="34"/>
        <v>-0.47842874912898148</v>
      </c>
      <c r="W54" s="37" t="str">
        <f t="shared" si="35"/>
        <v/>
      </c>
      <c r="X54" s="37">
        <f t="shared" si="36"/>
        <v>-0.64322993549484753</v>
      </c>
      <c r="Y54" s="1" t="str">
        <f t="shared" si="37"/>
        <v xml:space="preserve"> </v>
      </c>
      <c r="Z54" s="1">
        <f t="shared" si="38"/>
        <v>21</v>
      </c>
      <c r="AA54" s="1" t="str">
        <f t="shared" si="39"/>
        <v xml:space="preserve"> </v>
      </c>
      <c r="AB54" s="1">
        <f t="shared" si="40"/>
        <v>17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946</v>
      </c>
      <c r="AP54" t="s">
        <v>2206</v>
      </c>
      <c r="AQ54" s="22">
        <v>47.842874912898147</v>
      </c>
      <c r="AR54" s="21">
        <v>64.32299354948475</v>
      </c>
      <c r="AS54">
        <v>6.6128102960471447</v>
      </c>
      <c r="AT54">
        <v>-47.842874912898147</v>
      </c>
      <c r="AU54">
        <v>-64.32299354948475</v>
      </c>
      <c r="AV54" t="s">
        <v>2207</v>
      </c>
    </row>
    <row r="55" spans="1:48" x14ac:dyDescent="0.25">
      <c r="A55" s="14">
        <v>5.7999999999999986E-10</v>
      </c>
      <c r="B55" t="s">
        <v>907</v>
      </c>
      <c r="C55" s="4">
        <v>12</v>
      </c>
      <c r="D55" s="4">
        <v>0</v>
      </c>
      <c r="E55" s="4">
        <v>3</v>
      </c>
      <c r="F55" s="4">
        <v>15</v>
      </c>
      <c r="G55" s="4">
        <v>133</v>
      </c>
      <c r="H55" s="4">
        <v>124.46</v>
      </c>
      <c r="I55" s="34">
        <v>44449.377740939708</v>
      </c>
      <c r="J55" s="35">
        <v>10.238565317538663</v>
      </c>
      <c r="K55" s="35">
        <v>10.238565317538663</v>
      </c>
      <c r="L55" s="35" t="s">
        <v>1236</v>
      </c>
      <c r="M55" s="35" t="s">
        <v>1236</v>
      </c>
      <c r="N55" s="4">
        <v>12.156000000000001</v>
      </c>
      <c r="O55" s="4">
        <v>25.448916408668744</v>
      </c>
      <c r="P55" s="35">
        <v>4.6946810220151054</v>
      </c>
      <c r="Q55" s="36">
        <f t="shared" si="29"/>
        <v>80.000000000580002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/>
      </c>
      <c r="V55" s="37">
        <f t="shared" si="34"/>
        <v>-0.40084687207561032</v>
      </c>
      <c r="W55" s="37" t="str">
        <f t="shared" si="35"/>
        <v xml:space="preserve"> </v>
      </c>
      <c r="X55" s="37" t="str">
        <f t="shared" si="36"/>
        <v xml:space="preserve"> </v>
      </c>
      <c r="Y55" s="1" t="str">
        <f t="shared" si="37"/>
        <v xml:space="preserve"> </v>
      </c>
      <c r="Z55" s="1">
        <f t="shared" si="38"/>
        <v>34</v>
      </c>
      <c r="AA55" s="1" t="str">
        <f t="shared" si="39"/>
        <v xml:space="preserve"> </v>
      </c>
      <c r="AB55" s="1" t="str">
        <f t="shared" si="40"/>
        <v xml:space="preserve"> </v>
      </c>
      <c r="AC55" s="1" t="str">
        <f t="shared" si="41"/>
        <v xml:space="preserve"> </v>
      </c>
      <c r="AD55" s="1" t="str">
        <f t="shared" si="42"/>
        <v xml:space="preserve"> </v>
      </c>
      <c r="AE55" s="1">
        <f t="shared" si="43"/>
        <v>59</v>
      </c>
      <c r="AF55" s="1" t="str">
        <f t="shared" si="44"/>
        <v xml:space="preserve"> </v>
      </c>
      <c r="AG55" s="38">
        <f t="shared" si="45"/>
        <v>4.6946810225951054</v>
      </c>
      <c r="AH55" s="38" t="str">
        <f t="shared" si="46"/>
        <v xml:space="preserve"> </v>
      </c>
      <c r="AI55" s="1">
        <f t="shared" si="47"/>
        <v>29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907</v>
      </c>
      <c r="AP55" t="s">
        <v>1241</v>
      </c>
      <c r="AQ55" s="22">
        <v>40.084687207561032</v>
      </c>
      <c r="AR55" s="21" t="e">
        <v>#VALUE!</v>
      </c>
      <c r="AS55">
        <v>6.8616422947131772</v>
      </c>
      <c r="AT55">
        <v>-40.084687207561032</v>
      </c>
      <c r="AU55" t="e">
        <v>#VALUE!</v>
      </c>
      <c r="AV55" t="s">
        <v>2208</v>
      </c>
    </row>
    <row r="56" spans="1:48" x14ac:dyDescent="0.25">
      <c r="A56" s="14">
        <v>5.8999999999999982E-10</v>
      </c>
      <c r="B56" t="s">
        <v>1008</v>
      </c>
      <c r="C56" s="4">
        <v>19</v>
      </c>
      <c r="D56" s="4">
        <v>0</v>
      </c>
      <c r="E56" s="4">
        <v>5</v>
      </c>
      <c r="F56" s="4">
        <v>24</v>
      </c>
      <c r="G56" s="4">
        <v>46</v>
      </c>
      <c r="H56" s="4">
        <v>38.44</v>
      </c>
      <c r="I56" s="34">
        <v>36319.168605625593</v>
      </c>
      <c r="J56" s="35">
        <v>11.210265383493729</v>
      </c>
      <c r="K56" s="35">
        <v>11.210265383493729</v>
      </c>
      <c r="L56" s="35">
        <v>5.3754321572332611</v>
      </c>
      <c r="M56" s="35">
        <v>5.3754321572332611</v>
      </c>
      <c r="N56" s="4">
        <v>3.4290000000000003</v>
      </c>
      <c r="O56" s="4" t="s">
        <v>119</v>
      </c>
      <c r="P56" s="35">
        <v>4.8126951092611865</v>
      </c>
      <c r="Q56" s="36">
        <f t="shared" si="29"/>
        <v>79.166666667256678</v>
      </c>
      <c r="R56" s="36" t="str">
        <f t="shared" si="30"/>
        <v xml:space="preserve"> </v>
      </c>
      <c r="S56" s="37">
        <f t="shared" si="31"/>
        <v>0.19667013586575449</v>
      </c>
      <c r="T56" s="37" t="str">
        <f t="shared" si="32"/>
        <v/>
      </c>
      <c r="U56" s="37" t="str">
        <f t="shared" si="33"/>
        <v/>
      </c>
      <c r="V56" s="37">
        <f t="shared" si="34"/>
        <v>-0.34398371636335356</v>
      </c>
      <c r="W56" s="37" t="str">
        <f t="shared" si="35"/>
        <v/>
      </c>
      <c r="X56" s="37">
        <f t="shared" si="36"/>
        <v>-0.53943160601155249</v>
      </c>
      <c r="Y56" s="1" t="str">
        <f t="shared" si="37"/>
        <v xml:space="preserve"> </v>
      </c>
      <c r="Z56" s="1">
        <f t="shared" si="38"/>
        <v>45</v>
      </c>
      <c r="AA56" s="1" t="str">
        <f t="shared" si="39"/>
        <v xml:space="preserve"> </v>
      </c>
      <c r="AB56" s="1">
        <f t="shared" si="40"/>
        <v>30</v>
      </c>
      <c r="AC56" s="1">
        <f t="shared" si="41"/>
        <v>58</v>
      </c>
      <c r="AD56" s="1" t="str">
        <f t="shared" si="42"/>
        <v xml:space="preserve"> </v>
      </c>
      <c r="AE56" s="1">
        <f t="shared" si="43"/>
        <v>61</v>
      </c>
      <c r="AF56" s="1" t="str">
        <f t="shared" si="44"/>
        <v xml:space="preserve"> </v>
      </c>
      <c r="AG56" s="38">
        <f t="shared" si="45"/>
        <v>4.8126951098511865</v>
      </c>
      <c r="AH56" s="38" t="str">
        <f t="shared" si="46"/>
        <v xml:space="preserve"> </v>
      </c>
      <c r="AI56" s="1">
        <f t="shared" si="47"/>
        <v>25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1008</v>
      </c>
      <c r="AP56" t="s">
        <v>1314</v>
      </c>
      <c r="AQ56" s="22">
        <v>34.398371636335355</v>
      </c>
      <c r="AR56" s="21">
        <v>53.943160601155249</v>
      </c>
      <c r="AS56">
        <v>19.667013527575449</v>
      </c>
      <c r="AT56">
        <v>-34.398371636335355</v>
      </c>
      <c r="AU56">
        <v>-53.943160601155249</v>
      </c>
      <c r="AV56" t="s">
        <v>2209</v>
      </c>
    </row>
    <row r="57" spans="1:48" x14ac:dyDescent="0.25">
      <c r="A57" s="14">
        <v>5.9999999999999979E-10</v>
      </c>
      <c r="B57" t="s">
        <v>1050</v>
      </c>
      <c r="C57" s="4">
        <v>9</v>
      </c>
      <c r="D57" s="4">
        <v>2</v>
      </c>
      <c r="E57" s="4">
        <v>19</v>
      </c>
      <c r="F57" s="4">
        <v>30</v>
      </c>
      <c r="G57" s="4">
        <v>148</v>
      </c>
      <c r="H57" s="4">
        <v>147.08000000000001</v>
      </c>
      <c r="I57" s="34">
        <v>83323.968893133875</v>
      </c>
      <c r="J57" s="35">
        <v>24.836203985140159</v>
      </c>
      <c r="K57" s="35">
        <v>24.836203985140159</v>
      </c>
      <c r="L57" s="35">
        <v>15.547238544922525</v>
      </c>
      <c r="M57" s="35">
        <v>15.547238544922525</v>
      </c>
      <c r="N57" s="4">
        <v>5.9219999999999997</v>
      </c>
      <c r="O57" s="4">
        <v>11.525423728813543</v>
      </c>
      <c r="P57" s="35">
        <v>1.6616807179766113</v>
      </c>
      <c r="Q57" s="36" t="str">
        <f t="shared" si="29"/>
        <v xml:space="preserve"> </v>
      </c>
      <c r="R57" s="36" t="str">
        <f t="shared" si="30"/>
        <v xml:space="preserve"> </v>
      </c>
      <c r="S57" s="37" t="str">
        <f t="shared" si="31"/>
        <v/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 t="str">
        <f t="shared" si="41"/>
        <v xml:space="preserve"> </v>
      </c>
      <c r="AD57" s="1" t="str">
        <f t="shared" si="42"/>
        <v xml:space="preserve"> </v>
      </c>
      <c r="AE57" s="1" t="str">
        <f t="shared" si="43"/>
        <v xml:space="preserve"> </v>
      </c>
      <c r="AF57" s="1" t="str">
        <f t="shared" si="44"/>
        <v xml:space="preserve"> </v>
      </c>
      <c r="AG57" s="38" t="str">
        <f t="shared" si="45"/>
        <v xml:space="preserve"> </v>
      </c>
      <c r="AH57" s="38" t="str">
        <f t="shared" si="46"/>
        <v xml:space="preserve"> </v>
      </c>
      <c r="AI57" s="1" t="str">
        <f t="shared" si="47"/>
        <v xml:space="preserve"> 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1050</v>
      </c>
      <c r="AP57" t="s">
        <v>1551</v>
      </c>
      <c r="AQ57" s="22">
        <v>-45.339594386083526</v>
      </c>
      <c r="AR57" s="21">
        <v>-33.209135156787184</v>
      </c>
      <c r="AS57">
        <v>0.62550992657055549</v>
      </c>
      <c r="AT57">
        <v>45.339594386083526</v>
      </c>
      <c r="AU57">
        <v>33.209135156787184</v>
      </c>
      <c r="AV57" t="s">
        <v>2210</v>
      </c>
    </row>
    <row r="58" spans="1:48" x14ac:dyDescent="0.25">
      <c r="A58" s="14">
        <v>6.0999999999999975E-10</v>
      </c>
      <c r="B58" t="s">
        <v>877</v>
      </c>
      <c r="C58" s="4">
        <v>18</v>
      </c>
      <c r="D58" s="4">
        <v>1</v>
      </c>
      <c r="E58" s="4">
        <v>8</v>
      </c>
      <c r="F58" s="4">
        <v>27</v>
      </c>
      <c r="G58" s="4">
        <v>515</v>
      </c>
      <c r="H58" s="4">
        <v>474.54</v>
      </c>
      <c r="I58" s="34">
        <v>50410.965096310632</v>
      </c>
      <c r="J58" s="35">
        <v>23.515361744301291</v>
      </c>
      <c r="K58" s="35">
        <v>23.515361744301291</v>
      </c>
      <c r="L58" s="35">
        <v>16.204057524659159</v>
      </c>
      <c r="M58" s="35">
        <v>16.204057524659159</v>
      </c>
      <c r="N58" s="4">
        <v>20.18</v>
      </c>
      <c r="O58" s="4">
        <v>14.204867006225227</v>
      </c>
      <c r="P58" s="35">
        <v>0.84081426223289923</v>
      </c>
      <c r="Q58" s="36" t="str">
        <f t="shared" si="29"/>
        <v xml:space="preserve"> 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 t="str">
        <f t="shared" si="43"/>
        <v xml:space="preserve"> 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877</v>
      </c>
      <c r="AP58" t="s">
        <v>1551</v>
      </c>
      <c r="AQ58" s="22">
        <v>-37.610125114274283</v>
      </c>
      <c r="AR58" s="21">
        <v>-38.836776875441757</v>
      </c>
      <c r="AS58">
        <v>8.5261516415897418</v>
      </c>
      <c r="AT58">
        <v>37.610125114274283</v>
      </c>
      <c r="AU58">
        <v>38.836776875441757</v>
      </c>
      <c r="AV58" t="s">
        <v>2211</v>
      </c>
    </row>
    <row r="59" spans="1:48" x14ac:dyDescent="0.25">
      <c r="A59" s="14">
        <v>6.1999999999999972E-10</v>
      </c>
      <c r="B59" t="s">
        <v>878</v>
      </c>
      <c r="C59" s="4">
        <v>10</v>
      </c>
      <c r="D59" s="4">
        <v>1</v>
      </c>
      <c r="E59" s="4">
        <v>5</v>
      </c>
      <c r="F59" s="4">
        <v>16</v>
      </c>
      <c r="G59" s="4">
        <v>6.5</v>
      </c>
      <c r="H59" s="4">
        <v>4.8600000000000003</v>
      </c>
      <c r="I59" s="34">
        <v>2247.825655944378</v>
      </c>
      <c r="J59" s="35">
        <v>7.7511961722488047</v>
      </c>
      <c r="K59" s="35">
        <v>7.7511961722488047</v>
      </c>
      <c r="L59" s="35">
        <v>3.6828967946460023</v>
      </c>
      <c r="M59" s="35">
        <v>3.6828967946460023</v>
      </c>
      <c r="N59" s="4">
        <v>0.627</v>
      </c>
      <c r="O59" s="4">
        <v>89.999999999999986</v>
      </c>
      <c r="P59" s="35">
        <v>0.20576131687242796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0.33744856029078191</v>
      </c>
      <c r="T59" s="37" t="str">
        <f t="shared" si="32"/>
        <v/>
      </c>
      <c r="U59" s="37" t="str">
        <f t="shared" si="33"/>
        <v/>
      </c>
      <c r="V59" s="37">
        <f t="shared" si="34"/>
        <v>-0.54640584029844574</v>
      </c>
      <c r="W59" s="37" t="str">
        <f t="shared" si="35"/>
        <v/>
      </c>
      <c r="X59" s="37">
        <f t="shared" si="36"/>
        <v>-0.6844484662218564</v>
      </c>
      <c r="Y59" s="1" t="str">
        <f t="shared" si="37"/>
        <v xml:space="preserve"> </v>
      </c>
      <c r="Z59" s="1">
        <f t="shared" si="38"/>
        <v>16</v>
      </c>
      <c r="AA59" s="1" t="str">
        <f t="shared" si="39"/>
        <v xml:space="preserve"> </v>
      </c>
      <c r="AB59" s="1">
        <f t="shared" si="40"/>
        <v>10</v>
      </c>
      <c r="AC59" s="1">
        <f t="shared" si="41"/>
        <v>27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 t="str">
        <f t="shared" si="45"/>
        <v xml:space="preserve"> </v>
      </c>
      <c r="AH59" s="38" t="str">
        <f t="shared" si="46"/>
        <v xml:space="preserve"> </v>
      </c>
      <c r="AI59" s="1" t="str">
        <f t="shared" si="47"/>
        <v xml:space="preserve"> </v>
      </c>
      <c r="AJ59" s="1" t="str">
        <f t="shared" si="48"/>
        <v xml:space="preserve"> </v>
      </c>
      <c r="AK59" s="25">
        <f t="shared" si="49"/>
        <v>90.000000000619991</v>
      </c>
      <c r="AL59" s="25" t="str">
        <f t="shared" si="50"/>
        <v xml:space="preserve"> </v>
      </c>
      <c r="AM59" s="1">
        <f t="shared" si="51"/>
        <v>2</v>
      </c>
      <c r="AN59" s="1" t="str">
        <f t="shared" si="52"/>
        <v xml:space="preserve"> </v>
      </c>
      <c r="AO59" t="s">
        <v>878</v>
      </c>
      <c r="AP59" t="s">
        <v>1314</v>
      </c>
      <c r="AQ59" s="22">
        <v>54.640584029844575</v>
      </c>
      <c r="AR59" s="21">
        <v>68.444846622185636</v>
      </c>
      <c r="AS59">
        <v>33.744855967078195</v>
      </c>
      <c r="AT59">
        <v>-54.640584029844575</v>
      </c>
      <c r="AU59">
        <v>-68.444846622185636</v>
      </c>
      <c r="AV59" t="s">
        <v>2212</v>
      </c>
    </row>
    <row r="60" spans="1:48" x14ac:dyDescent="0.25">
      <c r="A60" s="14">
        <v>6.2999999999999969E-10</v>
      </c>
      <c r="B60" t="s">
        <v>992</v>
      </c>
      <c r="C60" s="4">
        <v>6</v>
      </c>
      <c r="D60" s="4">
        <v>0</v>
      </c>
      <c r="E60" s="4">
        <v>7</v>
      </c>
      <c r="F60" s="4">
        <v>13</v>
      </c>
      <c r="G60" s="4">
        <v>40</v>
      </c>
      <c r="H60" s="4">
        <v>37.659999999999997</v>
      </c>
      <c r="I60" s="34">
        <v>3360.9787767533544</v>
      </c>
      <c r="J60" s="35">
        <v>19.873350923482846</v>
      </c>
      <c r="K60" s="35">
        <v>19.873350923482846</v>
      </c>
      <c r="L60" s="35">
        <v>7.5036656337389456</v>
      </c>
      <c r="M60" s="35">
        <v>7.5036656337389456</v>
      </c>
      <c r="N60" s="4">
        <v>1.895</v>
      </c>
      <c r="O60" s="4">
        <v>55.327868852459019</v>
      </c>
      <c r="P60" s="35">
        <v>5.6080722251725978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/>
      </c>
      <c r="V60" s="37" t="str">
        <f t="shared" si="34"/>
        <v/>
      </c>
      <c r="W60" s="37" t="str">
        <f t="shared" si="35"/>
        <v/>
      </c>
      <c r="X60" s="37">
        <f t="shared" si="36"/>
        <v>-0.35708402062017031</v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>
        <f t="shared" si="40"/>
        <v>46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>
        <f t="shared" si="45"/>
        <v>5.6080722258025979</v>
      </c>
      <c r="AH60" s="38" t="str">
        <f t="shared" si="46"/>
        <v xml:space="preserve"> </v>
      </c>
      <c r="AI60" s="1">
        <f t="shared" si="47"/>
        <v>13</v>
      </c>
      <c r="AJ60" s="1" t="str">
        <f t="shared" si="48"/>
        <v xml:space="preserve"> </v>
      </c>
      <c r="AK60" s="25">
        <f t="shared" si="49"/>
        <v>55.327868853089022</v>
      </c>
      <c r="AL60" s="25" t="str">
        <f t="shared" si="50"/>
        <v xml:space="preserve"> </v>
      </c>
      <c r="AM60" s="1">
        <f t="shared" si="51"/>
        <v>14</v>
      </c>
      <c r="AN60" s="1" t="str">
        <f t="shared" si="52"/>
        <v xml:space="preserve"> </v>
      </c>
      <c r="AO60" t="s">
        <v>992</v>
      </c>
      <c r="AP60" t="s">
        <v>1249</v>
      </c>
      <c r="AQ60" s="22">
        <v>-16.297352205653294</v>
      </c>
      <c r="AR60" s="21">
        <v>35.708402062017029</v>
      </c>
      <c r="AS60">
        <v>6.2134891131173653</v>
      </c>
      <c r="AT60">
        <v>16.297352205653294</v>
      </c>
      <c r="AU60">
        <v>-35.708402062017029</v>
      </c>
      <c r="AV60" t="s">
        <v>2213</v>
      </c>
    </row>
    <row r="61" spans="1:48" x14ac:dyDescent="0.25">
      <c r="A61" s="14">
        <v>6.3999999999999965E-10</v>
      </c>
      <c r="B61" t="s">
        <v>930</v>
      </c>
      <c r="C61" s="4">
        <v>2</v>
      </c>
      <c r="D61" s="4">
        <v>4</v>
      </c>
      <c r="E61" s="4">
        <v>7</v>
      </c>
      <c r="F61" s="4">
        <v>13</v>
      </c>
      <c r="G61" s="4">
        <v>11.328300476074219</v>
      </c>
      <c r="H61" s="4">
        <v>10.26</v>
      </c>
      <c r="I61" s="34">
        <v>2945.6918780741007</v>
      </c>
      <c r="J61" s="35" t="s">
        <v>1236</v>
      </c>
      <c r="K61" s="35" t="s">
        <v>1236</v>
      </c>
      <c r="L61" s="35" t="s">
        <v>1236</v>
      </c>
      <c r="M61" s="35" t="s">
        <v>1236</v>
      </c>
      <c r="N61" s="4">
        <v>-0.27800000000000002</v>
      </c>
      <c r="O61" s="4">
        <v>27.604166666666664</v>
      </c>
      <c r="P61" s="35" t="s">
        <v>124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 xml:space="preserve"> </v>
      </c>
      <c r="V61" s="37" t="str">
        <f t="shared" si="34"/>
        <v xml:space="preserve"> </v>
      </c>
      <c r="W61" s="37" t="str">
        <f t="shared" si="35"/>
        <v xml:space="preserve"> </v>
      </c>
      <c r="X61" s="37" t="str">
        <f t="shared" si="36"/>
        <v xml:space="preserve"> 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 t="str">
        <f t="shared" si="40"/>
        <v xml:space="preserve"> 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930</v>
      </c>
      <c r="AP61" t="s">
        <v>2156</v>
      </c>
      <c r="AQ61" s="22" t="e">
        <v>#VALUE!</v>
      </c>
      <c r="AR61" s="21" t="e">
        <v>#VALUE!</v>
      </c>
      <c r="AS61">
        <v>10.412285341853988</v>
      </c>
      <c r="AT61" t="e">
        <v>#VALUE!</v>
      </c>
      <c r="AU61" t="e">
        <v>#VALUE!</v>
      </c>
      <c r="AV61" t="s">
        <v>2214</v>
      </c>
    </row>
    <row r="62" spans="1:48" x14ac:dyDescent="0.25">
      <c r="A62" s="14">
        <v>6.4999999999999962E-10</v>
      </c>
      <c r="B62" t="s">
        <v>938</v>
      </c>
      <c r="C62" s="4">
        <v>5</v>
      </c>
      <c r="D62" s="4">
        <v>0</v>
      </c>
      <c r="E62" s="4">
        <v>3</v>
      </c>
      <c r="F62" s="4">
        <v>8</v>
      </c>
      <c r="G62" s="4">
        <v>16</v>
      </c>
      <c r="H62" s="4">
        <v>16.010000000000002</v>
      </c>
      <c r="I62" s="34">
        <v>2018.1243943500237</v>
      </c>
      <c r="J62" s="35">
        <v>31.3921568627451</v>
      </c>
      <c r="K62" s="35">
        <v>31.3921568627451</v>
      </c>
      <c r="L62" s="35" t="s">
        <v>1236</v>
      </c>
      <c r="M62" s="35" t="s">
        <v>1236</v>
      </c>
      <c r="N62" s="4">
        <v>0.51</v>
      </c>
      <c r="O62" s="4">
        <v>26.550868486352353</v>
      </c>
      <c r="P62" s="35">
        <v>5.5590256089943777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 t="str">
        <f t="shared" si="34"/>
        <v/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 t="str">
        <f t="shared" si="38"/>
        <v xml:space="preserve"> 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5.5590256096443778</v>
      </c>
      <c r="AH62" s="38" t="str">
        <f t="shared" si="46"/>
        <v xml:space="preserve"> </v>
      </c>
      <c r="AI62" s="1">
        <f t="shared" si="47"/>
        <v>14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938</v>
      </c>
      <c r="AP62" t="s">
        <v>1374</v>
      </c>
      <c r="AQ62" s="22">
        <v>-83.704536654051537</v>
      </c>
      <c r="AR62" s="21" t="e">
        <v>#VALUE!</v>
      </c>
      <c r="AS62">
        <v>-6.2460961898824774E-2</v>
      </c>
      <c r="AT62">
        <v>83.704536654051537</v>
      </c>
      <c r="AU62" t="e">
        <v>#VALUE!</v>
      </c>
      <c r="AV62" t="s">
        <v>2215</v>
      </c>
    </row>
    <row r="63" spans="1:48" x14ac:dyDescent="0.25">
      <c r="A63" s="14">
        <v>6.5999999999999958E-10</v>
      </c>
      <c r="B63" t="s">
        <v>1202</v>
      </c>
      <c r="C63" s="4">
        <v>3</v>
      </c>
      <c r="D63" s="4">
        <v>0</v>
      </c>
      <c r="E63" s="4">
        <v>4</v>
      </c>
      <c r="F63" s="4">
        <v>7</v>
      </c>
      <c r="G63" s="4">
        <v>17</v>
      </c>
      <c r="H63" s="4">
        <v>16.3</v>
      </c>
      <c r="I63" s="34">
        <v>2952.1471541699075</v>
      </c>
      <c r="J63" s="35">
        <v>14.954128440366972</v>
      </c>
      <c r="K63" s="35">
        <v>14.954128440366972</v>
      </c>
      <c r="L63" s="35">
        <v>21.139394787031154</v>
      </c>
      <c r="M63" s="35">
        <v>21.139394787031154</v>
      </c>
      <c r="N63" s="4">
        <v>1.0900000000000001</v>
      </c>
      <c r="O63" s="4">
        <v>41.19170984455959</v>
      </c>
      <c r="P63" s="35">
        <v>4.9202453987730062</v>
      </c>
      <c r="Q63" s="36" t="str">
        <f t="shared" si="29"/>
        <v xml:space="preserve"> 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/>
      </c>
      <c r="V63" s="37">
        <f t="shared" si="34"/>
        <v>-0.1248956711658824</v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>
        <f t="shared" si="38"/>
        <v>67</v>
      </c>
      <c r="AA63" s="1" t="str">
        <f t="shared" si="39"/>
        <v xml:space="preserve"> </v>
      </c>
      <c r="AB63" s="1" t="str">
        <f t="shared" si="40"/>
        <v xml:space="preserve"> </v>
      </c>
      <c r="AC63" s="1" t="str">
        <f t="shared" si="41"/>
        <v xml:space="preserve"> </v>
      </c>
      <c r="AD63" s="1" t="str">
        <f t="shared" si="42"/>
        <v xml:space="preserve"> </v>
      </c>
      <c r="AE63" s="1" t="str">
        <f t="shared" si="43"/>
        <v xml:space="preserve"> </v>
      </c>
      <c r="AF63" s="1" t="str">
        <f t="shared" si="44"/>
        <v xml:space="preserve"> </v>
      </c>
      <c r="AG63" s="38">
        <f t="shared" si="45"/>
        <v>4.9202453994330062</v>
      </c>
      <c r="AH63" s="38" t="str">
        <f t="shared" si="46"/>
        <v xml:space="preserve"> </v>
      </c>
      <c r="AI63" s="1">
        <f t="shared" si="47"/>
        <v>23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1202</v>
      </c>
      <c r="AP63" t="s">
        <v>1348</v>
      </c>
      <c r="AQ63" s="22">
        <v>12.48956711658824</v>
      </c>
      <c r="AR63" s="21">
        <v>-81.122872025267952</v>
      </c>
      <c r="AS63">
        <v>4.2944785276073594</v>
      </c>
      <c r="AT63">
        <v>-12.48956711658824</v>
      </c>
      <c r="AU63">
        <v>81.122872025267952</v>
      </c>
      <c r="AV63" t="s">
        <v>2216</v>
      </c>
    </row>
    <row r="64" spans="1:48" x14ac:dyDescent="0.25">
      <c r="A64" s="14">
        <v>6.6999999999999955E-10</v>
      </c>
      <c r="B64" t="s">
        <v>984</v>
      </c>
      <c r="C64" s="4">
        <v>5</v>
      </c>
      <c r="D64" s="4">
        <v>0</v>
      </c>
      <c r="E64" s="4">
        <v>1</v>
      </c>
      <c r="F64" s="4">
        <v>6</v>
      </c>
      <c r="G64" s="4">
        <v>12.75</v>
      </c>
      <c r="H64" s="4">
        <v>12.47</v>
      </c>
      <c r="I64" s="34">
        <v>2091.6877714955358</v>
      </c>
      <c r="J64" s="35" t="s">
        <v>1236</v>
      </c>
      <c r="K64" s="35" t="s">
        <v>1236</v>
      </c>
      <c r="L64" s="35">
        <v>18.821469387755105</v>
      </c>
      <c r="M64" s="35">
        <v>18.821469387755105</v>
      </c>
      <c r="N64" s="4">
        <v>-0.08</v>
      </c>
      <c r="O64" s="4" t="s">
        <v>119</v>
      </c>
      <c r="P64" s="35">
        <v>4.9077786688051317</v>
      </c>
      <c r="Q64" s="36">
        <f t="shared" si="29"/>
        <v>83.333333334003328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 xml:space="preserve"> </v>
      </c>
      <c r="V64" s="37" t="str">
        <f t="shared" si="34"/>
        <v xml:space="preserve"> </v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>
        <f t="shared" si="43"/>
        <v>50</v>
      </c>
      <c r="AF64" s="1" t="str">
        <f t="shared" si="44"/>
        <v xml:space="preserve"> </v>
      </c>
      <c r="AG64" s="38">
        <f t="shared" si="45"/>
        <v>4.9077786694751317</v>
      </c>
      <c r="AH64" s="38" t="str">
        <f t="shared" si="46"/>
        <v xml:space="preserve"> </v>
      </c>
      <c r="AI64" s="1">
        <f t="shared" si="47"/>
        <v>24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984</v>
      </c>
      <c r="AP64" t="s">
        <v>2217</v>
      </c>
      <c r="AQ64" s="22" t="e">
        <v>#VALUE!</v>
      </c>
      <c r="AR64" s="21">
        <v>-61.262828268728818</v>
      </c>
      <c r="AS64">
        <v>2.2453889334402621</v>
      </c>
      <c r="AT64" t="e">
        <v>#VALUE!</v>
      </c>
      <c r="AU64">
        <v>61.262828268728818</v>
      </c>
      <c r="AV64" t="s">
        <v>2218</v>
      </c>
    </row>
    <row r="65" spans="1:48" x14ac:dyDescent="0.25">
      <c r="A65" s="14">
        <v>6.7999999999999951E-10</v>
      </c>
      <c r="B65" t="s">
        <v>923</v>
      </c>
      <c r="C65" s="4">
        <v>6</v>
      </c>
      <c r="D65" s="4">
        <v>0</v>
      </c>
      <c r="E65" s="4">
        <v>2</v>
      </c>
      <c r="F65" s="4">
        <v>8</v>
      </c>
      <c r="G65" s="4">
        <v>1787.5</v>
      </c>
      <c r="H65" s="4">
        <v>1914.12</v>
      </c>
      <c r="I65" s="34">
        <v>32326.372832792073</v>
      </c>
      <c r="J65" s="35">
        <v>36.24488233910656</v>
      </c>
      <c r="K65" s="35">
        <v>36.24488233910656</v>
      </c>
      <c r="L65" s="35">
        <v>22.745280271453584</v>
      </c>
      <c r="M65" s="35">
        <v>22.745280271453584</v>
      </c>
      <c r="N65" s="4">
        <v>42.087000000000003</v>
      </c>
      <c r="O65" s="4">
        <v>81.464234898460745</v>
      </c>
      <c r="P65" s="35">
        <v>0.26221970661061217</v>
      </c>
      <c r="Q65" s="36">
        <f t="shared" si="29"/>
        <v>75.000000000680004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>
        <f t="shared" si="43"/>
        <v>72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>
        <f t="shared" si="49"/>
        <v>81.464234899140749</v>
      </c>
      <c r="AL65" s="25" t="str">
        <f t="shared" si="50"/>
        <v xml:space="preserve"> </v>
      </c>
      <c r="AM65" s="1">
        <f t="shared" si="51"/>
        <v>5</v>
      </c>
      <c r="AN65" s="1" t="str">
        <f t="shared" si="52"/>
        <v xml:space="preserve"> </v>
      </c>
      <c r="AO65" t="s">
        <v>923</v>
      </c>
      <c r="AP65" t="s">
        <v>1335</v>
      </c>
      <c r="AQ65" s="22">
        <v>-112.10232050312024</v>
      </c>
      <c r="AR65" s="21">
        <v>-94.882139687023397</v>
      </c>
      <c r="AS65">
        <v>-6.6150502580820341</v>
      </c>
      <c r="AT65">
        <v>112.10232050312024</v>
      </c>
      <c r="AU65">
        <v>94.882139687023397</v>
      </c>
      <c r="AV65" t="s">
        <v>2219</v>
      </c>
    </row>
    <row r="66" spans="1:48" x14ac:dyDescent="0.25">
      <c r="A66" s="14">
        <v>6.8999999999999948E-10</v>
      </c>
      <c r="B66" t="s">
        <v>1009</v>
      </c>
      <c r="C66" s="4">
        <v>7</v>
      </c>
      <c r="D66" s="4">
        <v>1</v>
      </c>
      <c r="E66" s="4">
        <v>4</v>
      </c>
      <c r="F66" s="4">
        <v>12</v>
      </c>
      <c r="G66" s="4">
        <v>195</v>
      </c>
      <c r="H66" s="4">
        <v>186.77</v>
      </c>
      <c r="I66" s="34">
        <v>9155.5263577218175</v>
      </c>
      <c r="J66" s="35">
        <v>13.63185168965769</v>
      </c>
      <c r="K66" s="35">
        <v>13.63185168965769</v>
      </c>
      <c r="L66" s="35">
        <v>8.0292562720021401</v>
      </c>
      <c r="M66" s="35">
        <v>8.0292562720021401</v>
      </c>
      <c r="N66" s="4">
        <v>13.701000000000001</v>
      </c>
      <c r="O66" s="4">
        <v>12.663432283529321</v>
      </c>
      <c r="P66" s="35">
        <v>2.5228891149542214</v>
      </c>
      <c r="Q66" s="36" t="str">
        <f t="shared" si="29"/>
        <v xml:space="preserve"> </v>
      </c>
      <c r="R66" s="36" t="str">
        <f t="shared" si="30"/>
        <v xml:space="preserve"> </v>
      </c>
      <c r="S66" s="37" t="str">
        <f t="shared" si="31"/>
        <v/>
      </c>
      <c r="T66" s="37" t="str">
        <f t="shared" si="32"/>
        <v/>
      </c>
      <c r="U66" s="37" t="str">
        <f t="shared" si="33"/>
        <v/>
      </c>
      <c r="V66" s="37">
        <f t="shared" si="34"/>
        <v>-0.20227431032073029</v>
      </c>
      <c r="W66" s="37" t="str">
        <f t="shared" si="35"/>
        <v/>
      </c>
      <c r="X66" s="37">
        <f t="shared" si="36"/>
        <v>-0.3120512810971704</v>
      </c>
      <c r="Y66" s="1" t="str">
        <f t="shared" si="37"/>
        <v xml:space="preserve"> </v>
      </c>
      <c r="Z66" s="1">
        <f t="shared" si="38"/>
        <v>58</v>
      </c>
      <c r="AA66" s="1" t="str">
        <f t="shared" si="39"/>
        <v xml:space="preserve"> </v>
      </c>
      <c r="AB66" s="1">
        <f t="shared" si="40"/>
        <v>52</v>
      </c>
      <c r="AC66" s="1" t="str">
        <f t="shared" si="41"/>
        <v xml:space="preserve"> 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1009</v>
      </c>
      <c r="AP66" t="s">
        <v>1286</v>
      </c>
      <c r="AQ66" s="22">
        <v>20.227431032073028</v>
      </c>
      <c r="AR66" s="21">
        <v>31.205128109717041</v>
      </c>
      <c r="AS66">
        <v>4.4064892648712162</v>
      </c>
      <c r="AT66">
        <v>-20.227431032073028</v>
      </c>
      <c r="AU66">
        <v>-31.205128109717041</v>
      </c>
      <c r="AV66" t="s">
        <v>2220</v>
      </c>
    </row>
    <row r="67" spans="1:48" x14ac:dyDescent="0.25">
      <c r="A67" s="14">
        <v>6.9999999999999944E-10</v>
      </c>
      <c r="B67" t="s">
        <v>1010</v>
      </c>
      <c r="C67" s="4">
        <v>2</v>
      </c>
      <c r="D67" s="4">
        <v>1</v>
      </c>
      <c r="E67" s="4">
        <v>6</v>
      </c>
      <c r="F67" s="4">
        <v>9</v>
      </c>
      <c r="G67" s="4">
        <v>35.75</v>
      </c>
      <c r="H67" s="4">
        <v>34.43</v>
      </c>
      <c r="I67" s="34">
        <v>7485.176046094296</v>
      </c>
      <c r="J67" s="35">
        <v>16.985693142575233</v>
      </c>
      <c r="K67" s="35">
        <v>16.985693142575233</v>
      </c>
      <c r="L67" s="35">
        <v>10.587569347616496</v>
      </c>
      <c r="M67" s="35">
        <v>10.587569347616496</v>
      </c>
      <c r="N67" s="4">
        <v>2.0270000000000001</v>
      </c>
      <c r="O67" s="4">
        <v>3.4183673469387847</v>
      </c>
      <c r="P67" s="35">
        <v>5.1118210862619806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5.1118210869619807</v>
      </c>
      <c r="AH67" s="38" t="str">
        <f t="shared" si="46"/>
        <v xml:space="preserve"> </v>
      </c>
      <c r="AI67" s="1">
        <f t="shared" si="47"/>
        <v>19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1010</v>
      </c>
      <c r="AP67" t="s">
        <v>1411</v>
      </c>
      <c r="AQ67" s="22">
        <v>0.60100355169341313</v>
      </c>
      <c r="AR67" s="21">
        <v>9.2854366302172693</v>
      </c>
      <c r="AS67">
        <v>3.833865814696491</v>
      </c>
      <c r="AT67">
        <v>-0.60100355169341313</v>
      </c>
      <c r="AU67">
        <v>-9.2854366302172693</v>
      </c>
      <c r="AV67" t="s">
        <v>2221</v>
      </c>
    </row>
    <row r="68" spans="1:48" x14ac:dyDescent="0.25">
      <c r="A68" s="14">
        <v>7.0999999999999941E-10</v>
      </c>
      <c r="B68" t="s">
        <v>975</v>
      </c>
      <c r="C68" s="4">
        <v>0</v>
      </c>
      <c r="D68" s="4">
        <v>0</v>
      </c>
      <c r="E68" s="4">
        <v>5</v>
      </c>
      <c r="F68" s="4">
        <v>5</v>
      </c>
      <c r="G68" s="4">
        <v>10</v>
      </c>
      <c r="H68" s="4">
        <v>9.57</v>
      </c>
      <c r="I68" s="34">
        <v>1391.5017306631898</v>
      </c>
      <c r="J68" s="35">
        <v>9.4752475247524757</v>
      </c>
      <c r="K68" s="35">
        <v>9.4752475247524757</v>
      </c>
      <c r="L68" s="35">
        <v>16.146341239479725</v>
      </c>
      <c r="M68" s="35">
        <v>16.146341239479725</v>
      </c>
      <c r="N68" s="4">
        <v>1.01</v>
      </c>
      <c r="O68" s="4">
        <v>2.0202020202020221</v>
      </c>
      <c r="P68" s="35">
        <v>3.761755485893417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/>
      </c>
      <c r="V68" s="37">
        <f t="shared" si="34"/>
        <v>-0.44551565417194128</v>
      </c>
      <c r="W68" s="37" t="str">
        <f t="shared" si="35"/>
        <v/>
      </c>
      <c r="X68" s="37" t="str">
        <f t="shared" si="36"/>
        <v/>
      </c>
      <c r="Y68" s="1" t="str">
        <f t="shared" si="37"/>
        <v xml:space="preserve"> </v>
      </c>
      <c r="Z68" s="1">
        <f t="shared" si="38"/>
        <v>27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>
        <f t="shared" si="45"/>
        <v>3.7617554866034171</v>
      </c>
      <c r="AH68" s="38" t="str">
        <f t="shared" si="46"/>
        <v xml:space="preserve"> </v>
      </c>
      <c r="AI68" s="1">
        <f t="shared" si="47"/>
        <v>41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975</v>
      </c>
      <c r="AP68" t="s">
        <v>1251</v>
      </c>
      <c r="AQ68" s="22">
        <v>44.551565417194126</v>
      </c>
      <c r="AR68" s="21">
        <v>-38.342262276530839</v>
      </c>
      <c r="AS68">
        <v>4.4932079414838011</v>
      </c>
      <c r="AT68">
        <v>-44.551565417194126</v>
      </c>
      <c r="AU68">
        <v>38.342262276530839</v>
      </c>
      <c r="AV68" t="s">
        <v>2222</v>
      </c>
    </row>
    <row r="69" spans="1:48" x14ac:dyDescent="0.25">
      <c r="A69" s="14">
        <v>7.1999999999999937E-10</v>
      </c>
      <c r="B69" t="s">
        <v>897</v>
      </c>
      <c r="C69" s="4">
        <v>15</v>
      </c>
      <c r="D69" s="4">
        <v>1</v>
      </c>
      <c r="E69" s="4">
        <v>5</v>
      </c>
      <c r="F69" s="4">
        <v>21</v>
      </c>
      <c r="G69" s="4">
        <v>12</v>
      </c>
      <c r="H69" s="4">
        <v>9.52</v>
      </c>
      <c r="I69" s="34">
        <v>15305.2884243315</v>
      </c>
      <c r="J69" s="35">
        <v>31.21311475409836</v>
      </c>
      <c r="K69" s="35">
        <v>31.21311475409836</v>
      </c>
      <c r="L69" s="35">
        <v>4.3929336480870909</v>
      </c>
      <c r="M69" s="35">
        <v>4.3929336480870909</v>
      </c>
      <c r="N69" s="4">
        <v>0.30499999999999999</v>
      </c>
      <c r="O69" s="4" t="s">
        <v>119</v>
      </c>
      <c r="P69" s="35">
        <v>0.52521008403361347</v>
      </c>
      <c r="Q69" s="36">
        <f t="shared" si="29"/>
        <v>71.428571429291424</v>
      </c>
      <c r="R69" s="36" t="str">
        <f t="shared" si="30"/>
        <v xml:space="preserve"> </v>
      </c>
      <c r="S69" s="37">
        <f t="shared" si="31"/>
        <v>0.26050420240067224</v>
      </c>
      <c r="T69" s="37" t="str">
        <f t="shared" si="32"/>
        <v/>
      </c>
      <c r="U69" s="37" t="str">
        <f t="shared" si="33"/>
        <v/>
      </c>
      <c r="V69" s="37" t="str">
        <f t="shared" si="34"/>
        <v/>
      </c>
      <c r="W69" s="37" t="str">
        <f t="shared" si="35"/>
        <v/>
      </c>
      <c r="X69" s="37">
        <f t="shared" si="36"/>
        <v>-0.62361232808514322</v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>
        <f t="shared" si="40"/>
        <v>19</v>
      </c>
      <c r="AC69" s="1">
        <f t="shared" si="41"/>
        <v>39</v>
      </c>
      <c r="AD69" s="1" t="str">
        <f t="shared" si="42"/>
        <v xml:space="preserve"> </v>
      </c>
      <c r="AE69" s="1">
        <f t="shared" si="43"/>
        <v>82</v>
      </c>
      <c r="AF69" s="1" t="str">
        <f t="shared" si="44"/>
        <v xml:space="preserve"> </v>
      </c>
      <c r="AG69" s="38" t="str">
        <f t="shared" si="45"/>
        <v xml:space="preserve"> </v>
      </c>
      <c r="AH69" s="38" t="str">
        <f t="shared" si="46"/>
        <v xml:space="preserve"> </v>
      </c>
      <c r="AI69" s="1" t="str">
        <f t="shared" si="47"/>
        <v xml:space="preserve"> 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897</v>
      </c>
      <c r="AP69" t="s">
        <v>1561</v>
      </c>
      <c r="AQ69" s="22">
        <v>-82.656795724547337</v>
      </c>
      <c r="AR69" s="21">
        <v>62.361232808514323</v>
      </c>
      <c r="AS69">
        <v>26.050420168067223</v>
      </c>
      <c r="AT69">
        <v>82.656795724547337</v>
      </c>
      <c r="AU69">
        <v>-62.361232808514323</v>
      </c>
      <c r="AV69" t="s">
        <v>2223</v>
      </c>
    </row>
    <row r="70" spans="1:48" x14ac:dyDescent="0.25">
      <c r="A70" s="14">
        <v>7.2999999999999934E-10</v>
      </c>
      <c r="B70" t="s">
        <v>908</v>
      </c>
      <c r="C70" s="4">
        <v>6</v>
      </c>
      <c r="D70" s="4">
        <v>1</v>
      </c>
      <c r="E70" s="4">
        <v>6</v>
      </c>
      <c r="F70" s="4">
        <v>13</v>
      </c>
      <c r="G70" s="4">
        <v>36</v>
      </c>
      <c r="H70" s="4">
        <v>32.49</v>
      </c>
      <c r="I70" s="34">
        <v>2255.2387589977516</v>
      </c>
      <c r="J70" s="35">
        <v>10.22984886649874</v>
      </c>
      <c r="K70" s="35">
        <v>10.22984886649874</v>
      </c>
      <c r="L70" s="35" t="s">
        <v>1236</v>
      </c>
      <c r="M70" s="35" t="s">
        <v>1236</v>
      </c>
      <c r="N70" s="4">
        <v>3.1760000000000002</v>
      </c>
      <c r="O70" s="4">
        <v>8.3959044368600679</v>
      </c>
      <c r="P70" s="35">
        <v>3.5703293321021845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/>
      </c>
      <c r="V70" s="37">
        <f t="shared" si="34"/>
        <v>-0.40135695222287704</v>
      </c>
      <c r="W70" s="37" t="str">
        <f t="shared" si="35"/>
        <v xml:space="preserve"> </v>
      </c>
      <c r="X70" s="37" t="str">
        <f t="shared" si="36"/>
        <v xml:space="preserve"> </v>
      </c>
      <c r="Y70" s="1" t="str">
        <f t="shared" si="37"/>
        <v xml:space="preserve"> </v>
      </c>
      <c r="Z70" s="1">
        <f t="shared" si="38"/>
        <v>33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3.5703293328321846</v>
      </c>
      <c r="AH70" s="38" t="str">
        <f t="shared" si="46"/>
        <v xml:space="preserve"> </v>
      </c>
      <c r="AI70" s="1">
        <f t="shared" si="47"/>
        <v>49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908</v>
      </c>
      <c r="AP70" t="s">
        <v>1241</v>
      </c>
      <c r="AQ70" s="22">
        <v>40.135695222287701</v>
      </c>
      <c r="AR70" s="21" t="e">
        <v>#VALUE!</v>
      </c>
      <c r="AS70">
        <v>10.803324099722978</v>
      </c>
      <c r="AT70">
        <v>-40.135695222287701</v>
      </c>
      <c r="AU70" t="e">
        <v>#VALUE!</v>
      </c>
      <c r="AV70" t="s">
        <v>2224</v>
      </c>
    </row>
    <row r="71" spans="1:48" x14ac:dyDescent="0.25">
      <c r="A71" s="14">
        <v>7.3999999999999931E-10</v>
      </c>
      <c r="B71" t="s">
        <v>1041</v>
      </c>
      <c r="C71" s="4">
        <v>9</v>
      </c>
      <c r="D71" s="4">
        <v>0</v>
      </c>
      <c r="E71" s="4">
        <v>0</v>
      </c>
      <c r="F71" s="4">
        <v>9</v>
      </c>
      <c r="G71" s="4">
        <v>14.5</v>
      </c>
      <c r="H71" s="4">
        <v>13.93</v>
      </c>
      <c r="I71" s="34">
        <v>2125.5874677712013</v>
      </c>
      <c r="J71" s="35">
        <v>17.632911392405063</v>
      </c>
      <c r="K71" s="35">
        <v>17.632911392405063</v>
      </c>
      <c r="L71" s="35">
        <v>19.925004070556312</v>
      </c>
      <c r="M71" s="35">
        <v>19.925004070556312</v>
      </c>
      <c r="N71" s="4">
        <v>0.79</v>
      </c>
      <c r="O71" s="4">
        <v>-40.06069802731411</v>
      </c>
      <c r="P71" s="35">
        <v>5.025125628140704</v>
      </c>
      <c r="Q71" s="36">
        <f t="shared" si="29"/>
        <v>100.00000000074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>
        <f t="shared" si="43"/>
        <v>21</v>
      </c>
      <c r="AF71" s="1" t="str">
        <f t="shared" si="44"/>
        <v xml:space="preserve"> </v>
      </c>
      <c r="AG71" s="38">
        <f t="shared" si="45"/>
        <v>5.025125628880704</v>
      </c>
      <c r="AH71" s="38" t="str">
        <f t="shared" si="46"/>
        <v xml:space="preserve"> </v>
      </c>
      <c r="AI71" s="1">
        <f t="shared" si="47"/>
        <v>21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1041</v>
      </c>
      <c r="AP71" t="s">
        <v>1585</v>
      </c>
      <c r="AQ71" s="22">
        <v>-3.1864688803183272</v>
      </c>
      <c r="AR71" s="21">
        <v>-70.717941489428469</v>
      </c>
      <c r="AS71">
        <v>4.0918880114860112</v>
      </c>
      <c r="AT71">
        <v>3.1864688803183272</v>
      </c>
      <c r="AU71">
        <v>70.717941489428469</v>
      </c>
      <c r="AV71" t="s">
        <v>2225</v>
      </c>
    </row>
    <row r="72" spans="1:48" x14ac:dyDescent="0.25">
      <c r="A72" s="14">
        <v>7.4999999999999927E-10</v>
      </c>
      <c r="B72" t="s">
        <v>991</v>
      </c>
      <c r="C72" s="4">
        <v>9</v>
      </c>
      <c r="D72" s="4">
        <v>0</v>
      </c>
      <c r="E72" s="4">
        <v>5</v>
      </c>
      <c r="F72" s="4">
        <v>14</v>
      </c>
      <c r="G72" s="4">
        <v>62</v>
      </c>
      <c r="H72" s="4">
        <v>56.66</v>
      </c>
      <c r="I72" s="34">
        <v>14009.958877036444</v>
      </c>
      <c r="J72" s="35">
        <v>31.252068394925537</v>
      </c>
      <c r="K72" s="35">
        <v>31.252068394925537</v>
      </c>
      <c r="L72" s="35">
        <v>18.298552271962183</v>
      </c>
      <c r="M72" s="35">
        <v>18.298552271962183</v>
      </c>
      <c r="N72" s="4">
        <v>2.294</v>
      </c>
      <c r="O72" s="4">
        <v>27.021040974529349</v>
      </c>
      <c r="P72" s="35">
        <v>0.31768443346276032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 t="str">
        <f t="shared" si="45"/>
        <v xml:space="preserve"> </v>
      </c>
      <c r="AH72" s="38" t="str">
        <f t="shared" si="46"/>
        <v xml:space="preserve"> </v>
      </c>
      <c r="AI72" s="1" t="str">
        <f t="shared" si="47"/>
        <v xml:space="preserve"> 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991</v>
      </c>
      <c r="AP72" t="s">
        <v>1272</v>
      </c>
      <c r="AQ72" s="22">
        <v>-82.884749495625655</v>
      </c>
      <c r="AR72" s="21">
        <v>-56.782461124931082</v>
      </c>
      <c r="AS72">
        <v>9.4246381927285618</v>
      </c>
      <c r="AT72">
        <v>82.884749495625655</v>
      </c>
      <c r="AU72">
        <v>56.782461124931082</v>
      </c>
      <c r="AV72" t="s">
        <v>2226</v>
      </c>
    </row>
    <row r="73" spans="1:48" x14ac:dyDescent="0.25">
      <c r="A73" s="14">
        <v>7.5999999999999924E-10</v>
      </c>
      <c r="B73" t="s">
        <v>1019</v>
      </c>
      <c r="C73" s="4">
        <v>8</v>
      </c>
      <c r="D73" s="4">
        <v>1</v>
      </c>
      <c r="E73" s="4">
        <v>4</v>
      </c>
      <c r="F73" s="4">
        <v>13</v>
      </c>
      <c r="G73" s="4">
        <v>118</v>
      </c>
      <c r="H73" s="4">
        <v>113.4</v>
      </c>
      <c r="I73" s="34">
        <v>7763.7681116380545</v>
      </c>
      <c r="J73" s="35">
        <v>21.790930053804768</v>
      </c>
      <c r="K73" s="35">
        <v>21.790930053804768</v>
      </c>
      <c r="L73" s="35">
        <v>11.265792304568674</v>
      </c>
      <c r="M73" s="35">
        <v>11.265792304568674</v>
      </c>
      <c r="N73" s="4">
        <v>7.1589999999999998</v>
      </c>
      <c r="O73" s="4">
        <v>32.820037105751396</v>
      </c>
      <c r="P73" s="35">
        <v>2.8862433862433861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 t="str">
        <f t="shared" si="45"/>
        <v xml:space="preserve"> </v>
      </c>
      <c r="AH73" s="38" t="str">
        <f t="shared" si="46"/>
        <v xml:space="preserve"> </v>
      </c>
      <c r="AI73" s="1" t="str">
        <f t="shared" si="47"/>
        <v xml:space="preserve"> 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1019</v>
      </c>
      <c r="AP73" t="s">
        <v>2227</v>
      </c>
      <c r="AQ73" s="22">
        <v>-27.518880792347034</v>
      </c>
      <c r="AR73" s="21">
        <v>3.4744050905626711</v>
      </c>
      <c r="AS73">
        <v>4.0564373897707284</v>
      </c>
      <c r="AT73">
        <v>27.518880792347034</v>
      </c>
      <c r="AU73">
        <v>-3.4744050905626711</v>
      </c>
      <c r="AV73" t="s">
        <v>2228</v>
      </c>
    </row>
    <row r="74" spans="1:48" x14ac:dyDescent="0.25">
      <c r="A74" s="14">
        <v>7.699999999999992E-10</v>
      </c>
      <c r="B74" t="s">
        <v>1203</v>
      </c>
      <c r="C74" s="4">
        <v>8</v>
      </c>
      <c r="D74" s="4">
        <v>0</v>
      </c>
      <c r="E74" s="4">
        <v>0</v>
      </c>
      <c r="F74" s="4">
        <v>8</v>
      </c>
      <c r="G74" s="4">
        <v>12.375</v>
      </c>
      <c r="H74" s="4">
        <v>8.4499999999999993</v>
      </c>
      <c r="I74" s="34">
        <v>1256.8969311500466</v>
      </c>
      <c r="J74" s="35">
        <v>5.4220137702479549</v>
      </c>
      <c r="K74" s="35">
        <v>5.4220137702479549</v>
      </c>
      <c r="L74" s="35">
        <v>2.9921294810058856</v>
      </c>
      <c r="M74" s="35">
        <v>2.9921294810058856</v>
      </c>
      <c r="N74" s="4">
        <v>1.242</v>
      </c>
      <c r="O74" s="4">
        <v>16.074766355140181</v>
      </c>
      <c r="P74" s="35">
        <v>1.7819644431390707</v>
      </c>
      <c r="Q74" s="36">
        <f t="shared" si="29"/>
        <v>100.00000000077</v>
      </c>
      <c r="R74" s="36" t="str">
        <f t="shared" si="30"/>
        <v xml:space="preserve"> </v>
      </c>
      <c r="S74" s="37">
        <f t="shared" si="31"/>
        <v>0.46449704219011839</v>
      </c>
      <c r="T74" s="37" t="str">
        <f t="shared" si="32"/>
        <v/>
      </c>
      <c r="U74" s="37" t="str">
        <f t="shared" si="33"/>
        <v/>
      </c>
      <c r="V74" s="37">
        <f t="shared" si="34"/>
        <v>-0.68270783949306901</v>
      </c>
      <c r="W74" s="37" t="str">
        <f t="shared" si="35"/>
        <v/>
      </c>
      <c r="X74" s="37">
        <f t="shared" si="36"/>
        <v>-0.74363358528895152</v>
      </c>
      <c r="Y74" s="1" t="str">
        <f t="shared" si="37"/>
        <v xml:space="preserve"> </v>
      </c>
      <c r="Z74" s="1">
        <f t="shared" si="38"/>
        <v>4</v>
      </c>
      <c r="AA74" s="1" t="str">
        <f t="shared" si="39"/>
        <v xml:space="preserve"> </v>
      </c>
      <c r="AB74" s="1">
        <f t="shared" si="40"/>
        <v>7</v>
      </c>
      <c r="AC74" s="1">
        <f t="shared" si="41"/>
        <v>16</v>
      </c>
      <c r="AD74" s="1" t="str">
        <f t="shared" si="42"/>
        <v xml:space="preserve"> </v>
      </c>
      <c r="AE74" s="1">
        <f t="shared" si="43"/>
        <v>20</v>
      </c>
      <c r="AF74" s="1" t="str">
        <f t="shared" si="44"/>
        <v xml:space="preserve"> </v>
      </c>
      <c r="AG74" s="38" t="str">
        <f t="shared" si="45"/>
        <v xml:space="preserve"> </v>
      </c>
      <c r="AH74" s="38" t="str">
        <f t="shared" si="46"/>
        <v xml:space="preserve"> </v>
      </c>
      <c r="AI74" s="1" t="str">
        <f t="shared" si="47"/>
        <v xml:space="preserve"> 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1203</v>
      </c>
      <c r="AP74" t="s">
        <v>1332</v>
      </c>
      <c r="AQ74" s="22">
        <v>68.270783949306903</v>
      </c>
      <c r="AR74" s="21">
        <v>74.363358528895148</v>
      </c>
      <c r="AS74">
        <v>46.449704142011839</v>
      </c>
      <c r="AT74">
        <v>-68.270783949306903</v>
      </c>
      <c r="AU74">
        <v>-74.363358528895148</v>
      </c>
      <c r="AV74" t="s">
        <v>2229</v>
      </c>
    </row>
    <row r="75" spans="1:48" x14ac:dyDescent="0.25">
      <c r="A75" s="14">
        <v>7.7999999999999917E-10</v>
      </c>
      <c r="B75" t="s">
        <v>871</v>
      </c>
      <c r="C75" s="4">
        <v>9</v>
      </c>
      <c r="D75" s="4">
        <v>2</v>
      </c>
      <c r="E75" s="4">
        <v>4</v>
      </c>
      <c r="F75" s="4">
        <v>15</v>
      </c>
      <c r="G75" s="4">
        <v>82.192497253417969</v>
      </c>
      <c r="H75" s="4">
        <v>81.650000000000006</v>
      </c>
      <c r="I75" s="34">
        <v>5498.2542950215557</v>
      </c>
      <c r="J75" s="35" t="s">
        <v>1236</v>
      </c>
      <c r="K75" s="35" t="s">
        <v>1236</v>
      </c>
      <c r="L75" s="35">
        <v>38.175844453785707</v>
      </c>
      <c r="M75" s="35">
        <v>38.175844453785707</v>
      </c>
      <c r="N75" s="4">
        <v>0.85199999999999998</v>
      </c>
      <c r="O75" s="4">
        <v>35.668789808917197</v>
      </c>
      <c r="P75" s="35" t="s">
        <v>124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 t="str">
        <f t="shared" si="41"/>
        <v xml:space="preserve"> 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871</v>
      </c>
      <c r="AP75" t="s">
        <v>1335</v>
      </c>
      <c r="AQ75" s="22" t="e">
        <v>#VALUE!</v>
      </c>
      <c r="AR75" s="21">
        <v>-227.09160593857516</v>
      </c>
      <c r="AS75">
        <v>0.66441794662335241</v>
      </c>
      <c r="AT75" t="e">
        <v>#VALUE!</v>
      </c>
      <c r="AU75">
        <v>227.09160593857516</v>
      </c>
      <c r="AV75" t="s">
        <v>2230</v>
      </c>
    </row>
    <row r="76" spans="1:48" x14ac:dyDescent="0.25">
      <c r="A76" s="14">
        <v>7.8999999999999913E-10</v>
      </c>
      <c r="B76" t="s">
        <v>963</v>
      </c>
      <c r="C76" s="4">
        <v>4</v>
      </c>
      <c r="D76" s="4">
        <v>0</v>
      </c>
      <c r="E76" s="4">
        <v>3</v>
      </c>
      <c r="F76" s="4">
        <v>7</v>
      </c>
      <c r="G76" s="4">
        <v>24.5</v>
      </c>
      <c r="H76" s="4">
        <v>21.44</v>
      </c>
      <c r="I76" s="34">
        <v>940.77478956668142</v>
      </c>
      <c r="J76" s="35">
        <v>22.568421052631578</v>
      </c>
      <c r="K76" s="35">
        <v>22.568421052631578</v>
      </c>
      <c r="L76" s="35">
        <v>22.329406202723145</v>
      </c>
      <c r="M76" s="35">
        <v>22.329406202723145</v>
      </c>
      <c r="N76" s="4">
        <v>0.95000000000000007</v>
      </c>
      <c r="O76" s="4">
        <v>-63.933181473044783</v>
      </c>
      <c r="P76" s="35">
        <v>4.6641791044776113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 t="str">
        <f t="shared" si="34"/>
        <v/>
      </c>
      <c r="W76" s="37" t="str">
        <f t="shared" si="35"/>
        <v/>
      </c>
      <c r="X76" s="37" t="str">
        <f t="shared" si="36"/>
        <v/>
      </c>
      <c r="Y76" s="1" t="str">
        <f t="shared" si="37"/>
        <v xml:space="preserve"> </v>
      </c>
      <c r="Z76" s="1" t="str">
        <f t="shared" si="38"/>
        <v xml:space="preserve"> 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4.6641791052676114</v>
      </c>
      <c r="AH76" s="38" t="str">
        <f t="shared" si="46"/>
        <v xml:space="preserve"> </v>
      </c>
      <c r="AI76" s="1">
        <f t="shared" si="47"/>
        <v>30</v>
      </c>
      <c r="AJ76" s="1" t="str">
        <f t="shared" si="48"/>
        <v xml:space="preserve"> </v>
      </c>
      <c r="AK76" s="25" t="str">
        <f t="shared" si="49"/>
        <v xml:space="preserve"> </v>
      </c>
      <c r="AL76" s="25">
        <f t="shared" si="50"/>
        <v>-63.93318147225478</v>
      </c>
      <c r="AM76" s="1" t="str">
        <f t="shared" si="51"/>
        <v xml:space="preserve"> </v>
      </c>
      <c r="AN76" s="1">
        <f t="shared" si="52"/>
        <v>3</v>
      </c>
      <c r="AO76" t="s">
        <v>963</v>
      </c>
      <c r="AP76" t="s">
        <v>1457</v>
      </c>
      <c r="AQ76" s="22">
        <v>-32.068699535820436</v>
      </c>
      <c r="AR76" s="21">
        <v>-91.31892009213216</v>
      </c>
      <c r="AS76">
        <v>14.272388059701481</v>
      </c>
      <c r="AT76">
        <v>32.068699535820436</v>
      </c>
      <c r="AU76">
        <v>91.31892009213216</v>
      </c>
      <c r="AV76" t="s">
        <v>2231</v>
      </c>
    </row>
    <row r="77" spans="1:48" x14ac:dyDescent="0.25">
      <c r="A77" s="14">
        <v>7.999999999999991E-10</v>
      </c>
      <c r="B77" t="s">
        <v>925</v>
      </c>
      <c r="C77" s="4">
        <v>10</v>
      </c>
      <c r="D77" s="4">
        <v>0</v>
      </c>
      <c r="E77" s="4">
        <v>0</v>
      </c>
      <c r="F77" s="4">
        <v>10</v>
      </c>
      <c r="G77" s="4">
        <v>10</v>
      </c>
      <c r="H77" s="4">
        <v>8.18</v>
      </c>
      <c r="I77" s="34">
        <v>1594.4753290885278</v>
      </c>
      <c r="J77" s="35">
        <v>13.385969945119939</v>
      </c>
      <c r="K77" s="35">
        <v>13.385969945119939</v>
      </c>
      <c r="L77" s="35">
        <v>11.532763018065886</v>
      </c>
      <c r="M77" s="35">
        <v>11.532763018065886</v>
      </c>
      <c r="N77" s="4">
        <v>0.48699999999999999</v>
      </c>
      <c r="O77" s="4">
        <v>57.096774193548384</v>
      </c>
      <c r="P77" s="35">
        <v>1.8407823404064971</v>
      </c>
      <c r="Q77" s="36">
        <f t="shared" si="29"/>
        <v>100.0000000008</v>
      </c>
      <c r="R77" s="36" t="str">
        <f t="shared" si="30"/>
        <v xml:space="preserve"> </v>
      </c>
      <c r="S77" s="37">
        <f t="shared" si="31"/>
        <v>0.22249388833056244</v>
      </c>
      <c r="T77" s="37" t="str">
        <f t="shared" si="32"/>
        <v/>
      </c>
      <c r="U77" s="37" t="str">
        <f t="shared" si="33"/>
        <v/>
      </c>
      <c r="V77" s="37">
        <f t="shared" si="34"/>
        <v>-0.21666312474641347</v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>
        <f t="shared" si="38"/>
        <v>56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51</v>
      </c>
      <c r="AD77" s="1" t="str">
        <f t="shared" si="42"/>
        <v xml:space="preserve"> </v>
      </c>
      <c r="AE77" s="1">
        <f t="shared" si="43"/>
        <v>19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>
        <f t="shared" si="49"/>
        <v>57.096774194348384</v>
      </c>
      <c r="AL77" s="25" t="str">
        <f t="shared" si="50"/>
        <v xml:space="preserve"> </v>
      </c>
      <c r="AM77" s="1">
        <f t="shared" si="51"/>
        <v>13</v>
      </c>
      <c r="AN77" s="1" t="str">
        <f t="shared" si="52"/>
        <v xml:space="preserve"> </v>
      </c>
      <c r="AO77" t="s">
        <v>925</v>
      </c>
      <c r="AP77" t="s">
        <v>1469</v>
      </c>
      <c r="AQ77" s="22">
        <v>21.666312474641348</v>
      </c>
      <c r="AR77" s="21">
        <v>1.1869932293245622</v>
      </c>
      <c r="AS77">
        <v>22.249388753056245</v>
      </c>
      <c r="AT77">
        <v>-21.666312474641348</v>
      </c>
      <c r="AU77">
        <v>-1.1869932293245622</v>
      </c>
      <c r="AV77" t="s">
        <v>2232</v>
      </c>
    </row>
    <row r="78" spans="1:48" x14ac:dyDescent="0.25">
      <c r="A78" s="14">
        <v>8.0999999999999906E-10</v>
      </c>
      <c r="B78" t="s">
        <v>999</v>
      </c>
      <c r="C78" s="4">
        <v>11</v>
      </c>
      <c r="D78" s="4">
        <v>0</v>
      </c>
      <c r="E78" s="4">
        <v>0</v>
      </c>
      <c r="F78" s="4">
        <v>11</v>
      </c>
      <c r="G78" s="4">
        <v>44</v>
      </c>
      <c r="H78" s="4">
        <v>27.39</v>
      </c>
      <c r="I78" s="34">
        <v>5498.9013251574806</v>
      </c>
      <c r="J78" s="35">
        <v>8.8408993316666376</v>
      </c>
      <c r="K78" s="35">
        <v>8.8408993316666376</v>
      </c>
      <c r="L78" s="35">
        <v>3.8569069611780455</v>
      </c>
      <c r="M78" s="35">
        <v>3.8569069611780455</v>
      </c>
      <c r="N78" s="4">
        <v>2.4689999999999999</v>
      </c>
      <c r="O78" s="4">
        <v>8.2894736842105097</v>
      </c>
      <c r="P78" s="35">
        <v>1.5255508848505763</v>
      </c>
      <c r="Q78" s="36">
        <f t="shared" si="29"/>
        <v>100.00000000081</v>
      </c>
      <c r="R78" s="36" t="str">
        <f t="shared" si="30"/>
        <v xml:space="preserve"> </v>
      </c>
      <c r="S78" s="37">
        <f t="shared" si="31"/>
        <v>0.60642570362124493</v>
      </c>
      <c r="T78" s="37" t="str">
        <f t="shared" si="32"/>
        <v/>
      </c>
      <c r="U78" s="37" t="str">
        <f t="shared" si="33"/>
        <v/>
      </c>
      <c r="V78" s="37">
        <f t="shared" si="34"/>
        <v>-0.48263723246860957</v>
      </c>
      <c r="W78" s="37" t="str">
        <f t="shared" si="35"/>
        <v/>
      </c>
      <c r="X78" s="37">
        <f t="shared" si="36"/>
        <v>-0.669539230909588</v>
      </c>
      <c r="Y78" s="1" t="str">
        <f t="shared" si="37"/>
        <v xml:space="preserve"> </v>
      </c>
      <c r="Z78" s="1">
        <f t="shared" si="38"/>
        <v>20</v>
      </c>
      <c r="AA78" s="1" t="str">
        <f t="shared" si="39"/>
        <v xml:space="preserve"> </v>
      </c>
      <c r="AB78" s="1">
        <f t="shared" si="40"/>
        <v>13</v>
      </c>
      <c r="AC78" s="1">
        <f t="shared" si="41"/>
        <v>8</v>
      </c>
      <c r="AD78" s="1" t="str">
        <f t="shared" si="42"/>
        <v xml:space="preserve"> </v>
      </c>
      <c r="AE78" s="1">
        <f t="shared" si="43"/>
        <v>18</v>
      </c>
      <c r="AF78" s="1" t="str">
        <f t="shared" si="44"/>
        <v xml:space="preserve"> </v>
      </c>
      <c r="AG78" s="38" t="str">
        <f t="shared" si="45"/>
        <v xml:space="preserve"> </v>
      </c>
      <c r="AH78" s="38" t="str">
        <f t="shared" si="46"/>
        <v xml:space="preserve"> </v>
      </c>
      <c r="AI78" s="1" t="str">
        <f t="shared" si="47"/>
        <v xml:space="preserve"> 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999</v>
      </c>
      <c r="AP78" t="s">
        <v>1332</v>
      </c>
      <c r="AQ78" s="22">
        <v>48.263723246860955</v>
      </c>
      <c r="AR78" s="21">
        <v>66.953923090958796</v>
      </c>
      <c r="AS78">
        <v>60.642570281124499</v>
      </c>
      <c r="AT78">
        <v>-48.263723246860955</v>
      </c>
      <c r="AU78">
        <v>-66.953923090958796</v>
      </c>
      <c r="AV78" t="s">
        <v>2233</v>
      </c>
    </row>
    <row r="79" spans="1:48" x14ac:dyDescent="0.25">
      <c r="A79" s="14">
        <v>8.1999999999999903E-10</v>
      </c>
      <c r="B79" t="s">
        <v>875</v>
      </c>
      <c r="C79" s="4">
        <v>9</v>
      </c>
      <c r="D79" s="4">
        <v>0</v>
      </c>
      <c r="E79" s="4">
        <v>0</v>
      </c>
      <c r="F79" s="4">
        <v>9</v>
      </c>
      <c r="G79" s="4">
        <v>16</v>
      </c>
      <c r="H79" s="4">
        <v>14.24</v>
      </c>
      <c r="I79" s="34">
        <v>4969.9277665283398</v>
      </c>
      <c r="J79" s="35">
        <v>15.631174533479692</v>
      </c>
      <c r="K79" s="35">
        <v>15.631174533479692</v>
      </c>
      <c r="L79" s="35" t="s">
        <v>1236</v>
      </c>
      <c r="M79" s="35" t="s">
        <v>1236</v>
      </c>
      <c r="N79" s="4">
        <v>0.91100000000000003</v>
      </c>
      <c r="O79" s="4">
        <v>7.1764705882353006</v>
      </c>
      <c r="P79" s="35">
        <v>1.8679775280898878</v>
      </c>
      <c r="Q79" s="36">
        <f t="shared" si="29"/>
        <v>100.00000000081999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 xml:space="preserve"> </v>
      </c>
      <c r="X79" s="37" t="str">
        <f t="shared" si="36"/>
        <v xml:space="preserve"> </v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>
        <f t="shared" si="43"/>
        <v>17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875</v>
      </c>
      <c r="AP79" t="s">
        <v>1621</v>
      </c>
      <c r="AQ79" s="22">
        <v>8.527544393125341</v>
      </c>
      <c r="AR79" s="21" t="e">
        <v>#VALUE!</v>
      </c>
      <c r="AS79">
        <v>12.359550561797761</v>
      </c>
      <c r="AT79">
        <v>-8.527544393125341</v>
      </c>
      <c r="AU79" t="e">
        <v>#VALUE!</v>
      </c>
      <c r="AV79" t="s">
        <v>2234</v>
      </c>
    </row>
    <row r="80" spans="1:48" x14ac:dyDescent="0.25">
      <c r="A80" s="14">
        <v>8.2999999999999899E-10</v>
      </c>
      <c r="B80" t="s">
        <v>1000</v>
      </c>
      <c r="C80" s="4">
        <v>7</v>
      </c>
      <c r="D80" s="4">
        <v>0</v>
      </c>
      <c r="E80" s="4">
        <v>1</v>
      </c>
      <c r="F80" s="4">
        <v>8</v>
      </c>
      <c r="G80" s="4">
        <v>44.5</v>
      </c>
      <c r="H80" s="4">
        <v>38.67</v>
      </c>
      <c r="I80" s="34">
        <v>1090.3382497092268</v>
      </c>
      <c r="J80" s="35">
        <v>17.513586956521738</v>
      </c>
      <c r="K80" s="35">
        <v>17.513586956521738</v>
      </c>
      <c r="L80" s="35">
        <v>7.8150265210608421</v>
      </c>
      <c r="M80" s="35">
        <v>7.8150265210608421</v>
      </c>
      <c r="N80" s="4">
        <v>2.2080000000000002</v>
      </c>
      <c r="O80" s="4">
        <v>63.555555555555557</v>
      </c>
      <c r="P80" s="35">
        <v>5.9477631238686328</v>
      </c>
      <c r="Q80" s="36">
        <f t="shared" si="29"/>
        <v>87.500000000829999</v>
      </c>
      <c r="R80" s="36" t="str">
        <f t="shared" si="30"/>
        <v xml:space="preserve"> </v>
      </c>
      <c r="S80" s="37">
        <f t="shared" si="31"/>
        <v>0.15076286610023532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>
        <f t="shared" si="36"/>
        <v>-0.33040654062785024</v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>
        <f t="shared" si="40"/>
        <v>48</v>
      </c>
      <c r="AC80" s="1">
        <f t="shared" si="41"/>
        <v>69</v>
      </c>
      <c r="AD80" s="1" t="str">
        <f t="shared" si="42"/>
        <v xml:space="preserve"> </v>
      </c>
      <c r="AE80" s="1">
        <f t="shared" si="43"/>
        <v>38</v>
      </c>
      <c r="AF80" s="1" t="str">
        <f t="shared" si="44"/>
        <v xml:space="preserve"> </v>
      </c>
      <c r="AG80" s="38">
        <f t="shared" si="45"/>
        <v>5.9477631246986329</v>
      </c>
      <c r="AH80" s="38" t="str">
        <f t="shared" si="46"/>
        <v xml:space="preserve"> </v>
      </c>
      <c r="AI80" s="1">
        <f t="shared" si="47"/>
        <v>11</v>
      </c>
      <c r="AJ80" s="1" t="str">
        <f t="shared" si="48"/>
        <v xml:space="preserve"> </v>
      </c>
      <c r="AK80" s="25">
        <f t="shared" si="49"/>
        <v>63.555555556385556</v>
      </c>
      <c r="AL80" s="25" t="str">
        <f t="shared" si="50"/>
        <v xml:space="preserve"> </v>
      </c>
      <c r="AM80" s="1">
        <f t="shared" si="51"/>
        <v>11</v>
      </c>
      <c r="AN80" s="1" t="str">
        <f t="shared" si="52"/>
        <v xml:space="preserve"> </v>
      </c>
      <c r="AO80" t="s">
        <v>1000</v>
      </c>
      <c r="AP80" t="s">
        <v>1354</v>
      </c>
      <c r="AQ80" s="22">
        <v>-2.4881912722745536</v>
      </c>
      <c r="AR80" s="21">
        <v>33.040654062785023</v>
      </c>
      <c r="AS80">
        <v>15.07628652702353</v>
      </c>
      <c r="AT80">
        <v>2.4881912722745536</v>
      </c>
      <c r="AU80">
        <v>-33.040654062785023</v>
      </c>
      <c r="AV80" t="s">
        <v>2235</v>
      </c>
    </row>
    <row r="81" spans="1:48" x14ac:dyDescent="0.25">
      <c r="A81" s="14">
        <v>8.3999999999999896E-10</v>
      </c>
      <c r="B81" t="s">
        <v>993</v>
      </c>
      <c r="C81" s="4">
        <v>6</v>
      </c>
      <c r="D81" s="4">
        <v>1</v>
      </c>
      <c r="E81" s="4">
        <v>5</v>
      </c>
      <c r="F81" s="4">
        <v>12</v>
      </c>
      <c r="G81" s="4">
        <v>19.872724533081055</v>
      </c>
      <c r="H81" s="4">
        <v>13.79</v>
      </c>
      <c r="I81" s="34">
        <v>1934.6721637574724</v>
      </c>
      <c r="J81" s="35">
        <v>13.02108945925508</v>
      </c>
      <c r="K81" s="35">
        <v>13.02108945925508</v>
      </c>
      <c r="L81" s="35">
        <v>4.14783216054209</v>
      </c>
      <c r="M81" s="35">
        <v>4.14783216054209</v>
      </c>
      <c r="N81" s="4">
        <v>0.84399999999999997</v>
      </c>
      <c r="O81" s="4">
        <v>-15.600000000000003</v>
      </c>
      <c r="P81" s="35">
        <v>0</v>
      </c>
      <c r="Q81" s="36" t="str">
        <f t="shared" si="29"/>
        <v xml:space="preserve"> </v>
      </c>
      <c r="R81" s="36" t="str">
        <f t="shared" si="30"/>
        <v xml:space="preserve"> </v>
      </c>
      <c r="S81" s="37">
        <f t="shared" si="31"/>
        <v>0.44109677626284677</v>
      </c>
      <c r="T81" s="37" t="str">
        <f t="shared" si="32"/>
        <v/>
      </c>
      <c r="U81" s="37" t="str">
        <f t="shared" si="33"/>
        <v/>
      </c>
      <c r="V81" s="37">
        <f t="shared" si="34"/>
        <v>-0.23801565585250561</v>
      </c>
      <c r="W81" s="37" t="str">
        <f t="shared" si="35"/>
        <v/>
      </c>
      <c r="X81" s="37">
        <f t="shared" si="36"/>
        <v>-0.64461268585747211</v>
      </c>
      <c r="Y81" s="1" t="str">
        <f t="shared" si="37"/>
        <v xml:space="preserve"> </v>
      </c>
      <c r="Z81" s="1">
        <f t="shared" si="38"/>
        <v>54</v>
      </c>
      <c r="AA81" s="1" t="str">
        <f t="shared" si="39"/>
        <v xml:space="preserve"> </v>
      </c>
      <c r="AB81" s="1">
        <f t="shared" si="40"/>
        <v>15</v>
      </c>
      <c r="AC81" s="1">
        <f t="shared" si="41"/>
        <v>17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993</v>
      </c>
      <c r="AP81" t="s">
        <v>1332</v>
      </c>
      <c r="AQ81" s="22">
        <v>23.801565585250561</v>
      </c>
      <c r="AR81" s="21">
        <v>64.461268585747206</v>
      </c>
      <c r="AS81">
        <v>44.109677542284672</v>
      </c>
      <c r="AT81">
        <v>-23.801565585250561</v>
      </c>
      <c r="AU81">
        <v>-64.461268585747206</v>
      </c>
      <c r="AV81" t="s">
        <v>2236</v>
      </c>
    </row>
    <row r="82" spans="1:48" x14ac:dyDescent="0.25">
      <c r="A82" s="14">
        <v>8.4999999999999893E-10</v>
      </c>
      <c r="B82" t="s">
        <v>976</v>
      </c>
      <c r="C82" s="4">
        <v>8</v>
      </c>
      <c r="D82" s="4">
        <v>1</v>
      </c>
      <c r="E82" s="4">
        <v>8</v>
      </c>
      <c r="F82" s="4">
        <v>17</v>
      </c>
      <c r="G82" s="4">
        <v>59</v>
      </c>
      <c r="H82" s="4">
        <v>56.65</v>
      </c>
      <c r="I82" s="34">
        <v>11407.888632332269</v>
      </c>
      <c r="J82" s="35">
        <v>20.031824611032533</v>
      </c>
      <c r="K82" s="35">
        <v>20.031824611032533</v>
      </c>
      <c r="L82" s="35">
        <v>11.795509685489124</v>
      </c>
      <c r="M82" s="35">
        <v>11.795509685489124</v>
      </c>
      <c r="N82" s="4">
        <v>2.8279999999999998</v>
      </c>
      <c r="O82" s="4">
        <v>5.5223880597014805</v>
      </c>
      <c r="P82" s="35">
        <v>4.5560458958517218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>
        <f t="shared" si="45"/>
        <v>4.5560458967017219</v>
      </c>
      <c r="AH82" s="38" t="str">
        <f t="shared" si="46"/>
        <v xml:space="preserve"> </v>
      </c>
      <c r="AI82" s="1">
        <f t="shared" si="47"/>
        <v>32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976</v>
      </c>
      <c r="AP82" t="s">
        <v>1411</v>
      </c>
      <c r="AQ82" s="22">
        <v>-17.224728284667592</v>
      </c>
      <c r="AR82" s="21">
        <v>-1.064226897751186</v>
      </c>
      <c r="AS82">
        <v>4.1482789055604652</v>
      </c>
      <c r="AT82">
        <v>17.224728284667592</v>
      </c>
      <c r="AU82">
        <v>1.064226897751186</v>
      </c>
      <c r="AV82" t="s">
        <v>2237</v>
      </c>
    </row>
    <row r="83" spans="1:48" x14ac:dyDescent="0.25">
      <c r="A83" s="14">
        <v>8.5999999999999889E-10</v>
      </c>
      <c r="B83" t="s">
        <v>901</v>
      </c>
      <c r="C83" s="4">
        <v>8</v>
      </c>
      <c r="D83" s="4">
        <v>0</v>
      </c>
      <c r="E83" s="4">
        <v>2</v>
      </c>
      <c r="F83" s="4">
        <v>10</v>
      </c>
      <c r="G83" s="4">
        <v>44.5</v>
      </c>
      <c r="H83" s="4">
        <v>40.54</v>
      </c>
      <c r="I83" s="34">
        <v>8670.7653443494037</v>
      </c>
      <c r="J83" s="35">
        <v>15.916764821358459</v>
      </c>
      <c r="K83" s="35">
        <v>15.916764821358459</v>
      </c>
      <c r="L83" s="35">
        <v>8.3109388698608697</v>
      </c>
      <c r="M83" s="35">
        <v>8.3109388698608697</v>
      </c>
      <c r="N83" s="4">
        <v>2.5470000000000002</v>
      </c>
      <c r="O83" s="4">
        <v>15.772727272727272</v>
      </c>
      <c r="P83" s="35">
        <v>1.2876171682289099</v>
      </c>
      <c r="Q83" s="36">
        <f t="shared" si="29"/>
        <v>80.000000000859998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>
        <f t="shared" si="36"/>
        <v>-0.28791664449205268</v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>
        <f t="shared" si="40"/>
        <v>56</v>
      </c>
      <c r="AC83" s="1" t="str">
        <f t="shared" si="41"/>
        <v xml:space="preserve"> </v>
      </c>
      <c r="AD83" s="1" t="str">
        <f t="shared" si="42"/>
        <v xml:space="preserve"> </v>
      </c>
      <c r="AE83" s="1">
        <f t="shared" si="43"/>
        <v>58</v>
      </c>
      <c r="AF83" s="1" t="str">
        <f t="shared" si="44"/>
        <v xml:space="preserve"> </v>
      </c>
      <c r="AG83" s="38" t="str">
        <f t="shared" si="45"/>
        <v xml:space="preserve"> </v>
      </c>
      <c r="AH83" s="38" t="str">
        <f t="shared" si="46"/>
        <v xml:space="preserve"> </v>
      </c>
      <c r="AI83" s="1" t="str">
        <f t="shared" si="47"/>
        <v xml:space="preserve"> 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901</v>
      </c>
      <c r="AP83" t="s">
        <v>1239</v>
      </c>
      <c r="AQ83" s="22">
        <v>6.8562915468474035</v>
      </c>
      <c r="AR83" s="21">
        <v>28.791664449205268</v>
      </c>
      <c r="AS83">
        <v>9.7681302417365501</v>
      </c>
      <c r="AT83">
        <v>-6.8562915468474035</v>
      </c>
      <c r="AU83">
        <v>-28.791664449205268</v>
      </c>
      <c r="AV83" t="s">
        <v>2238</v>
      </c>
    </row>
    <row r="84" spans="1:48" x14ac:dyDescent="0.25">
      <c r="A84" s="14">
        <v>8.6999999999999886E-10</v>
      </c>
      <c r="B84" t="s">
        <v>1020</v>
      </c>
      <c r="C84" s="4">
        <v>22</v>
      </c>
      <c r="D84" s="4">
        <v>1</v>
      </c>
      <c r="E84" s="4">
        <v>3</v>
      </c>
      <c r="F84" s="4">
        <v>26</v>
      </c>
      <c r="G84" s="4">
        <v>52.5</v>
      </c>
      <c r="H84" s="4">
        <v>46.11</v>
      </c>
      <c r="I84" s="34">
        <v>74432.523839670524</v>
      </c>
      <c r="J84" s="35">
        <v>17.166790766939688</v>
      </c>
      <c r="K84" s="35">
        <v>17.166790766939688</v>
      </c>
      <c r="L84" s="35">
        <v>12.145453302718002</v>
      </c>
      <c r="M84" s="35">
        <v>12.145453302718002</v>
      </c>
      <c r="N84" s="4">
        <v>2.6859999999999999</v>
      </c>
      <c r="O84" s="4">
        <v>10.991735537190085</v>
      </c>
      <c r="P84" s="35">
        <v>7.2522229451312077</v>
      </c>
      <c r="Q84" s="36">
        <f t="shared" si="29"/>
        <v>84.615384616254616</v>
      </c>
      <c r="R84" s="36" t="str">
        <f t="shared" si="30"/>
        <v xml:space="preserve"> </v>
      </c>
      <c r="S84" s="37" t="str">
        <f t="shared" si="31"/>
        <v/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 t="str">
        <f t="shared" si="36"/>
        <v/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45</v>
      </c>
      <c r="AF84" s="1" t="str">
        <f t="shared" si="44"/>
        <v xml:space="preserve"> </v>
      </c>
      <c r="AG84" s="38">
        <f t="shared" si="45"/>
        <v>7.2522229460012078</v>
      </c>
      <c r="AH84" s="38" t="str">
        <f t="shared" si="46"/>
        <v xml:space="preserve"> </v>
      </c>
      <c r="AI84" s="1">
        <f t="shared" si="47"/>
        <v>5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1020</v>
      </c>
      <c r="AP84" t="s">
        <v>1290</v>
      </c>
      <c r="AQ84" s="22">
        <v>-0.45876610091377668</v>
      </c>
      <c r="AR84" s="21">
        <v>-4.0625527078302026</v>
      </c>
      <c r="AS84">
        <v>13.858165256994148</v>
      </c>
      <c r="AT84">
        <v>0.45876610091377668</v>
      </c>
      <c r="AU84">
        <v>4.0625527078302026</v>
      </c>
      <c r="AV84" t="s">
        <v>2239</v>
      </c>
    </row>
    <row r="85" spans="1:48" x14ac:dyDescent="0.25">
      <c r="A85" s="14">
        <v>8.7999999999999882E-10</v>
      </c>
      <c r="B85" t="s">
        <v>860</v>
      </c>
      <c r="C85" s="4">
        <v>4</v>
      </c>
      <c r="D85" s="4">
        <v>0</v>
      </c>
      <c r="E85" s="4">
        <v>1</v>
      </c>
      <c r="F85" s="4">
        <v>5</v>
      </c>
      <c r="G85" s="4">
        <v>78</v>
      </c>
      <c r="H85" s="4">
        <v>59.32</v>
      </c>
      <c r="I85" s="34">
        <v>2616.7800055810681</v>
      </c>
      <c r="J85" s="35">
        <v>33.47629796839729</v>
      </c>
      <c r="K85" s="35">
        <v>33.47629796839729</v>
      </c>
      <c r="L85" s="35">
        <v>16.979285714285716</v>
      </c>
      <c r="M85" s="35">
        <v>16.979285714285716</v>
      </c>
      <c r="N85" s="4">
        <v>1.772</v>
      </c>
      <c r="O85" s="4">
        <v>0.11299435028248597</v>
      </c>
      <c r="P85" s="35">
        <v>2.2842211732973703</v>
      </c>
      <c r="Q85" s="36">
        <f t="shared" si="29"/>
        <v>80.000000000879993</v>
      </c>
      <c r="R85" s="36" t="str">
        <f t="shared" si="30"/>
        <v xml:space="preserve"> </v>
      </c>
      <c r="S85" s="37">
        <f t="shared" si="31"/>
        <v>0.31490222609915047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32</v>
      </c>
      <c r="AD85" s="1" t="str">
        <f t="shared" si="42"/>
        <v xml:space="preserve"> </v>
      </c>
      <c r="AE85" s="1">
        <f t="shared" si="43"/>
        <v>57</v>
      </c>
      <c r="AF85" s="1" t="str">
        <f t="shared" si="44"/>
        <v xml:space="preserve"> </v>
      </c>
      <c r="AG85" s="38" t="str">
        <f t="shared" si="45"/>
        <v xml:space="preserve"> </v>
      </c>
      <c r="AH85" s="38" t="str">
        <f t="shared" si="46"/>
        <v xml:space="preserve"> </v>
      </c>
      <c r="AI85" s="1" t="str">
        <f t="shared" si="47"/>
        <v xml:space="preserve"> 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860</v>
      </c>
      <c r="AP85" t="s">
        <v>1335</v>
      </c>
      <c r="AQ85" s="22">
        <v>-95.900773370422797</v>
      </c>
      <c r="AR85" s="21">
        <v>-45.478951715104252</v>
      </c>
      <c r="AS85">
        <v>31.490222521915044</v>
      </c>
      <c r="AT85">
        <v>95.900773370422797</v>
      </c>
      <c r="AU85">
        <v>45.478951715104252</v>
      </c>
      <c r="AV85" t="s">
        <v>2240</v>
      </c>
    </row>
    <row r="86" spans="1:48" x14ac:dyDescent="0.25">
      <c r="A86" s="14">
        <v>8.8999999999999879E-10</v>
      </c>
      <c r="B86" t="s">
        <v>1204</v>
      </c>
      <c r="C86" s="4">
        <v>5</v>
      </c>
      <c r="D86" s="4">
        <v>0</v>
      </c>
      <c r="E86" s="4">
        <v>2</v>
      </c>
      <c r="F86" s="4">
        <v>7</v>
      </c>
      <c r="G86" s="4">
        <v>150</v>
      </c>
      <c r="H86" s="4">
        <v>122.17</v>
      </c>
      <c r="I86" s="34">
        <v>1648.1549393192231</v>
      </c>
      <c r="J86" s="35">
        <v>8.145209680645376</v>
      </c>
      <c r="K86" s="35">
        <v>8.145209680645376</v>
      </c>
      <c r="L86" s="35" t="s">
        <v>1236</v>
      </c>
      <c r="M86" s="35" t="s">
        <v>1236</v>
      </c>
      <c r="N86" s="4">
        <v>14.999000000000001</v>
      </c>
      <c r="O86" s="4">
        <v>15.822393822393819</v>
      </c>
      <c r="P86" s="35">
        <v>1.2425308995661783</v>
      </c>
      <c r="Q86" s="36">
        <f t="shared" si="29"/>
        <v>71.428571429461428</v>
      </c>
      <c r="R86" s="36" t="str">
        <f t="shared" si="30"/>
        <v xml:space="preserve"> </v>
      </c>
      <c r="S86" s="37">
        <f t="shared" si="31"/>
        <v>0.22779733247713266</v>
      </c>
      <c r="T86" s="37" t="str">
        <f t="shared" si="32"/>
        <v/>
      </c>
      <c r="U86" s="37" t="str">
        <f t="shared" si="33"/>
        <v/>
      </c>
      <c r="V86" s="37">
        <f t="shared" si="34"/>
        <v>-0.52334846666467372</v>
      </c>
      <c r="W86" s="37" t="str">
        <f t="shared" si="35"/>
        <v xml:space="preserve"> </v>
      </c>
      <c r="X86" s="37" t="str">
        <f t="shared" si="36"/>
        <v xml:space="preserve"> </v>
      </c>
      <c r="Y86" s="1" t="str">
        <f t="shared" si="37"/>
        <v xml:space="preserve"> </v>
      </c>
      <c r="Z86" s="1">
        <f t="shared" si="38"/>
        <v>17</v>
      </c>
      <c r="AA86" s="1" t="str">
        <f t="shared" si="39"/>
        <v xml:space="preserve"> </v>
      </c>
      <c r="AB86" s="1" t="str">
        <f t="shared" si="40"/>
        <v xml:space="preserve"> </v>
      </c>
      <c r="AC86" s="1">
        <f t="shared" si="41"/>
        <v>50</v>
      </c>
      <c r="AD86" s="1" t="str">
        <f t="shared" si="42"/>
        <v xml:space="preserve"> </v>
      </c>
      <c r="AE86" s="1">
        <f t="shared" si="43"/>
        <v>81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1204</v>
      </c>
      <c r="AP86" t="s">
        <v>2241</v>
      </c>
      <c r="AQ86" s="22">
        <v>52.334846666467371</v>
      </c>
      <c r="AR86" s="21" t="e">
        <v>#VALUE!</v>
      </c>
      <c r="AS86">
        <v>22.779733158713267</v>
      </c>
      <c r="AT86">
        <v>-52.334846666467371</v>
      </c>
      <c r="AU86" t="e">
        <v>#VALUE!</v>
      </c>
      <c r="AV86" t="s">
        <v>2242</v>
      </c>
    </row>
    <row r="87" spans="1:48" x14ac:dyDescent="0.25">
      <c r="A87" s="14">
        <v>8.9999999999999875E-10</v>
      </c>
      <c r="B87" t="s">
        <v>1205</v>
      </c>
      <c r="C87" s="4">
        <v>8</v>
      </c>
      <c r="D87" s="4">
        <v>0</v>
      </c>
      <c r="E87" s="4">
        <v>1</v>
      </c>
      <c r="F87" s="4">
        <v>9</v>
      </c>
      <c r="G87" s="4">
        <v>18.5</v>
      </c>
      <c r="H87" s="4">
        <v>10.68</v>
      </c>
      <c r="I87" s="34">
        <v>2065.0412079225334</v>
      </c>
      <c r="J87" s="35">
        <v>10.870136400928038</v>
      </c>
      <c r="K87" s="35">
        <v>10.870136400928038</v>
      </c>
      <c r="L87" s="35">
        <v>3.8078982439372422</v>
      </c>
      <c r="M87" s="35">
        <v>3.8078982439372422</v>
      </c>
      <c r="N87" s="4">
        <v>0.78300000000000003</v>
      </c>
      <c r="O87" s="4">
        <v>100.76923076923077</v>
      </c>
      <c r="P87" s="35" t="s">
        <v>124</v>
      </c>
      <c r="Q87" s="36">
        <f t="shared" si="29"/>
        <v>88.888888889788888</v>
      </c>
      <c r="R87" s="36" t="str">
        <f t="shared" si="30"/>
        <v xml:space="preserve"> </v>
      </c>
      <c r="S87" s="37">
        <f t="shared" si="31"/>
        <v>0.73220973872771544</v>
      </c>
      <c r="T87" s="37" t="str">
        <f t="shared" si="32"/>
        <v/>
      </c>
      <c r="U87" s="37" t="str">
        <f t="shared" si="33"/>
        <v/>
      </c>
      <c r="V87" s="37">
        <f t="shared" si="34"/>
        <v>-0.3638878081459086</v>
      </c>
      <c r="W87" s="37" t="str">
        <f t="shared" si="35"/>
        <v/>
      </c>
      <c r="X87" s="37">
        <f t="shared" si="36"/>
        <v>-0.67373831026373021</v>
      </c>
      <c r="Y87" s="1" t="str">
        <f t="shared" si="37"/>
        <v xml:space="preserve"> </v>
      </c>
      <c r="Z87" s="1">
        <f t="shared" si="38"/>
        <v>38</v>
      </c>
      <c r="AA87" s="1" t="str">
        <f t="shared" si="39"/>
        <v xml:space="preserve"> </v>
      </c>
      <c r="AB87" s="1">
        <f t="shared" si="40"/>
        <v>12</v>
      </c>
      <c r="AC87" s="1">
        <f t="shared" si="41"/>
        <v>5</v>
      </c>
      <c r="AD87" s="1" t="str">
        <f t="shared" si="42"/>
        <v xml:space="preserve"> </v>
      </c>
      <c r="AE87" s="1">
        <f t="shared" si="43"/>
        <v>34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1205</v>
      </c>
      <c r="AP87" t="s">
        <v>1332</v>
      </c>
      <c r="AQ87" s="22">
        <v>36.388780814590859</v>
      </c>
      <c r="AR87" s="21">
        <v>67.373831026373026</v>
      </c>
      <c r="AS87">
        <v>73.220973782771551</v>
      </c>
      <c r="AT87">
        <v>-36.388780814590859</v>
      </c>
      <c r="AU87">
        <v>-67.373831026373026</v>
      </c>
      <c r="AV87" t="s">
        <v>2243</v>
      </c>
    </row>
    <row r="88" spans="1:48" x14ac:dyDescent="0.25">
      <c r="A88" s="14">
        <v>9.0999999999999872E-10</v>
      </c>
      <c r="B88" t="s">
        <v>1054</v>
      </c>
      <c r="C88" s="4">
        <v>11</v>
      </c>
      <c r="D88" s="4">
        <v>1</v>
      </c>
      <c r="E88" s="4">
        <v>2</v>
      </c>
      <c r="F88" s="4">
        <v>14</v>
      </c>
      <c r="G88" s="4">
        <v>9</v>
      </c>
      <c r="H88" s="4">
        <v>6.81</v>
      </c>
      <c r="I88" s="34">
        <v>1390.6288522338534</v>
      </c>
      <c r="J88" s="35">
        <v>6.1517615176151761</v>
      </c>
      <c r="K88" s="35">
        <v>6.1517615176151761</v>
      </c>
      <c r="L88" s="35">
        <v>2.9238008130081301</v>
      </c>
      <c r="M88" s="35">
        <v>2.9238008130081301</v>
      </c>
      <c r="N88" s="4">
        <v>1.107</v>
      </c>
      <c r="O88" s="4">
        <v>1130</v>
      </c>
      <c r="P88" s="35">
        <v>1.7621145374449341</v>
      </c>
      <c r="Q88" s="36">
        <f t="shared" si="29"/>
        <v>78.571428572338576</v>
      </c>
      <c r="R88" s="36" t="str">
        <f t="shared" si="30"/>
        <v xml:space="preserve"> </v>
      </c>
      <c r="S88" s="37">
        <f t="shared" si="31"/>
        <v>0.32158590399370052</v>
      </c>
      <c r="T88" s="37" t="str">
        <f t="shared" si="32"/>
        <v/>
      </c>
      <c r="U88" s="37" t="str">
        <f t="shared" si="33"/>
        <v/>
      </c>
      <c r="V88" s="37">
        <f t="shared" si="34"/>
        <v>-0.64000355116061369</v>
      </c>
      <c r="W88" s="37" t="str">
        <f t="shared" si="35"/>
        <v/>
      </c>
      <c r="X88" s="37">
        <f t="shared" si="36"/>
        <v>-0.74948800293623774</v>
      </c>
      <c r="Y88" s="1" t="str">
        <f t="shared" si="37"/>
        <v xml:space="preserve"> </v>
      </c>
      <c r="Z88" s="1">
        <f t="shared" si="38"/>
        <v>6</v>
      </c>
      <c r="AA88" s="1" t="str">
        <f t="shared" si="39"/>
        <v xml:space="preserve"> </v>
      </c>
      <c r="AB88" s="1">
        <f t="shared" si="40"/>
        <v>6</v>
      </c>
      <c r="AC88" s="1">
        <f t="shared" si="41"/>
        <v>31</v>
      </c>
      <c r="AD88" s="1" t="str">
        <f t="shared" si="42"/>
        <v xml:space="preserve"> </v>
      </c>
      <c r="AE88" s="1">
        <f t="shared" si="43"/>
        <v>62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1054</v>
      </c>
      <c r="AP88" t="s">
        <v>1314</v>
      </c>
      <c r="AQ88" s="22">
        <v>64.000355116061371</v>
      </c>
      <c r="AR88" s="21">
        <v>74.948800293623776</v>
      </c>
      <c r="AS88">
        <v>32.158590308370052</v>
      </c>
      <c r="AT88">
        <v>-64.000355116061371</v>
      </c>
      <c r="AU88">
        <v>-74.948800293623776</v>
      </c>
      <c r="AV88" t="s">
        <v>2244</v>
      </c>
    </row>
    <row r="89" spans="1:48" x14ac:dyDescent="0.25">
      <c r="A89" s="14">
        <v>9.1999999999999868E-10</v>
      </c>
      <c r="B89" t="s">
        <v>917</v>
      </c>
      <c r="C89" s="4">
        <v>6</v>
      </c>
      <c r="D89" s="4">
        <v>0</v>
      </c>
      <c r="E89" s="4">
        <v>5</v>
      </c>
      <c r="F89" s="4">
        <v>11</v>
      </c>
      <c r="G89" s="4">
        <v>25.5</v>
      </c>
      <c r="H89" s="4">
        <v>21.54</v>
      </c>
      <c r="I89" s="34">
        <v>1512.3646615107368</v>
      </c>
      <c r="J89" s="35">
        <v>9.1944738957880769</v>
      </c>
      <c r="K89" s="35">
        <v>9.1944738957880769</v>
      </c>
      <c r="L89" s="35">
        <v>6.0372862777848209</v>
      </c>
      <c r="M89" s="35">
        <v>6.0372862777848209</v>
      </c>
      <c r="N89" s="4">
        <v>1.867</v>
      </c>
      <c r="O89" s="4">
        <v>47.00787401574803</v>
      </c>
      <c r="P89" s="35">
        <v>0</v>
      </c>
      <c r="Q89" s="36" t="str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 xml:space="preserve"> 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0.18384401206206138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>
        <f t="shared" ref="V89:V152" si="58">IF(ISERROR((IF(((J89/$J$6-1))&lt;($V$5/100),((J89/$J$6-1)),"")))=TRUE," ",((IF(((J89/$J$6-1))&lt;($V$5/100),((J89/$J$6-1)),""))))</f>
        <v>-0.46194631538426267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-0.48272377667974964</v>
      </c>
      <c r="Y89" s="1" t="str">
        <f t="shared" ref="Y89:Y152" si="61">IF(ISERROR((RANK(U89,U$7:U$184,0)))=TRUE," ",((RANK(U89,U$7:U$184,0))))</f>
        <v xml:space="preserve"> </v>
      </c>
      <c r="Z89" s="1">
        <f t="shared" ref="Z89:Z152" si="62">IF(ISERROR((RANK(V89,V$7:V$184,1)))=TRUE," ",((RANK(V89,V$7:V$184,1))))</f>
        <v>26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33</v>
      </c>
      <c r="AC89" s="1">
        <f t="shared" ref="AC89:AC152" si="65">IF(ISERROR((RANK(S89,S$7:S$184,0)))=TRUE," ",((RANK(S89,S$7:S$184,0))))</f>
        <v>63</v>
      </c>
      <c r="AD89" s="1" t="str">
        <f t="shared" ref="AD89:AD152" si="66">IF(ISERROR((RANK(T89,T$7:T$184,1)))=TRUE," ",((RANK(T89,T$7:T$184,1))))</f>
        <v xml:space="preserve"> </v>
      </c>
      <c r="AE89" s="1" t="str">
        <f t="shared" ref="AE89:AE152" si="67">IF(ISERROR((RANK(Q89,Q$7:Q$184,0)))=TRUE," ",((RANK(Q89,Q$7:Q$184,0))))</f>
        <v xml:space="preserve"> </v>
      </c>
      <c r="AF89" s="1" t="str">
        <f t="shared" ref="AF89:AF152" si="68">IF(ISERROR((RANK(R89,R$7:R$184,0)))=TRUE," ",((RANK(R89,R$7:R$184,0))))</f>
        <v xml:space="preserve"> </v>
      </c>
      <c r="AG89" s="38" t="str">
        <f t="shared" ref="AG89:AG152" si="69">IF(ISERROR((IF((AND(P89&gt;$AG$6,P89&lt;$AG$5))=TRUE,P89+A89," ")))=TRUE," ",((IF((AND(P89&gt;$AG$6,P89&lt;$AG$5))=TRUE,P89+A89," "))))</f>
        <v xml:space="preserve"> </v>
      </c>
      <c r="AH89" s="38" t="str">
        <f t="shared" ref="AH89:AH152" si="70">IF(ISERROR(((IF(P89&lt;$AH$5,P89+A89," "))))=TRUE," ",((IF(P89&lt;$AH$5,P89+A89," "))))</f>
        <v xml:space="preserve"> </v>
      </c>
      <c r="AI89" s="1" t="str">
        <f t="shared" ref="AI89:AI152" si="71">IF(ISERROR((RANK(AG89,AG$7:AG$184,0)))=TRUE," ",((RANK(AG89,AG$7:AG$184,0))))</f>
        <v xml:space="preserve"> 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917</v>
      </c>
      <c r="AP89" t="s">
        <v>1330</v>
      </c>
      <c r="AQ89" s="22">
        <v>46.194631538426265</v>
      </c>
      <c r="AR89" s="21">
        <v>48.272377667974965</v>
      </c>
      <c r="AS89">
        <v>18.384401114206138</v>
      </c>
      <c r="AT89">
        <v>-46.194631538426265</v>
      </c>
      <c r="AU89">
        <v>-48.272377667974965</v>
      </c>
      <c r="AV89" t="s">
        <v>2245</v>
      </c>
    </row>
    <row r="90" spans="1:48" x14ac:dyDescent="0.25">
      <c r="A90" s="14">
        <v>9.2999999999999865E-10</v>
      </c>
      <c r="B90" t="s">
        <v>1206</v>
      </c>
      <c r="C90" s="4">
        <v>4</v>
      </c>
      <c r="D90" s="4">
        <v>0</v>
      </c>
      <c r="E90" s="4">
        <v>2</v>
      </c>
      <c r="F90" s="4">
        <v>6</v>
      </c>
      <c r="G90" s="4">
        <v>18.25</v>
      </c>
      <c r="H90" s="4">
        <v>17.350000000000001</v>
      </c>
      <c r="I90" s="34">
        <v>3030.266692235833</v>
      </c>
      <c r="J90" s="35">
        <v>16.844660194174757</v>
      </c>
      <c r="K90" s="35">
        <v>16.844660194174757</v>
      </c>
      <c r="L90" s="35">
        <v>21.675221758662506</v>
      </c>
      <c r="M90" s="35">
        <v>21.675221758662506</v>
      </c>
      <c r="N90" s="4">
        <v>1.03</v>
      </c>
      <c r="O90" s="4" t="s">
        <v>119</v>
      </c>
      <c r="P90" s="35">
        <v>3.1008645533141208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/>
      </c>
      <c r="V90" s="37" t="str">
        <f t="shared" si="58"/>
        <v/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>
        <f t="shared" si="69"/>
        <v>3.1008645542441209</v>
      </c>
      <c r="AH90" s="38" t="str">
        <f t="shared" si="70"/>
        <v xml:space="preserve"> </v>
      </c>
      <c r="AI90" s="1">
        <f t="shared" si="71"/>
        <v>61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1206</v>
      </c>
      <c r="AP90" t="s">
        <v>1374</v>
      </c>
      <c r="AQ90" s="22">
        <v>1.4263177393149418</v>
      </c>
      <c r="AR90" s="21">
        <v>-85.713851142135184</v>
      </c>
      <c r="AS90">
        <v>5.187319884726227</v>
      </c>
      <c r="AT90">
        <v>-1.4263177393149418</v>
      </c>
      <c r="AU90">
        <v>85.713851142135184</v>
      </c>
      <c r="AV90" t="s">
        <v>2246</v>
      </c>
    </row>
    <row r="91" spans="1:48" x14ac:dyDescent="0.25">
      <c r="A91" s="14">
        <v>9.3999999999999862E-10</v>
      </c>
      <c r="B91" t="s">
        <v>1014</v>
      </c>
      <c r="C91" s="4">
        <v>4</v>
      </c>
      <c r="D91" s="4">
        <v>0</v>
      </c>
      <c r="E91" s="4">
        <v>2</v>
      </c>
      <c r="F91" s="4">
        <v>6</v>
      </c>
      <c r="G91" s="4">
        <v>610</v>
      </c>
      <c r="H91" s="4">
        <v>572.04</v>
      </c>
      <c r="I91" s="34">
        <v>13030.080507947747</v>
      </c>
      <c r="J91" s="35">
        <v>9.0273550327699077</v>
      </c>
      <c r="K91" s="35">
        <v>9.0273550327699077</v>
      </c>
      <c r="L91" s="35" t="s">
        <v>1236</v>
      </c>
      <c r="M91" s="35" t="s">
        <v>1236</v>
      </c>
      <c r="N91" s="4">
        <v>50.5</v>
      </c>
      <c r="O91" s="4" t="s">
        <v>119</v>
      </c>
      <c r="P91" s="35">
        <v>2.2549723113435909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>
        <f t="shared" si="58"/>
        <v>-0.47172598532893562</v>
      </c>
      <c r="W91" s="37" t="str">
        <f t="shared" si="59"/>
        <v xml:space="preserve"> </v>
      </c>
      <c r="X91" s="37" t="str">
        <f t="shared" si="60"/>
        <v xml:space="preserve"> </v>
      </c>
      <c r="Y91" s="1" t="str">
        <f t="shared" si="61"/>
        <v xml:space="preserve"> </v>
      </c>
      <c r="Z91" s="1">
        <f t="shared" si="62"/>
        <v>24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 t="str">
        <f t="shared" si="69"/>
        <v xml:space="preserve"> </v>
      </c>
      <c r="AH91" s="38" t="str">
        <f t="shared" si="70"/>
        <v xml:space="preserve"> </v>
      </c>
      <c r="AI91" s="1" t="str">
        <f t="shared" si="71"/>
        <v xml:space="preserve"> 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1014</v>
      </c>
      <c r="AP91" t="s">
        <v>1851</v>
      </c>
      <c r="AQ91" s="22">
        <v>47.172598532893559</v>
      </c>
      <c r="AR91" s="21" t="e">
        <v>#VALUE!</v>
      </c>
      <c r="AS91">
        <v>6.6358995874414406</v>
      </c>
      <c r="AT91">
        <v>-47.172598532893559</v>
      </c>
      <c r="AU91" t="e">
        <v>#VALUE!</v>
      </c>
      <c r="AV91" t="s">
        <v>2247</v>
      </c>
    </row>
    <row r="92" spans="1:48" x14ac:dyDescent="0.25">
      <c r="A92" s="14">
        <v>9.4999999999999858E-10</v>
      </c>
      <c r="B92" t="s">
        <v>955</v>
      </c>
      <c r="C92" s="4">
        <v>18</v>
      </c>
      <c r="D92" s="4">
        <v>1</v>
      </c>
      <c r="E92" s="4">
        <v>4</v>
      </c>
      <c r="F92" s="4">
        <v>23</v>
      </c>
      <c r="G92" s="4">
        <v>32</v>
      </c>
      <c r="H92" s="4">
        <v>25.9</v>
      </c>
      <c r="I92" s="34">
        <v>14250.233374549924</v>
      </c>
      <c r="J92" s="35">
        <v>17.388997628009768</v>
      </c>
      <c r="K92" s="35">
        <v>17.388997628009768</v>
      </c>
      <c r="L92" s="35">
        <v>6.6875949793160228</v>
      </c>
      <c r="M92" s="35">
        <v>6.6875949793160228</v>
      </c>
      <c r="N92" s="4">
        <v>1.1870000000000001</v>
      </c>
      <c r="O92" s="4" t="s">
        <v>119</v>
      </c>
      <c r="P92" s="35">
        <v>0.15503319994363088</v>
      </c>
      <c r="Q92" s="36">
        <f t="shared" si="53"/>
        <v>78.260869566167386</v>
      </c>
      <c r="R92" s="36" t="str">
        <f t="shared" si="54"/>
        <v xml:space="preserve"> </v>
      </c>
      <c r="S92" s="37">
        <f t="shared" si="55"/>
        <v>0.23552123647123549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>
        <f t="shared" si="60"/>
        <v>-0.42700516178514791</v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>
        <f t="shared" si="64"/>
        <v>39</v>
      </c>
      <c r="AC92" s="1">
        <f t="shared" si="65"/>
        <v>46</v>
      </c>
      <c r="AD92" s="1" t="str">
        <f t="shared" si="66"/>
        <v xml:space="preserve"> </v>
      </c>
      <c r="AE92" s="1">
        <f t="shared" si="67"/>
        <v>63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955</v>
      </c>
      <c r="AP92" t="s">
        <v>1330</v>
      </c>
      <c r="AQ92" s="22">
        <v>-1.7591039092621497</v>
      </c>
      <c r="AR92" s="21">
        <v>42.700516178514789</v>
      </c>
      <c r="AS92">
        <v>23.55212355212355</v>
      </c>
      <c r="AT92">
        <v>1.7591039092621497</v>
      </c>
      <c r="AU92">
        <v>-42.700516178514789</v>
      </c>
      <c r="AV92" t="s">
        <v>2248</v>
      </c>
    </row>
    <row r="93" spans="1:48" x14ac:dyDescent="0.25">
      <c r="A93" s="14">
        <v>9.5999999999999855E-10</v>
      </c>
      <c r="B93" t="s">
        <v>896</v>
      </c>
      <c r="C93" s="4">
        <v>9</v>
      </c>
      <c r="D93" s="4">
        <v>0</v>
      </c>
      <c r="E93" s="4">
        <v>8</v>
      </c>
      <c r="F93" s="4">
        <v>17</v>
      </c>
      <c r="G93" s="4">
        <v>193</v>
      </c>
      <c r="H93" s="4">
        <v>168.3</v>
      </c>
      <c r="I93" s="34">
        <v>25612.030509193755</v>
      </c>
      <c r="J93" s="35" t="s">
        <v>1236</v>
      </c>
      <c r="K93" s="35" t="s">
        <v>1236</v>
      </c>
      <c r="L93" s="35">
        <v>24.771927742889833</v>
      </c>
      <c r="M93" s="35">
        <v>24.771927742889833</v>
      </c>
      <c r="N93" s="4">
        <v>3.2360000000000002</v>
      </c>
      <c r="O93" s="4">
        <v>19.409594095940967</v>
      </c>
      <c r="P93" s="35">
        <v>0.87306640258659862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 xml:space="preserve"> </v>
      </c>
      <c r="V93" s="37" t="str">
        <f t="shared" si="58"/>
        <v xml:space="preserve"> 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 t="str">
        <f t="shared" si="69"/>
        <v xml:space="preserve"> </v>
      </c>
      <c r="AH93" s="38" t="str">
        <f t="shared" si="70"/>
        <v xml:space="preserve"> </v>
      </c>
      <c r="AI93" s="1" t="str">
        <f t="shared" si="71"/>
        <v xml:space="preserve"> 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896</v>
      </c>
      <c r="AP93" t="s">
        <v>1332</v>
      </c>
      <c r="AQ93" s="22" t="e">
        <v>#VALUE!</v>
      </c>
      <c r="AR93" s="21">
        <v>-112.24650675180219</v>
      </c>
      <c r="AS93">
        <v>14.676173499702895</v>
      </c>
      <c r="AT93" t="e">
        <v>#VALUE!</v>
      </c>
      <c r="AU93">
        <v>112.24650675180219</v>
      </c>
      <c r="AV93" t="s">
        <v>2249</v>
      </c>
    </row>
    <row r="94" spans="1:48" x14ac:dyDescent="0.25">
      <c r="A94" s="14">
        <v>9.6999999999999851E-10</v>
      </c>
      <c r="B94" t="s">
        <v>952</v>
      </c>
      <c r="C94" s="4">
        <v>2</v>
      </c>
      <c r="D94" s="4">
        <v>0</v>
      </c>
      <c r="E94" s="4">
        <v>4</v>
      </c>
      <c r="F94" s="4">
        <v>6</v>
      </c>
      <c r="G94" s="4">
        <v>21.5</v>
      </c>
      <c r="H94" s="4">
        <v>20.91</v>
      </c>
      <c r="I94" s="34">
        <v>3710.760750762287</v>
      </c>
      <c r="J94" s="35" t="s">
        <v>1236</v>
      </c>
      <c r="K94" s="35" t="s">
        <v>1236</v>
      </c>
      <c r="L94" s="35">
        <v>12.575092354543772</v>
      </c>
      <c r="M94" s="35">
        <v>12.575092354543772</v>
      </c>
      <c r="N94" s="4">
        <v>0.40600000000000003</v>
      </c>
      <c r="O94" s="4">
        <v>125.55555555555557</v>
      </c>
      <c r="P94" s="35">
        <v>3.0004781493155479E-2</v>
      </c>
      <c r="Q94" s="36" t="str">
        <f t="shared" si="53"/>
        <v xml:space="preserve"> 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 t="str">
        <f t="shared" si="67"/>
        <v xml:space="preserve"> 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952</v>
      </c>
      <c r="AP94" t="s">
        <v>1332</v>
      </c>
      <c r="AQ94" s="22" t="e">
        <v>#VALUE!</v>
      </c>
      <c r="AR94" s="21">
        <v>-7.7437110278705035</v>
      </c>
      <c r="AS94">
        <v>2.8216164514586417</v>
      </c>
      <c r="AT94" t="e">
        <v>#VALUE!</v>
      </c>
      <c r="AU94">
        <v>7.7437110278705035</v>
      </c>
      <c r="AV94" t="s">
        <v>2250</v>
      </c>
    </row>
    <row r="95" spans="1:48" x14ac:dyDescent="0.25">
      <c r="A95" s="14">
        <v>9.7999999999999848E-10</v>
      </c>
      <c r="B95" t="s">
        <v>876</v>
      </c>
      <c r="C95" s="4">
        <v>4</v>
      </c>
      <c r="D95" s="4">
        <v>0</v>
      </c>
      <c r="E95" s="4">
        <v>3</v>
      </c>
      <c r="F95" s="4">
        <v>7</v>
      </c>
      <c r="G95" s="4">
        <v>204.55050659179687</v>
      </c>
      <c r="H95" s="4">
        <v>197.98</v>
      </c>
      <c r="I95" s="34">
        <v>7122.0102680464734</v>
      </c>
      <c r="J95" s="35" t="s">
        <v>1236</v>
      </c>
      <c r="K95" s="35" t="s">
        <v>1236</v>
      </c>
      <c r="L95" s="35">
        <v>24.786458316593976</v>
      </c>
      <c r="M95" s="35">
        <v>24.786458316593976</v>
      </c>
      <c r="N95" s="4">
        <v>3.7</v>
      </c>
      <c r="O95" s="4">
        <v>6.9364161849711046</v>
      </c>
      <c r="P95" s="35" t="s">
        <v>124</v>
      </c>
      <c r="Q95" s="36" t="str">
        <f t="shared" si="53"/>
        <v xml:space="preserve"> </v>
      </c>
      <c r="R95" s="36" t="str">
        <f t="shared" si="54"/>
        <v xml:space="preserve"> </v>
      </c>
      <c r="S95" s="37" t="str">
        <f t="shared" si="55"/>
        <v/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 t="str">
        <f t="shared" si="60"/>
        <v/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 t="str">
        <f t="shared" si="64"/>
        <v xml:space="preserve"> </v>
      </c>
      <c r="AC95" s="1" t="str">
        <f t="shared" si="65"/>
        <v xml:space="preserve"> </v>
      </c>
      <c r="AD95" s="1" t="str">
        <f t="shared" si="66"/>
        <v xml:space="preserve"> </v>
      </c>
      <c r="AE95" s="1" t="str">
        <f t="shared" si="67"/>
        <v xml:space="preserve"> 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876</v>
      </c>
      <c r="AP95" t="s">
        <v>1294</v>
      </c>
      <c r="AQ95" s="22" t="e">
        <v>#VALUE!</v>
      </c>
      <c r="AR95" s="21">
        <v>-112.37100507675346</v>
      </c>
      <c r="AS95">
        <v>3.3187729022107648</v>
      </c>
      <c r="AT95" t="e">
        <v>#VALUE!</v>
      </c>
      <c r="AU95">
        <v>112.37100507675346</v>
      </c>
      <c r="AV95" t="s">
        <v>2251</v>
      </c>
    </row>
    <row r="96" spans="1:48" x14ac:dyDescent="0.25">
      <c r="A96" s="14">
        <v>9.8999999999999844E-10</v>
      </c>
      <c r="B96" t="s">
        <v>1016</v>
      </c>
      <c r="C96" s="4">
        <v>10</v>
      </c>
      <c r="D96" s="4">
        <v>0</v>
      </c>
      <c r="E96" s="4">
        <v>7</v>
      </c>
      <c r="F96" s="4">
        <v>17</v>
      </c>
      <c r="G96" s="4">
        <v>58</v>
      </c>
      <c r="H96" s="4">
        <v>54.74</v>
      </c>
      <c r="I96" s="34">
        <v>20362.61717482335</v>
      </c>
      <c r="J96" s="35">
        <v>19.697732997481111</v>
      </c>
      <c r="K96" s="35">
        <v>19.697732997481111</v>
      </c>
      <c r="L96" s="35">
        <v>12.302898914069083</v>
      </c>
      <c r="M96" s="35">
        <v>12.302898914069083</v>
      </c>
      <c r="N96" s="4">
        <v>2.7789999999999999</v>
      </c>
      <c r="O96" s="4">
        <v>8.1322957198443611</v>
      </c>
      <c r="P96" s="35">
        <v>3.7394957983193278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>
        <f t="shared" si="69"/>
        <v>3.7394957993093279</v>
      </c>
      <c r="AH96" s="38" t="str">
        <f t="shared" si="70"/>
        <v xml:space="preserve"> </v>
      </c>
      <c r="AI96" s="1">
        <f t="shared" si="71"/>
        <v>43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1296</v>
      </c>
      <c r="AQ96" s="22">
        <v>-15.26964933498558</v>
      </c>
      <c r="AR96" s="21">
        <v>-5.4115507090964021</v>
      </c>
      <c r="AS96">
        <v>5.9554256485202739</v>
      </c>
      <c r="AT96">
        <v>15.26964933498558</v>
      </c>
      <c r="AU96">
        <v>5.4115507090964021</v>
      </c>
      <c r="AV96" t="s">
        <v>2252</v>
      </c>
    </row>
    <row r="97" spans="1:48" x14ac:dyDescent="0.25">
      <c r="A97" s="14">
        <v>9.9999999999999841E-10</v>
      </c>
      <c r="B97" t="s">
        <v>1015</v>
      </c>
      <c r="C97" s="4">
        <v>9</v>
      </c>
      <c r="D97" s="4">
        <v>0</v>
      </c>
      <c r="E97" s="4">
        <v>0</v>
      </c>
      <c r="F97" s="4">
        <v>9</v>
      </c>
      <c r="G97" s="4">
        <v>35</v>
      </c>
      <c r="H97" s="4">
        <v>32.67</v>
      </c>
      <c r="I97" s="34">
        <v>4225.5421716892606</v>
      </c>
      <c r="J97" s="35">
        <v>19.342806394316163</v>
      </c>
      <c r="K97" s="35">
        <v>19.342806394316163</v>
      </c>
      <c r="L97" s="35">
        <v>8.5481909937990928</v>
      </c>
      <c r="M97" s="35">
        <v>8.5481909937990928</v>
      </c>
      <c r="N97" s="4">
        <v>1.6890000000000001</v>
      </c>
      <c r="O97" s="4">
        <v>48.157894736842096</v>
      </c>
      <c r="P97" s="35">
        <v>2.5313743495561676</v>
      </c>
      <c r="Q97" s="36">
        <f t="shared" si="53"/>
        <v>100.000000001</v>
      </c>
      <c r="R97" s="36" t="str">
        <f t="shared" si="54"/>
        <v xml:space="preserve"> </v>
      </c>
      <c r="S97" s="37" t="str">
        <f t="shared" si="55"/>
        <v/>
      </c>
      <c r="T97" s="37" t="str">
        <f t="shared" si="56"/>
        <v/>
      </c>
      <c r="U97" s="37" t="str">
        <f t="shared" si="57"/>
        <v/>
      </c>
      <c r="V97" s="37" t="str">
        <f t="shared" si="58"/>
        <v/>
      </c>
      <c r="W97" s="37" t="str">
        <f t="shared" si="59"/>
        <v/>
      </c>
      <c r="X97" s="37">
        <f t="shared" si="60"/>
        <v>-0.26758882218933067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58</v>
      </c>
      <c r="AC97" s="1" t="str">
        <f t="shared" si="65"/>
        <v xml:space="preserve"> </v>
      </c>
      <c r="AD97" s="1" t="str">
        <f t="shared" si="66"/>
        <v xml:space="preserve"> </v>
      </c>
      <c r="AE97" s="1">
        <f t="shared" si="67"/>
        <v>16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1015</v>
      </c>
      <c r="AP97" t="s">
        <v>1621</v>
      </c>
      <c r="AQ97" s="22">
        <v>-13.192645595940444</v>
      </c>
      <c r="AR97" s="21">
        <v>26.758882218933067</v>
      </c>
      <c r="AS97">
        <v>7.1319253137434924</v>
      </c>
      <c r="AT97">
        <v>13.192645595940444</v>
      </c>
      <c r="AU97">
        <v>-26.758882218933067</v>
      </c>
      <c r="AV97" t="s">
        <v>2253</v>
      </c>
    </row>
    <row r="98" spans="1:48" x14ac:dyDescent="0.25">
      <c r="A98" s="14">
        <v>1.0099999999999984E-9</v>
      </c>
      <c r="B98" t="s">
        <v>1207</v>
      </c>
      <c r="C98" s="4">
        <v>2</v>
      </c>
      <c r="D98" s="4">
        <v>0</v>
      </c>
      <c r="E98" s="4">
        <v>5</v>
      </c>
      <c r="F98" s="4">
        <v>7</v>
      </c>
      <c r="G98" s="4">
        <v>10.75</v>
      </c>
      <c r="H98" s="4">
        <v>8.99</v>
      </c>
      <c r="I98" s="34">
        <v>1319.6681828336305</v>
      </c>
      <c r="J98" s="35">
        <v>8.5495090470132009</v>
      </c>
      <c r="K98" s="35">
        <v>8.5495090470132009</v>
      </c>
      <c r="L98" s="35">
        <v>4.3107740916271728</v>
      </c>
      <c r="M98" s="35">
        <v>4.3107740916271728</v>
      </c>
      <c r="N98" s="4">
        <v>0.83799999999999997</v>
      </c>
      <c r="O98" s="4">
        <v>390.05847953216369</v>
      </c>
      <c r="P98" s="35" t="s">
        <v>124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0.19577308221133474</v>
      </c>
      <c r="T98" s="37" t="str">
        <f t="shared" si="56"/>
        <v/>
      </c>
      <c r="U98" s="37" t="str">
        <f t="shared" si="57"/>
        <v/>
      </c>
      <c r="V98" s="37">
        <f t="shared" si="58"/>
        <v>-0.49968917237251553</v>
      </c>
      <c r="W98" s="37" t="str">
        <f t="shared" si="59"/>
        <v/>
      </c>
      <c r="X98" s="37">
        <f t="shared" si="60"/>
        <v>-0.63065177977250741</v>
      </c>
      <c r="Y98" s="1" t="str">
        <f t="shared" si="61"/>
        <v xml:space="preserve"> </v>
      </c>
      <c r="Z98" s="1">
        <f t="shared" si="62"/>
        <v>18</v>
      </c>
      <c r="AA98" s="1" t="str">
        <f t="shared" si="63"/>
        <v xml:space="preserve"> </v>
      </c>
      <c r="AB98" s="1">
        <f t="shared" si="64"/>
        <v>18</v>
      </c>
      <c r="AC98" s="1">
        <f t="shared" si="65"/>
        <v>59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 t="str">
        <f t="shared" si="69"/>
        <v xml:space="preserve"> </v>
      </c>
      <c r="AH98" s="38" t="str">
        <f t="shared" si="70"/>
        <v xml:space="preserve"> </v>
      </c>
      <c r="AI98" s="1" t="str">
        <f t="shared" si="71"/>
        <v xml:space="preserve"> 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1207</v>
      </c>
      <c r="AP98" t="s">
        <v>1332</v>
      </c>
      <c r="AQ98" s="22">
        <v>49.968917237251553</v>
      </c>
      <c r="AR98" s="21">
        <v>63.065177977250741</v>
      </c>
      <c r="AS98">
        <v>19.577308120133473</v>
      </c>
      <c r="AT98">
        <v>-49.968917237251553</v>
      </c>
      <c r="AU98">
        <v>-63.065177977250741</v>
      </c>
      <c r="AV98" t="s">
        <v>2254</v>
      </c>
    </row>
    <row r="99" spans="1:48" x14ac:dyDescent="0.25">
      <c r="A99" s="14">
        <v>1.0199999999999983E-9</v>
      </c>
      <c r="B99" t="s">
        <v>1023</v>
      </c>
      <c r="C99" s="4">
        <v>1</v>
      </c>
      <c r="D99" s="4">
        <v>0</v>
      </c>
      <c r="E99" s="4">
        <v>1</v>
      </c>
      <c r="F99" s="4">
        <v>2</v>
      </c>
      <c r="G99" s="4">
        <v>45</v>
      </c>
      <c r="H99" s="4">
        <v>44</v>
      </c>
      <c r="I99" s="34">
        <v>2019.910669961914</v>
      </c>
      <c r="J99" s="35" t="s">
        <v>1236</v>
      </c>
      <c r="K99" s="35" t="s">
        <v>1236</v>
      </c>
      <c r="L99" s="35" t="s">
        <v>1236</v>
      </c>
      <c r="M99" s="35" t="s">
        <v>1236</v>
      </c>
      <c r="N99" s="4" t="s">
        <v>119</v>
      </c>
      <c r="O99" s="4" t="s">
        <v>119</v>
      </c>
      <c r="P99" s="35" t="s">
        <v>124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1023</v>
      </c>
      <c r="AP99" t="s">
        <v>1745</v>
      </c>
      <c r="AQ99" s="22" t="e">
        <v>#VALUE!</v>
      </c>
      <c r="AR99" s="21" t="e">
        <v>#VALUE!</v>
      </c>
      <c r="AS99">
        <v>2.2727272727272707</v>
      </c>
      <c r="AT99" t="e">
        <v>#VALUE!</v>
      </c>
      <c r="AU99" t="e">
        <v>#VALUE!</v>
      </c>
      <c r="AV99" t="s">
        <v>2255</v>
      </c>
    </row>
    <row r="100" spans="1:48" x14ac:dyDescent="0.25">
      <c r="A100" s="14">
        <v>1.0299999999999983E-9</v>
      </c>
      <c r="B100" t="s">
        <v>1037</v>
      </c>
      <c r="C100" s="4">
        <v>8</v>
      </c>
      <c r="D100" s="4">
        <v>0</v>
      </c>
      <c r="E100" s="4">
        <v>10</v>
      </c>
      <c r="F100" s="4">
        <v>18</v>
      </c>
      <c r="G100" s="4">
        <v>24</v>
      </c>
      <c r="H100" s="4">
        <v>21.77</v>
      </c>
      <c r="I100" s="34">
        <v>2527.2601012872851</v>
      </c>
      <c r="J100" s="35">
        <v>22.351129363449694</v>
      </c>
      <c r="K100" s="35">
        <v>22.351129363449694</v>
      </c>
      <c r="L100" s="35">
        <v>10.502252368754258</v>
      </c>
      <c r="M100" s="35">
        <v>10.502252368754258</v>
      </c>
      <c r="N100" s="4">
        <v>0.97399999999999998</v>
      </c>
      <c r="O100" s="4">
        <v>18.780487804878039</v>
      </c>
      <c r="P100" s="35">
        <v>6.4216812126779983</v>
      </c>
      <c r="Q100" s="36" t="str">
        <f t="shared" si="53"/>
        <v xml:space="preserve"> </v>
      </c>
      <c r="R100" s="36" t="str">
        <f t="shared" si="54"/>
        <v xml:space="preserve"> </v>
      </c>
      <c r="S100" s="37" t="str">
        <f t="shared" si="55"/>
        <v/>
      </c>
      <c r="T100" s="37" t="str">
        <f t="shared" si="56"/>
        <v/>
      </c>
      <c r="U100" s="37" t="str">
        <f t="shared" si="57"/>
        <v/>
      </c>
      <c r="V100" s="37" t="str">
        <f t="shared" si="58"/>
        <v/>
      </c>
      <c r="W100" s="37" t="str">
        <f t="shared" si="59"/>
        <v/>
      </c>
      <c r="X100" s="37">
        <f t="shared" si="60"/>
        <v>-0.10016434674377361</v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>
        <f t="shared" si="64"/>
        <v>67</v>
      </c>
      <c r="AC100" s="1" t="str">
        <f t="shared" si="65"/>
        <v xml:space="preserve"> 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6.4216812137079984</v>
      </c>
      <c r="AH100" s="38" t="str">
        <f t="shared" si="70"/>
        <v xml:space="preserve"> </v>
      </c>
      <c r="AI100" s="1">
        <f t="shared" si="71"/>
        <v>7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1037</v>
      </c>
      <c r="AP100" t="s">
        <v>1290</v>
      </c>
      <c r="AQ100" s="22">
        <v>-30.797124943018026</v>
      </c>
      <c r="AR100" s="21">
        <v>10.016434674377361</v>
      </c>
      <c r="AS100">
        <v>10.243454294901234</v>
      </c>
      <c r="AT100">
        <v>30.797124943018026</v>
      </c>
      <c r="AU100">
        <v>-10.016434674377361</v>
      </c>
      <c r="AV100" t="s">
        <v>2256</v>
      </c>
    </row>
    <row r="101" spans="1:48" x14ac:dyDescent="0.25">
      <c r="A101" s="14">
        <v>1.0399999999999983E-9</v>
      </c>
      <c r="B101" t="s">
        <v>1208</v>
      </c>
      <c r="C101" s="4">
        <v>8</v>
      </c>
      <c r="D101" s="4">
        <v>1</v>
      </c>
      <c r="E101" s="4">
        <v>5</v>
      </c>
      <c r="F101" s="4">
        <v>14</v>
      </c>
      <c r="G101" s="4">
        <v>45</v>
      </c>
      <c r="H101" s="4">
        <v>44.11</v>
      </c>
      <c r="I101" s="34">
        <v>11472.656477373985</v>
      </c>
      <c r="J101" s="35" t="s">
        <v>1236</v>
      </c>
      <c r="K101" s="35" t="s">
        <v>1236</v>
      </c>
      <c r="L101" s="35">
        <v>14.665479568370777</v>
      </c>
      <c r="M101" s="35">
        <v>14.665479568370777</v>
      </c>
      <c r="N101" s="4">
        <v>-4.3000000000000003E-2</v>
      </c>
      <c r="O101" s="4" t="s">
        <v>119</v>
      </c>
      <c r="P101" s="35">
        <v>8.6148265699387896E-2</v>
      </c>
      <c r="Q101" s="36" t="str">
        <f t="shared" si="53"/>
        <v xml:space="preserve"> </v>
      </c>
      <c r="R101" s="36" t="str">
        <f t="shared" si="54"/>
        <v xml:space="preserve"> </v>
      </c>
      <c r="S101" s="37" t="str">
        <f t="shared" si="55"/>
        <v/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/>
      </c>
      <c r="X101" s="37" t="str">
        <f t="shared" si="60"/>
        <v/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 t="str">
        <f t="shared" si="65"/>
        <v xml:space="preserve"> 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 t="str">
        <f t="shared" si="69"/>
        <v xml:space="preserve"> </v>
      </c>
      <c r="AH101" s="38" t="str">
        <f t="shared" si="70"/>
        <v xml:space="preserve"> </v>
      </c>
      <c r="AI101" s="1" t="str">
        <f t="shared" si="71"/>
        <v xml:space="preserve"> 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1208</v>
      </c>
      <c r="AP101" t="s">
        <v>1866</v>
      </c>
      <c r="AQ101" s="22" t="e">
        <v>#VALUE!</v>
      </c>
      <c r="AR101" s="21">
        <v>-25.654201826099211</v>
      </c>
      <c r="AS101">
        <v>2.0176830650646016</v>
      </c>
      <c r="AT101" t="e">
        <v>#VALUE!</v>
      </c>
      <c r="AU101">
        <v>25.654201826099211</v>
      </c>
      <c r="AV101" t="s">
        <v>2257</v>
      </c>
    </row>
    <row r="102" spans="1:48" x14ac:dyDescent="0.25">
      <c r="A102" s="14">
        <v>1.0499999999999982E-9</v>
      </c>
      <c r="B102" t="s">
        <v>1012</v>
      </c>
      <c r="C102" s="4">
        <v>13</v>
      </c>
      <c r="D102" s="4">
        <v>0</v>
      </c>
      <c r="E102" s="4">
        <v>5</v>
      </c>
      <c r="F102" s="4">
        <v>18</v>
      </c>
      <c r="G102" s="4">
        <v>110</v>
      </c>
      <c r="H102" s="4">
        <v>108.27</v>
      </c>
      <c r="I102" s="34">
        <v>21502.397800438412</v>
      </c>
      <c r="J102" s="35">
        <v>20.11705685618729</v>
      </c>
      <c r="K102" s="35">
        <v>20.11705685618729</v>
      </c>
      <c r="L102" s="35">
        <v>11.77006376372321</v>
      </c>
      <c r="M102" s="35">
        <v>11.77006376372321</v>
      </c>
      <c r="N102" s="4">
        <v>5.3819999999999997</v>
      </c>
      <c r="O102" s="4">
        <v>10.061349693251534</v>
      </c>
      <c r="P102" s="35" t="s">
        <v>124</v>
      </c>
      <c r="Q102" s="36">
        <f t="shared" si="53"/>
        <v>72.222222223272226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 t="str">
        <f t="shared" si="65"/>
        <v xml:space="preserve"> </v>
      </c>
      <c r="AD102" s="1" t="str">
        <f t="shared" si="66"/>
        <v xml:space="preserve"> </v>
      </c>
      <c r="AE102" s="1">
        <f t="shared" si="67"/>
        <v>78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1012</v>
      </c>
      <c r="AP102" t="s">
        <v>1263</v>
      </c>
      <c r="AQ102" s="22">
        <v>-17.723500961314119</v>
      </c>
      <c r="AR102" s="21">
        <v>-0.84620559307315713</v>
      </c>
      <c r="AS102">
        <v>1.5978572088297893</v>
      </c>
      <c r="AT102">
        <v>17.723500961314119</v>
      </c>
      <c r="AU102">
        <v>0.84620559307315713</v>
      </c>
      <c r="AV102" t="s">
        <v>2258</v>
      </c>
    </row>
    <row r="103" spans="1:48" x14ac:dyDescent="0.25">
      <c r="A103" s="14">
        <v>1.0599999999999982E-9</v>
      </c>
      <c r="B103" t="s">
        <v>870</v>
      </c>
      <c r="C103" s="4">
        <v>10</v>
      </c>
      <c r="D103" s="4">
        <v>2</v>
      </c>
      <c r="E103" s="4">
        <v>2</v>
      </c>
      <c r="F103" s="4">
        <v>14</v>
      </c>
      <c r="G103" s="4">
        <v>43.910999298095703</v>
      </c>
      <c r="H103" s="4">
        <v>41.73</v>
      </c>
      <c r="I103" s="34">
        <v>6598.8120242397817</v>
      </c>
      <c r="J103" s="35">
        <v>22.126611330671938</v>
      </c>
      <c r="K103" s="35">
        <v>22.126611330671938</v>
      </c>
      <c r="L103" s="35">
        <v>14.211247836611376</v>
      </c>
      <c r="M103" s="35">
        <v>14.211247836611376</v>
      </c>
      <c r="N103" s="4">
        <v>1.5030000000000001</v>
      </c>
      <c r="O103" s="4" t="s">
        <v>119</v>
      </c>
      <c r="P103" s="35">
        <v>0.98026548676315972</v>
      </c>
      <c r="Q103" s="36">
        <f t="shared" si="53"/>
        <v>71.428571429631432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/>
      </c>
      <c r="V103" s="37" t="str">
        <f t="shared" si="58"/>
        <v/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>
        <f t="shared" si="67"/>
        <v>80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870</v>
      </c>
      <c r="AP103" t="s">
        <v>1664</v>
      </c>
      <c r="AQ103" s="22">
        <v>-29.483262331976334</v>
      </c>
      <c r="AR103" s="21">
        <v>-21.762332799094388</v>
      </c>
      <c r="AS103">
        <v>5.2264541051898039</v>
      </c>
      <c r="AT103">
        <v>29.483262331976334</v>
      </c>
      <c r="AU103">
        <v>21.762332799094388</v>
      </c>
      <c r="AV103" t="s">
        <v>2259</v>
      </c>
    </row>
    <row r="104" spans="1:48" x14ac:dyDescent="0.25">
      <c r="A104" s="14">
        <v>1.0699999999999982E-9</v>
      </c>
      <c r="B104" t="s">
        <v>928</v>
      </c>
      <c r="C104" s="4">
        <v>12</v>
      </c>
      <c r="D104" s="4">
        <v>3</v>
      </c>
      <c r="E104" s="4">
        <v>2</v>
      </c>
      <c r="F104" s="4">
        <v>17</v>
      </c>
      <c r="G104" s="4">
        <v>67</v>
      </c>
      <c r="H104" s="4">
        <v>53.71</v>
      </c>
      <c r="I104" s="34">
        <v>4724.4794582510885</v>
      </c>
      <c r="J104" s="35" t="s">
        <v>1236</v>
      </c>
      <c r="K104" s="35" t="s">
        <v>1236</v>
      </c>
      <c r="L104" s="35">
        <v>32.371601480868577</v>
      </c>
      <c r="M104" s="35">
        <v>32.371601480868577</v>
      </c>
      <c r="N104" s="4">
        <v>0.625</v>
      </c>
      <c r="O104" s="4">
        <v>-52.651515151515149</v>
      </c>
      <c r="P104" s="35" t="s">
        <v>124</v>
      </c>
      <c r="Q104" s="36">
        <f t="shared" si="53"/>
        <v>70.588235295187658</v>
      </c>
      <c r="R104" s="36" t="str">
        <f t="shared" si="54"/>
        <v xml:space="preserve"> </v>
      </c>
      <c r="S104" s="37">
        <f t="shared" si="55"/>
        <v>0.24743995638558372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43</v>
      </c>
      <c r="AD104" s="1" t="str">
        <f t="shared" si="66"/>
        <v xml:space="preserve"> </v>
      </c>
      <c r="AE104" s="1">
        <f t="shared" si="67"/>
        <v>83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>
        <f t="shared" si="74"/>
        <v>-52.65151515044515</v>
      </c>
      <c r="AM104" s="1" t="str">
        <f t="shared" si="75"/>
        <v xml:space="preserve"> </v>
      </c>
      <c r="AN104" s="1">
        <f t="shared" si="76"/>
        <v>1</v>
      </c>
      <c r="AO104" t="s">
        <v>928</v>
      </c>
      <c r="AP104" t="s">
        <v>1664</v>
      </c>
      <c r="AQ104" s="22" t="e">
        <v>#VALUE!</v>
      </c>
      <c r="AR104" s="21">
        <v>-177.36070456801261</v>
      </c>
      <c r="AS104">
        <v>24.743995531558372</v>
      </c>
      <c r="AT104" t="e">
        <v>#VALUE!</v>
      </c>
      <c r="AU104">
        <v>177.36070456801261</v>
      </c>
      <c r="AV104" t="s">
        <v>2260</v>
      </c>
    </row>
    <row r="105" spans="1:48" x14ac:dyDescent="0.25">
      <c r="A105" s="14">
        <v>1.0799999999999981E-9</v>
      </c>
      <c r="B105" t="s">
        <v>950</v>
      </c>
      <c r="C105" s="4">
        <v>11</v>
      </c>
      <c r="D105" s="4">
        <v>0</v>
      </c>
      <c r="E105" s="4">
        <v>0</v>
      </c>
      <c r="F105" s="4">
        <v>11</v>
      </c>
      <c r="G105" s="4">
        <v>87</v>
      </c>
      <c r="H105" s="4">
        <v>77.819999999999993</v>
      </c>
      <c r="I105" s="34">
        <v>3825.7690573731275</v>
      </c>
      <c r="J105" s="35">
        <v>20.86327077747989</v>
      </c>
      <c r="K105" s="35">
        <v>20.86327077747989</v>
      </c>
      <c r="L105" s="35">
        <v>19.914090177133655</v>
      </c>
      <c r="M105" s="35">
        <v>19.914090177133655</v>
      </c>
      <c r="N105" s="4">
        <v>3.73</v>
      </c>
      <c r="O105" s="4">
        <v>34.462869502523432</v>
      </c>
      <c r="P105" s="35">
        <v>3.8550501156515038</v>
      </c>
      <c r="Q105" s="36">
        <f t="shared" si="53"/>
        <v>100.00000000108</v>
      </c>
      <c r="R105" s="36" t="str">
        <f t="shared" si="54"/>
        <v xml:space="preserve"> </v>
      </c>
      <c r="S105" s="37" t="str">
        <f t="shared" si="55"/>
        <v/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 t="str">
        <f t="shared" si="65"/>
        <v xml:space="preserve"> </v>
      </c>
      <c r="AD105" s="1" t="str">
        <f t="shared" si="66"/>
        <v xml:space="preserve"> </v>
      </c>
      <c r="AE105" s="1">
        <f t="shared" si="67"/>
        <v>15</v>
      </c>
      <c r="AF105" s="1" t="str">
        <f t="shared" si="68"/>
        <v xml:space="preserve"> </v>
      </c>
      <c r="AG105" s="38">
        <f t="shared" si="69"/>
        <v>3.8550501167315039</v>
      </c>
      <c r="AH105" s="38" t="str">
        <f t="shared" si="70"/>
        <v xml:space="preserve"> </v>
      </c>
      <c r="AI105" s="1">
        <f t="shared" si="71"/>
        <v>40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950</v>
      </c>
      <c r="AP105" t="s">
        <v>1585</v>
      </c>
      <c r="AQ105" s="22">
        <v>-22.090288603693175</v>
      </c>
      <c r="AR105" s="21">
        <v>-70.624430973086632</v>
      </c>
      <c r="AS105">
        <v>11.796453353893611</v>
      </c>
      <c r="AT105">
        <v>22.090288603693175</v>
      </c>
      <c r="AU105">
        <v>70.624430973086632</v>
      </c>
      <c r="AV105" t="s">
        <v>2261</v>
      </c>
    </row>
    <row r="106" spans="1:48" x14ac:dyDescent="0.25">
      <c r="A106" s="14">
        <v>1.0899999999999981E-9</v>
      </c>
      <c r="B106" t="s">
        <v>1018</v>
      </c>
      <c r="C106" s="4">
        <v>2</v>
      </c>
      <c r="D106" s="4">
        <v>0</v>
      </c>
      <c r="E106" s="4">
        <v>8</v>
      </c>
      <c r="F106" s="4">
        <v>10</v>
      </c>
      <c r="G106" s="4">
        <v>33</v>
      </c>
      <c r="H106" s="4">
        <v>34.630000000000003</v>
      </c>
      <c r="I106" s="34">
        <v>25619.768945178548</v>
      </c>
      <c r="J106" s="35">
        <v>11.074512312120243</v>
      </c>
      <c r="K106" s="35">
        <v>11.074512312120243</v>
      </c>
      <c r="L106" s="35" t="s">
        <v>1236</v>
      </c>
      <c r="M106" s="35" t="s">
        <v>1236</v>
      </c>
      <c r="N106" s="4">
        <v>3.1270000000000002</v>
      </c>
      <c r="O106" s="4">
        <v>8.6518415566365565</v>
      </c>
      <c r="P106" s="35">
        <v>5.0765232457406873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>
        <f t="shared" si="58"/>
        <v>-0.3519278838141815</v>
      </c>
      <c r="W106" s="37" t="str">
        <f t="shared" si="59"/>
        <v xml:space="preserve"> </v>
      </c>
      <c r="X106" s="37" t="str">
        <f t="shared" si="60"/>
        <v xml:space="preserve"> </v>
      </c>
      <c r="Y106" s="1" t="str">
        <f t="shared" si="61"/>
        <v xml:space="preserve"> </v>
      </c>
      <c r="Z106" s="1">
        <f t="shared" si="62"/>
        <v>41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5.0765232468306873</v>
      </c>
      <c r="AH106" s="38" t="str">
        <f t="shared" si="70"/>
        <v xml:space="preserve"> </v>
      </c>
      <c r="AI106" s="1">
        <f t="shared" si="71"/>
        <v>20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1018</v>
      </c>
      <c r="AP106" t="s">
        <v>1415</v>
      </c>
      <c r="AQ106" s="22">
        <v>35.192788381418147</v>
      </c>
      <c r="AR106" s="21" t="e">
        <v>#VALUE!</v>
      </c>
      <c r="AS106">
        <v>-4.7069015304649238</v>
      </c>
      <c r="AT106">
        <v>-35.192788381418147</v>
      </c>
      <c r="AU106" t="e">
        <v>#VALUE!</v>
      </c>
      <c r="AV106" t="s">
        <v>2262</v>
      </c>
    </row>
    <row r="107" spans="1:48" x14ac:dyDescent="0.25">
      <c r="A107" s="14">
        <v>1.0999999999999981E-9</v>
      </c>
      <c r="B107" t="s">
        <v>886</v>
      </c>
      <c r="C107" s="4">
        <v>6</v>
      </c>
      <c r="D107" s="4">
        <v>1</v>
      </c>
      <c r="E107" s="4">
        <v>9</v>
      </c>
      <c r="F107" s="4">
        <v>16</v>
      </c>
      <c r="G107" s="4">
        <v>31</v>
      </c>
      <c r="H107" s="4">
        <v>30</v>
      </c>
      <c r="I107" s="34">
        <v>14287.818100344137</v>
      </c>
      <c r="J107" s="35">
        <v>19.620667102681491</v>
      </c>
      <c r="K107" s="35">
        <v>19.620667102681491</v>
      </c>
      <c r="L107" s="35">
        <v>12.739933601646975</v>
      </c>
      <c r="M107" s="35">
        <v>12.739933601646975</v>
      </c>
      <c r="N107" s="4">
        <v>1.5290000000000001</v>
      </c>
      <c r="O107" s="4">
        <v>1.2582781456953729</v>
      </c>
      <c r="P107" s="35">
        <v>3.5066666666666668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3.5066666677666669</v>
      </c>
      <c r="AH107" s="38" t="str">
        <f t="shared" si="70"/>
        <v xml:space="preserve"> </v>
      </c>
      <c r="AI107" s="1">
        <f t="shared" si="71"/>
        <v>51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886</v>
      </c>
      <c r="AP107" t="s">
        <v>1296</v>
      </c>
      <c r="AQ107" s="22">
        <v>-14.818665525306818</v>
      </c>
      <c r="AR107" s="21">
        <v>-9.1560750243022238</v>
      </c>
      <c r="AS107">
        <v>3.3333333333333437</v>
      </c>
      <c r="AT107">
        <v>14.818665525306818</v>
      </c>
      <c r="AU107">
        <v>9.1560750243022238</v>
      </c>
      <c r="AV107" t="s">
        <v>2263</v>
      </c>
    </row>
    <row r="108" spans="1:48" x14ac:dyDescent="0.25">
      <c r="A108" s="14">
        <v>1.109999999999998E-9</v>
      </c>
      <c r="B108" t="s">
        <v>961</v>
      </c>
      <c r="C108" s="4">
        <v>16</v>
      </c>
      <c r="D108" s="4">
        <v>0</v>
      </c>
      <c r="E108" s="4">
        <v>2</v>
      </c>
      <c r="F108" s="4">
        <v>18</v>
      </c>
      <c r="G108" s="4">
        <v>12.75</v>
      </c>
      <c r="H108" s="4">
        <v>9.25</v>
      </c>
      <c r="I108" s="34">
        <v>1926.0180665081286</v>
      </c>
      <c r="J108" s="35">
        <v>30.715387179237496</v>
      </c>
      <c r="K108" s="35">
        <v>30.715387179237496</v>
      </c>
      <c r="L108" s="35">
        <v>4.7043803680981595</v>
      </c>
      <c r="M108" s="35">
        <v>4.7043803680981595</v>
      </c>
      <c r="N108" s="4">
        <v>0.24</v>
      </c>
      <c r="O108" s="4" t="s">
        <v>119</v>
      </c>
      <c r="P108" s="35">
        <v>0.23061188491615092</v>
      </c>
      <c r="Q108" s="36">
        <f t="shared" si="53"/>
        <v>88.888888889998881</v>
      </c>
      <c r="R108" s="36" t="str">
        <f t="shared" si="54"/>
        <v xml:space="preserve"> </v>
      </c>
      <c r="S108" s="37">
        <f t="shared" si="55"/>
        <v>0.37837837948837827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-0.59692749392619104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22</v>
      </c>
      <c r="AC108" s="1">
        <f t="shared" si="65"/>
        <v>24</v>
      </c>
      <c r="AD108" s="1" t="str">
        <f t="shared" si="66"/>
        <v xml:space="preserve"> </v>
      </c>
      <c r="AE108" s="1">
        <f t="shared" si="67"/>
        <v>33</v>
      </c>
      <c r="AF108" s="1" t="str">
        <f t="shared" si="68"/>
        <v xml:space="preserve"> </v>
      </c>
      <c r="AG108" s="38" t="str">
        <f t="shared" si="69"/>
        <v xml:space="preserve"> </v>
      </c>
      <c r="AH108" s="38" t="str">
        <f t="shared" si="70"/>
        <v xml:space="preserve"> </v>
      </c>
      <c r="AI108" s="1" t="str">
        <f t="shared" si="71"/>
        <v xml:space="preserve"> 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961</v>
      </c>
      <c r="AP108" t="s">
        <v>1330</v>
      </c>
      <c r="AQ108" s="22">
        <v>-79.744131458771108</v>
      </c>
      <c r="AR108" s="21">
        <v>59.692749392619106</v>
      </c>
      <c r="AS108">
        <v>37.837837837837832</v>
      </c>
      <c r="AT108">
        <v>79.744131458771108</v>
      </c>
      <c r="AU108">
        <v>-59.692749392619106</v>
      </c>
      <c r="AV108" t="s">
        <v>2264</v>
      </c>
    </row>
    <row r="109" spans="1:48" x14ac:dyDescent="0.25">
      <c r="A109" s="14">
        <v>1.119999999999998E-9</v>
      </c>
      <c r="B109" t="s">
        <v>942</v>
      </c>
      <c r="C109" s="4">
        <v>5</v>
      </c>
      <c r="D109" s="4">
        <v>0</v>
      </c>
      <c r="E109" s="4">
        <v>3</v>
      </c>
      <c r="F109" s="4">
        <v>8</v>
      </c>
      <c r="G109" s="4">
        <v>37</v>
      </c>
      <c r="H109" s="4">
        <v>30.98</v>
      </c>
      <c r="I109" s="34">
        <v>1273.669461000718</v>
      </c>
      <c r="J109" s="35">
        <v>7.3186865107488783</v>
      </c>
      <c r="K109" s="35">
        <v>7.3186865107488783</v>
      </c>
      <c r="L109" s="35" t="s">
        <v>1236</v>
      </c>
      <c r="M109" s="35" t="s">
        <v>1236</v>
      </c>
      <c r="N109" s="4">
        <v>4.2329999999999997</v>
      </c>
      <c r="O109" s="4">
        <v>19.576271186440668</v>
      </c>
      <c r="P109" s="35">
        <v>0.63266623628147201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0.19431891654930925</v>
      </c>
      <c r="T109" s="37" t="str">
        <f t="shared" si="56"/>
        <v/>
      </c>
      <c r="U109" s="37" t="str">
        <f t="shared" si="57"/>
        <v/>
      </c>
      <c r="V109" s="37">
        <f t="shared" si="58"/>
        <v>-0.57171597980610644</v>
      </c>
      <c r="W109" s="37" t="str">
        <f t="shared" si="59"/>
        <v xml:space="preserve"> </v>
      </c>
      <c r="X109" s="37" t="str">
        <f t="shared" si="60"/>
        <v xml:space="preserve"> </v>
      </c>
      <c r="Y109" s="1" t="str">
        <f t="shared" si="61"/>
        <v xml:space="preserve"> </v>
      </c>
      <c r="Z109" s="1">
        <f t="shared" si="62"/>
        <v>14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60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942</v>
      </c>
      <c r="AP109" t="s">
        <v>2241</v>
      </c>
      <c r="AQ109" s="22">
        <v>57.171597980610642</v>
      </c>
      <c r="AR109" s="21" t="e">
        <v>#VALUE!</v>
      </c>
      <c r="AS109">
        <v>19.431891542930924</v>
      </c>
      <c r="AT109">
        <v>-57.171597980610642</v>
      </c>
      <c r="AU109" t="e">
        <v>#VALUE!</v>
      </c>
      <c r="AV109" t="s">
        <v>2265</v>
      </c>
    </row>
    <row r="110" spans="1:48" x14ac:dyDescent="0.25">
      <c r="A110" s="14">
        <v>1.129999999999998E-9</v>
      </c>
      <c r="B110" t="s">
        <v>861</v>
      </c>
      <c r="C110" s="4">
        <v>5</v>
      </c>
      <c r="D110" s="4">
        <v>0</v>
      </c>
      <c r="E110" s="4">
        <v>2</v>
      </c>
      <c r="F110" s="4">
        <v>7</v>
      </c>
      <c r="G110" s="4">
        <v>16</v>
      </c>
      <c r="H110" s="4">
        <v>14.66</v>
      </c>
      <c r="I110" s="34">
        <v>3350.3481798905104</v>
      </c>
      <c r="J110" s="35" t="s">
        <v>1236</v>
      </c>
      <c r="K110" s="35" t="s">
        <v>1236</v>
      </c>
      <c r="L110" s="35">
        <v>13.895300086073199</v>
      </c>
      <c r="M110" s="35">
        <v>13.895300086073199</v>
      </c>
      <c r="N110" s="4" t="s">
        <v>119</v>
      </c>
      <c r="O110" s="4" t="s">
        <v>119</v>
      </c>
      <c r="P110" s="35">
        <v>4.7066848567530695</v>
      </c>
      <c r="Q110" s="36">
        <f t="shared" si="53"/>
        <v>71.428571429701435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 xml:space="preserve"> </v>
      </c>
      <c r="V110" s="37" t="str">
        <f t="shared" si="58"/>
        <v xml:space="preserve"> </v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79</v>
      </c>
      <c r="AF110" s="1" t="str">
        <f t="shared" si="68"/>
        <v xml:space="preserve"> </v>
      </c>
      <c r="AG110" s="38">
        <f t="shared" si="69"/>
        <v>4.7066848578830696</v>
      </c>
      <c r="AH110" s="38" t="str">
        <f t="shared" si="70"/>
        <v xml:space="preserve"> </v>
      </c>
      <c r="AI110" s="1">
        <f t="shared" si="71"/>
        <v>28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861</v>
      </c>
      <c r="AP110" t="s">
        <v>1251</v>
      </c>
      <c r="AQ110" s="22" t="e">
        <v>#VALUE!</v>
      </c>
      <c r="AR110" s="21">
        <v>-19.05528443919977</v>
      </c>
      <c r="AS110">
        <v>9.1405184174624843</v>
      </c>
      <c r="AT110" t="e">
        <v>#VALUE!</v>
      </c>
      <c r="AU110">
        <v>19.05528443919977</v>
      </c>
      <c r="AV110" t="s">
        <v>2266</v>
      </c>
    </row>
    <row r="111" spans="1:48" x14ac:dyDescent="0.25">
      <c r="A111" s="14">
        <v>1.1399999999999979E-9</v>
      </c>
      <c r="B111" t="s">
        <v>884</v>
      </c>
      <c r="C111" s="4">
        <v>8</v>
      </c>
      <c r="D111" s="4">
        <v>0</v>
      </c>
      <c r="E111" s="4">
        <v>0</v>
      </c>
      <c r="F111" s="4">
        <v>8</v>
      </c>
      <c r="G111" s="4">
        <v>75</v>
      </c>
      <c r="H111" s="4">
        <v>70.150000000000006</v>
      </c>
      <c r="I111" s="34">
        <v>5992.5464329012739</v>
      </c>
      <c r="J111" s="35">
        <v>9.0190280277706361</v>
      </c>
      <c r="K111" s="35">
        <v>9.0190280277706361</v>
      </c>
      <c r="L111" s="35" t="s">
        <v>1236</v>
      </c>
      <c r="M111" s="35" t="s">
        <v>1236</v>
      </c>
      <c r="N111" s="4">
        <v>7.7780000000000005</v>
      </c>
      <c r="O111" s="4">
        <v>9.2415730337078692</v>
      </c>
      <c r="P111" s="35">
        <v>2.802565930149679</v>
      </c>
      <c r="Q111" s="36">
        <f t="shared" si="53"/>
        <v>100.00000000113999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>
        <f t="shared" si="58"/>
        <v>-0.47221327538733948</v>
      </c>
      <c r="W111" s="37" t="str">
        <f t="shared" si="59"/>
        <v xml:space="preserve"> </v>
      </c>
      <c r="X111" s="37" t="str">
        <f t="shared" si="60"/>
        <v xml:space="preserve"> </v>
      </c>
      <c r="Y111" s="1" t="str">
        <f t="shared" si="61"/>
        <v xml:space="preserve"> </v>
      </c>
      <c r="Z111" s="1">
        <f t="shared" si="62"/>
        <v>23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>
        <f t="shared" si="67"/>
        <v>14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884</v>
      </c>
      <c r="AP111" t="s">
        <v>1415</v>
      </c>
      <c r="AQ111" s="22">
        <v>47.221327538733945</v>
      </c>
      <c r="AR111" s="21" t="e">
        <v>#VALUE!</v>
      </c>
      <c r="AS111">
        <v>6.9137562366357708</v>
      </c>
      <c r="AT111">
        <v>-47.221327538733945</v>
      </c>
      <c r="AU111" t="e">
        <v>#VALUE!</v>
      </c>
      <c r="AV111" t="s">
        <v>2267</v>
      </c>
    </row>
    <row r="112" spans="1:48" x14ac:dyDescent="0.25">
      <c r="A112" s="14">
        <v>1.1499999999999979E-9</v>
      </c>
      <c r="B112" t="s">
        <v>882</v>
      </c>
      <c r="C112" s="4">
        <v>9</v>
      </c>
      <c r="D112" s="4">
        <v>0</v>
      </c>
      <c r="E112" s="4">
        <v>0</v>
      </c>
      <c r="F112" s="4">
        <v>9</v>
      </c>
      <c r="G112" s="4">
        <v>179</v>
      </c>
      <c r="H112" s="4">
        <v>160.29</v>
      </c>
      <c r="I112" s="34">
        <v>18269.347618979682</v>
      </c>
      <c r="J112" s="35">
        <v>17.198497854077253</v>
      </c>
      <c r="K112" s="35">
        <v>17.198497854077253</v>
      </c>
      <c r="L112" s="35" t="s">
        <v>1236</v>
      </c>
      <c r="M112" s="35" t="s">
        <v>1236</v>
      </c>
      <c r="N112" s="4">
        <v>9.32</v>
      </c>
      <c r="O112" s="4">
        <v>-6.0483870967741904</v>
      </c>
      <c r="P112" s="35">
        <v>2.1317611828560739</v>
      </c>
      <c r="Q112" s="36">
        <f t="shared" si="53"/>
        <v>100.00000000115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>
        <f t="shared" si="67"/>
        <v>13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882</v>
      </c>
      <c r="AP112" t="s">
        <v>1245</v>
      </c>
      <c r="AQ112" s="22">
        <v>-0.64431358580701037</v>
      </c>
      <c r="AR112" s="21" t="e">
        <v>#VALUE!</v>
      </c>
      <c r="AS112">
        <v>11.672593424418242</v>
      </c>
      <c r="AT112">
        <v>0.64431358580701037</v>
      </c>
      <c r="AU112" t="e">
        <v>#VALUE!</v>
      </c>
      <c r="AV112" t="s">
        <v>2268</v>
      </c>
    </row>
    <row r="113" spans="1:48" x14ac:dyDescent="0.25">
      <c r="A113" s="14">
        <v>1.1599999999999979E-9</v>
      </c>
      <c r="B113" t="s">
        <v>893</v>
      </c>
      <c r="C113" s="4">
        <v>6</v>
      </c>
      <c r="D113" s="4">
        <v>0</v>
      </c>
      <c r="E113" s="4">
        <v>0</v>
      </c>
      <c r="F113" s="4">
        <v>6</v>
      </c>
      <c r="G113" s="4">
        <v>37.5</v>
      </c>
      <c r="H113" s="4">
        <v>32.15</v>
      </c>
      <c r="I113" s="34">
        <v>1692.7584793997</v>
      </c>
      <c r="J113" s="35">
        <v>3.6954022988505741</v>
      </c>
      <c r="K113" s="35">
        <v>3.6954022988505741</v>
      </c>
      <c r="L113" s="35">
        <v>2.2867290640394091</v>
      </c>
      <c r="M113" s="35">
        <v>2.2867290640394091</v>
      </c>
      <c r="N113" s="4">
        <v>8.7000000000000011</v>
      </c>
      <c r="O113" s="4">
        <v>84.713375796178369</v>
      </c>
      <c r="P113" s="35" t="s">
        <v>124</v>
      </c>
      <c r="Q113" s="36">
        <f t="shared" si="53"/>
        <v>100.00000000116</v>
      </c>
      <c r="R113" s="36" t="str">
        <f t="shared" si="54"/>
        <v xml:space="preserve"> </v>
      </c>
      <c r="S113" s="37">
        <f t="shared" si="55"/>
        <v>0.16640746616777605</v>
      </c>
      <c r="T113" s="37" t="str">
        <f t="shared" si="56"/>
        <v/>
      </c>
      <c r="U113" s="37" t="str">
        <f t="shared" si="57"/>
        <v/>
      </c>
      <c r="V113" s="37">
        <f t="shared" si="58"/>
        <v>-0.78374784184825896</v>
      </c>
      <c r="W113" s="37" t="str">
        <f t="shared" si="59"/>
        <v/>
      </c>
      <c r="X113" s="37">
        <f t="shared" si="60"/>
        <v>-0.80407247236966028</v>
      </c>
      <c r="Y113" s="1" t="str">
        <f t="shared" si="61"/>
        <v xml:space="preserve"> </v>
      </c>
      <c r="Z113" s="1">
        <f t="shared" si="62"/>
        <v>1</v>
      </c>
      <c r="AA113" s="1" t="str">
        <f t="shared" si="63"/>
        <v xml:space="preserve"> </v>
      </c>
      <c r="AB113" s="1">
        <f t="shared" si="64"/>
        <v>3</v>
      </c>
      <c r="AC113" s="1">
        <f t="shared" si="65"/>
        <v>66</v>
      </c>
      <c r="AD113" s="1" t="str">
        <f t="shared" si="66"/>
        <v xml:space="preserve"> </v>
      </c>
      <c r="AE113" s="1">
        <f t="shared" si="67"/>
        <v>12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>
        <f t="shared" si="73"/>
        <v>84.713375797338372</v>
      </c>
      <c r="AL113" s="25" t="str">
        <f t="shared" si="74"/>
        <v xml:space="preserve"> </v>
      </c>
      <c r="AM113" s="1">
        <f t="shared" si="75"/>
        <v>4</v>
      </c>
      <c r="AN113" s="1" t="str">
        <f t="shared" si="76"/>
        <v xml:space="preserve"> </v>
      </c>
      <c r="AO113" t="s">
        <v>893</v>
      </c>
      <c r="AP113" t="s">
        <v>2197</v>
      </c>
      <c r="AQ113" s="22">
        <v>78.374784184825899</v>
      </c>
      <c r="AR113" s="21">
        <v>80.407247236966029</v>
      </c>
      <c r="AS113">
        <v>16.640746500777603</v>
      </c>
      <c r="AT113">
        <v>-78.374784184825899</v>
      </c>
      <c r="AU113">
        <v>-80.407247236966029</v>
      </c>
      <c r="AV113" t="s">
        <v>2269</v>
      </c>
    </row>
    <row r="114" spans="1:48" x14ac:dyDescent="0.25">
      <c r="A114" s="14">
        <v>1.1699999999999978E-9</v>
      </c>
      <c r="B114" t="s">
        <v>1021</v>
      </c>
      <c r="C114" s="4">
        <v>3</v>
      </c>
      <c r="D114" s="4">
        <v>1</v>
      </c>
      <c r="E114" s="4">
        <v>5</v>
      </c>
      <c r="F114" s="4">
        <v>9</v>
      </c>
      <c r="G114" s="4">
        <v>41</v>
      </c>
      <c r="H114" s="4">
        <v>39.85</v>
      </c>
      <c r="I114" s="34">
        <v>7568.3305215694563</v>
      </c>
      <c r="J114" s="35">
        <v>10.542328042328043</v>
      </c>
      <c r="K114" s="35">
        <v>10.542328042328043</v>
      </c>
      <c r="L114" s="35">
        <v>8.7717518029939434</v>
      </c>
      <c r="M114" s="35">
        <v>8.7717518029939434</v>
      </c>
      <c r="N114" s="4">
        <v>3.7800000000000002</v>
      </c>
      <c r="O114" s="4">
        <v>17.757009345794401</v>
      </c>
      <c r="P114" s="35">
        <v>5.6461731493099121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-0.38307090629721896</v>
      </c>
      <c r="W114" s="37" t="str">
        <f t="shared" si="59"/>
        <v/>
      </c>
      <c r="X114" s="37">
        <f t="shared" si="60"/>
        <v>-0.24843407521497274</v>
      </c>
      <c r="Y114" s="1" t="str">
        <f t="shared" si="61"/>
        <v xml:space="preserve"> </v>
      </c>
      <c r="Z114" s="1">
        <f t="shared" si="62"/>
        <v>37</v>
      </c>
      <c r="AA114" s="1" t="str">
        <f t="shared" si="63"/>
        <v xml:space="preserve"> </v>
      </c>
      <c r="AB114" s="1">
        <f t="shared" si="64"/>
        <v>60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5.6461731504799122</v>
      </c>
      <c r="AH114" s="38" t="str">
        <f t="shared" si="70"/>
        <v xml:space="preserve"> </v>
      </c>
      <c r="AI114" s="1">
        <f t="shared" si="71"/>
        <v>12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1021</v>
      </c>
      <c r="AP114" t="s">
        <v>1481</v>
      </c>
      <c r="AQ114" s="22">
        <v>38.307090629721898</v>
      </c>
      <c r="AR114" s="21">
        <v>24.843407521497273</v>
      </c>
      <c r="AS114">
        <v>2.8858218318695172</v>
      </c>
      <c r="AT114">
        <v>-38.307090629721898</v>
      </c>
      <c r="AU114">
        <v>-24.843407521497273</v>
      </c>
      <c r="AV114" t="s">
        <v>2270</v>
      </c>
    </row>
    <row r="115" spans="1:48" x14ac:dyDescent="0.25">
      <c r="A115" s="14">
        <v>1.1799999999999978E-9</v>
      </c>
      <c r="B115" t="s">
        <v>1005</v>
      </c>
      <c r="C115" s="4">
        <v>10</v>
      </c>
      <c r="D115" s="4">
        <v>1</v>
      </c>
      <c r="E115" s="4">
        <v>1</v>
      </c>
      <c r="F115" s="4">
        <v>12</v>
      </c>
      <c r="G115" s="4">
        <v>16.5</v>
      </c>
      <c r="H115" s="4">
        <v>15.23</v>
      </c>
      <c r="I115" s="34">
        <v>1710.7506440736838</v>
      </c>
      <c r="J115" s="35">
        <v>9.0118343195266277</v>
      </c>
      <c r="K115" s="35">
        <v>9.0118343195266277</v>
      </c>
      <c r="L115" s="35">
        <v>28.742353738842915</v>
      </c>
      <c r="M115" s="35">
        <v>28.742353738842915</v>
      </c>
      <c r="N115" s="4">
        <v>1.69</v>
      </c>
      <c r="O115" s="4">
        <v>51.433691756272381</v>
      </c>
      <c r="P115" s="35">
        <v>2.1667760998030201</v>
      </c>
      <c r="Q115" s="36">
        <f t="shared" si="53"/>
        <v>83.333333334513327</v>
      </c>
      <c r="R115" s="36" t="str">
        <f t="shared" si="54"/>
        <v xml:space="preserve"> </v>
      </c>
      <c r="S115" s="37" t="str">
        <f t="shared" si="55"/>
        <v/>
      </c>
      <c r="T115" s="37" t="str">
        <f t="shared" si="56"/>
        <v/>
      </c>
      <c r="U115" s="37" t="str">
        <f t="shared" si="57"/>
        <v/>
      </c>
      <c r="V115" s="37">
        <f t="shared" si="58"/>
        <v>-0.47263424577353119</v>
      </c>
      <c r="W115" s="37" t="str">
        <f t="shared" si="59"/>
        <v/>
      </c>
      <c r="X115" s="37" t="str">
        <f t="shared" si="60"/>
        <v/>
      </c>
      <c r="Y115" s="1" t="str">
        <f t="shared" si="61"/>
        <v xml:space="preserve"> </v>
      </c>
      <c r="Z115" s="1">
        <f t="shared" si="62"/>
        <v>22</v>
      </c>
      <c r="AA115" s="1" t="str">
        <f t="shared" si="63"/>
        <v xml:space="preserve"> </v>
      </c>
      <c r="AB115" s="1" t="str">
        <f t="shared" si="64"/>
        <v xml:space="preserve"> </v>
      </c>
      <c r="AC115" s="1" t="str">
        <f t="shared" si="65"/>
        <v xml:space="preserve"> </v>
      </c>
      <c r="AD115" s="1" t="str">
        <f t="shared" si="66"/>
        <v xml:space="preserve"> </v>
      </c>
      <c r="AE115" s="1">
        <f t="shared" si="67"/>
        <v>49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>
        <f t="shared" si="73"/>
        <v>51.43369175745238</v>
      </c>
      <c r="AL115" s="25" t="str">
        <f t="shared" si="74"/>
        <v xml:space="preserve"> </v>
      </c>
      <c r="AM115" s="1">
        <f t="shared" si="75"/>
        <v>19</v>
      </c>
      <c r="AN115" s="1" t="str">
        <f t="shared" si="76"/>
        <v xml:space="preserve"> </v>
      </c>
      <c r="AO115" t="s">
        <v>1005</v>
      </c>
      <c r="AP115" t="s">
        <v>1463</v>
      </c>
      <c r="AQ115" s="22">
        <v>47.263424577353121</v>
      </c>
      <c r="AR115" s="21">
        <v>-146.26521763712947</v>
      </c>
      <c r="AS115">
        <v>8.3388049901510044</v>
      </c>
      <c r="AT115">
        <v>-47.263424577353121</v>
      </c>
      <c r="AU115">
        <v>146.26521763712947</v>
      </c>
      <c r="AV115" t="s">
        <v>2271</v>
      </c>
    </row>
    <row r="116" spans="1:48" x14ac:dyDescent="0.25">
      <c r="A116" s="14">
        <v>1.1899999999999978E-9</v>
      </c>
      <c r="B116" t="s">
        <v>1051</v>
      </c>
      <c r="C116" s="4">
        <v>4</v>
      </c>
      <c r="D116" s="4">
        <v>1</v>
      </c>
      <c r="E116" s="4">
        <v>8</v>
      </c>
      <c r="F116" s="4">
        <v>13</v>
      </c>
      <c r="G116" s="4">
        <v>5.0292000770568848</v>
      </c>
      <c r="H116" s="4">
        <v>4</v>
      </c>
      <c r="I116" s="34">
        <v>1515.2745597020414</v>
      </c>
      <c r="J116" s="35">
        <v>12.120757041236457</v>
      </c>
      <c r="K116" s="35">
        <v>12.120757041236457</v>
      </c>
      <c r="L116" s="35">
        <v>2.1734908424908426</v>
      </c>
      <c r="M116" s="35">
        <v>2.1734908424908426</v>
      </c>
      <c r="N116" s="4">
        <v>0.26300000000000001</v>
      </c>
      <c r="O116" s="4">
        <v>38.421052631578952</v>
      </c>
      <c r="P116" s="35" t="s">
        <v>124</v>
      </c>
      <c r="Q116" s="36" t="str">
        <f t="shared" si="53"/>
        <v xml:space="preserve"> </v>
      </c>
      <c r="R116" s="36" t="str">
        <f t="shared" si="54"/>
        <v xml:space="preserve"> </v>
      </c>
      <c r="S116" s="37">
        <f t="shared" si="55"/>
        <v>0.25730002045422118</v>
      </c>
      <c r="T116" s="37" t="str">
        <f t="shared" si="56"/>
        <v/>
      </c>
      <c r="U116" s="37" t="str">
        <f t="shared" si="57"/>
        <v/>
      </c>
      <c r="V116" s="37">
        <f t="shared" si="58"/>
        <v>-0.29070243058094647</v>
      </c>
      <c r="W116" s="37" t="str">
        <f t="shared" si="59"/>
        <v/>
      </c>
      <c r="X116" s="37">
        <f t="shared" si="60"/>
        <v>-0.81377475198387739</v>
      </c>
      <c r="Y116" s="1" t="str">
        <f t="shared" si="61"/>
        <v xml:space="preserve"> </v>
      </c>
      <c r="Z116" s="1">
        <f t="shared" si="62"/>
        <v>51</v>
      </c>
      <c r="AA116" s="1" t="str">
        <f t="shared" si="63"/>
        <v xml:space="preserve"> </v>
      </c>
      <c r="AB116" s="1">
        <f t="shared" si="64"/>
        <v>2</v>
      </c>
      <c r="AC116" s="1">
        <f t="shared" si="65"/>
        <v>41</v>
      </c>
      <c r="AD116" s="1" t="str">
        <f t="shared" si="66"/>
        <v xml:space="preserve"> </v>
      </c>
      <c r="AE116" s="1" t="str">
        <f t="shared" si="67"/>
        <v xml:space="preserve"> 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1051</v>
      </c>
      <c r="AP116" t="s">
        <v>1332</v>
      </c>
      <c r="AQ116" s="22">
        <v>29.070243058094647</v>
      </c>
      <c r="AR116" s="21">
        <v>81.377475198387742</v>
      </c>
      <c r="AS116">
        <v>25.730001926422119</v>
      </c>
      <c r="AT116">
        <v>-29.070243058094647</v>
      </c>
      <c r="AU116">
        <v>-81.377475198387742</v>
      </c>
      <c r="AV116" t="s">
        <v>2272</v>
      </c>
    </row>
    <row r="117" spans="1:48" x14ac:dyDescent="0.25">
      <c r="A117" s="14">
        <v>1.1999999999999977E-9</v>
      </c>
      <c r="B117" t="s">
        <v>995</v>
      </c>
      <c r="C117" s="4">
        <v>3</v>
      </c>
      <c r="D117" s="4">
        <v>2</v>
      </c>
      <c r="E117" s="4">
        <v>16</v>
      </c>
      <c r="F117" s="4">
        <v>21</v>
      </c>
      <c r="G117" s="4">
        <v>35</v>
      </c>
      <c r="H117" s="4">
        <v>31.96</v>
      </c>
      <c r="I117" s="34">
        <v>18697.078259061804</v>
      </c>
      <c r="J117" s="35">
        <v>11.329315845444878</v>
      </c>
      <c r="K117" s="35">
        <v>11.329315845444878</v>
      </c>
      <c r="L117" s="35">
        <v>6.1495371205860332</v>
      </c>
      <c r="M117" s="35">
        <v>6.1495371205860332</v>
      </c>
      <c r="N117" s="4">
        <v>2.8210000000000002</v>
      </c>
      <c r="O117" s="4" t="s">
        <v>119</v>
      </c>
      <c r="P117" s="35">
        <v>2.8942428035043806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-0.33701697303099554</v>
      </c>
      <c r="W117" s="37" t="str">
        <f t="shared" si="59"/>
        <v/>
      </c>
      <c r="X117" s="37">
        <f t="shared" si="60"/>
        <v>-0.47310609592765662</v>
      </c>
      <c r="Y117" s="1" t="str">
        <f t="shared" si="61"/>
        <v xml:space="preserve"> </v>
      </c>
      <c r="Z117" s="1">
        <f t="shared" si="62"/>
        <v>48</v>
      </c>
      <c r="AA117" s="1" t="str">
        <f t="shared" si="63"/>
        <v xml:space="preserve"> </v>
      </c>
      <c r="AB117" s="1">
        <f t="shared" si="64"/>
        <v>34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 t="str">
        <f t="shared" si="69"/>
        <v xml:space="preserve"> </v>
      </c>
      <c r="AH117" s="38" t="str">
        <f t="shared" si="70"/>
        <v xml:space="preserve"> </v>
      </c>
      <c r="AI117" s="1" t="str">
        <f t="shared" si="71"/>
        <v xml:space="preserve"> 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995</v>
      </c>
      <c r="AP117" t="s">
        <v>1561</v>
      </c>
      <c r="AQ117" s="22">
        <v>33.70169730309955</v>
      </c>
      <c r="AR117" s="21">
        <v>47.310609592765665</v>
      </c>
      <c r="AS117">
        <v>9.5118898623279158</v>
      </c>
      <c r="AT117">
        <v>-33.70169730309955</v>
      </c>
      <c r="AU117">
        <v>-47.310609592765665</v>
      </c>
      <c r="AV117" t="s">
        <v>2273</v>
      </c>
    </row>
    <row r="118" spans="1:48" x14ac:dyDescent="0.25">
      <c r="A118" s="14">
        <v>1.2099999999999977E-9</v>
      </c>
      <c r="B118" t="s">
        <v>873</v>
      </c>
      <c r="C118" s="4">
        <v>3</v>
      </c>
      <c r="D118" s="4">
        <v>0</v>
      </c>
      <c r="E118" s="4">
        <v>8</v>
      </c>
      <c r="F118" s="4">
        <v>11</v>
      </c>
      <c r="G118" s="4">
        <v>28</v>
      </c>
      <c r="H118" s="4">
        <v>22.21</v>
      </c>
      <c r="I118" s="34">
        <v>3092.055672993944</v>
      </c>
      <c r="J118" s="35" t="s">
        <v>1236</v>
      </c>
      <c r="K118" s="35" t="s">
        <v>1236</v>
      </c>
      <c r="L118" s="35">
        <v>14.53137933961181</v>
      </c>
      <c r="M118" s="35">
        <v>14.53137933961181</v>
      </c>
      <c r="N118" s="4">
        <v>0.224</v>
      </c>
      <c r="O118" s="4" t="s">
        <v>119</v>
      </c>
      <c r="P118" s="35">
        <v>3.2597928860873475</v>
      </c>
      <c r="Q118" s="36" t="str">
        <f t="shared" si="53"/>
        <v xml:space="preserve"> </v>
      </c>
      <c r="R118" s="36" t="str">
        <f t="shared" si="54"/>
        <v xml:space="preserve"> </v>
      </c>
      <c r="S118" s="37">
        <f t="shared" si="55"/>
        <v>0.26069338256974783</v>
      </c>
      <c r="T118" s="37" t="str">
        <f t="shared" si="56"/>
        <v/>
      </c>
      <c r="U118" s="37" t="str">
        <f t="shared" si="57"/>
        <v xml:space="preserve"> </v>
      </c>
      <c r="V118" s="37" t="str">
        <f t="shared" si="58"/>
        <v xml:space="preserve"> </v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>
        <f t="shared" si="65"/>
        <v>38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3.2597928872973476</v>
      </c>
      <c r="AH118" s="38" t="str">
        <f t="shared" si="70"/>
        <v xml:space="preserve"> </v>
      </c>
      <c r="AI118" s="1">
        <f t="shared" si="71"/>
        <v>58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873</v>
      </c>
      <c r="AP118" t="s">
        <v>1249</v>
      </c>
      <c r="AQ118" s="22" t="e">
        <v>#VALUE!</v>
      </c>
      <c r="AR118" s="21">
        <v>-24.50522765646166</v>
      </c>
      <c r="AS118">
        <v>26.069338135974785</v>
      </c>
      <c r="AT118" t="e">
        <v>#VALUE!</v>
      </c>
      <c r="AU118">
        <v>24.50522765646166</v>
      </c>
      <c r="AV118" t="s">
        <v>2274</v>
      </c>
    </row>
    <row r="119" spans="1:48" x14ac:dyDescent="0.25">
      <c r="A119" s="14">
        <v>1.2199999999999976E-9</v>
      </c>
      <c r="B119" t="s">
        <v>969</v>
      </c>
      <c r="C119" s="4">
        <v>1</v>
      </c>
      <c r="D119" s="4">
        <v>0</v>
      </c>
      <c r="E119" s="4">
        <v>17</v>
      </c>
      <c r="F119" s="4">
        <v>18</v>
      </c>
      <c r="G119" s="4">
        <v>18</v>
      </c>
      <c r="H119" s="4">
        <v>17.920000000000002</v>
      </c>
      <c r="I119" s="34">
        <v>6129.748046431444</v>
      </c>
      <c r="J119" s="35">
        <v>20.456621004566212</v>
      </c>
      <c r="K119" s="35">
        <v>20.456621004566212</v>
      </c>
      <c r="L119" s="35">
        <v>15.092065699427396</v>
      </c>
      <c r="M119" s="35">
        <v>15.092065699427396</v>
      </c>
      <c r="N119" s="4">
        <v>0.876</v>
      </c>
      <c r="O119" s="4">
        <v>4.28571428571429</v>
      </c>
      <c r="P119" s="35">
        <v>2.7343749999999996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/>
      </c>
      <c r="V119" s="37" t="str">
        <f t="shared" si="58"/>
        <v/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969</v>
      </c>
      <c r="AP119" t="s">
        <v>1290</v>
      </c>
      <c r="AQ119" s="22">
        <v>-19.710604772467242</v>
      </c>
      <c r="AR119" s="21">
        <v>-29.309202643365893</v>
      </c>
      <c r="AS119">
        <v>0.44642857142855874</v>
      </c>
      <c r="AT119">
        <v>19.710604772467242</v>
      </c>
      <c r="AU119">
        <v>29.309202643365893</v>
      </c>
      <c r="AV119" t="s">
        <v>2275</v>
      </c>
    </row>
    <row r="120" spans="1:48" x14ac:dyDescent="0.25">
      <c r="A120" s="14">
        <v>1.2299999999999976E-9</v>
      </c>
      <c r="B120" t="s">
        <v>1046</v>
      </c>
      <c r="C120" s="4">
        <v>9</v>
      </c>
      <c r="D120" s="4">
        <v>0</v>
      </c>
      <c r="E120" s="4">
        <v>0</v>
      </c>
      <c r="F120" s="4">
        <v>9</v>
      </c>
      <c r="G120" s="4">
        <v>35</v>
      </c>
      <c r="H120" s="4">
        <v>28.5</v>
      </c>
      <c r="I120" s="34">
        <v>1340.6685450962179</v>
      </c>
      <c r="J120" s="35">
        <v>13.56797108760273</v>
      </c>
      <c r="K120" s="35">
        <v>13.56797108760273</v>
      </c>
      <c r="L120" s="35">
        <v>7.9765857923497272</v>
      </c>
      <c r="M120" s="35">
        <v>7.9765857923497272</v>
      </c>
      <c r="N120" s="4">
        <v>1.6739999999999999</v>
      </c>
      <c r="O120" s="4">
        <v>40.672268907563023</v>
      </c>
      <c r="P120" s="35">
        <v>2.7385458820744564</v>
      </c>
      <c r="Q120" s="36">
        <f t="shared" si="53"/>
        <v>100.00000000123001</v>
      </c>
      <c r="R120" s="36" t="str">
        <f t="shared" si="54"/>
        <v xml:space="preserve"> </v>
      </c>
      <c r="S120" s="37">
        <f t="shared" si="55"/>
        <v>0.22807017666859652</v>
      </c>
      <c r="T120" s="37" t="str">
        <f t="shared" si="56"/>
        <v/>
      </c>
      <c r="U120" s="37" t="str">
        <f t="shared" si="57"/>
        <v/>
      </c>
      <c r="V120" s="37">
        <f t="shared" si="58"/>
        <v>-0.20601255502083082</v>
      </c>
      <c r="W120" s="37" t="str">
        <f t="shared" si="59"/>
        <v/>
      </c>
      <c r="X120" s="37">
        <f t="shared" si="60"/>
        <v>-0.31656410118577871</v>
      </c>
      <c r="Y120" s="1" t="str">
        <f t="shared" si="61"/>
        <v xml:space="preserve"> </v>
      </c>
      <c r="Z120" s="1">
        <f t="shared" si="62"/>
        <v>57</v>
      </c>
      <c r="AA120" s="1" t="str">
        <f t="shared" si="63"/>
        <v xml:space="preserve"> </v>
      </c>
      <c r="AB120" s="1">
        <f t="shared" si="64"/>
        <v>51</v>
      </c>
      <c r="AC120" s="1">
        <f t="shared" si="65"/>
        <v>49</v>
      </c>
      <c r="AD120" s="1" t="str">
        <f t="shared" si="66"/>
        <v xml:space="preserve"> </v>
      </c>
      <c r="AE120" s="1">
        <f t="shared" si="67"/>
        <v>11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1046</v>
      </c>
      <c r="AP120" t="s">
        <v>1323</v>
      </c>
      <c r="AQ120" s="22">
        <v>20.601255502083081</v>
      </c>
      <c r="AR120" s="21">
        <v>31.65641011857787</v>
      </c>
      <c r="AS120">
        <v>22.807017543859654</v>
      </c>
      <c r="AT120">
        <v>-20.601255502083081</v>
      </c>
      <c r="AU120">
        <v>-31.65641011857787</v>
      </c>
      <c r="AV120" t="s">
        <v>2276</v>
      </c>
    </row>
    <row r="121" spans="1:48" x14ac:dyDescent="0.25">
      <c r="A121" s="14">
        <v>1.2399999999999976E-9</v>
      </c>
      <c r="B121" t="s">
        <v>862</v>
      </c>
      <c r="C121" s="4">
        <v>7</v>
      </c>
      <c r="D121" s="4">
        <v>0</v>
      </c>
      <c r="E121" s="4">
        <v>1</v>
      </c>
      <c r="F121" s="4">
        <v>8</v>
      </c>
      <c r="G121" s="4">
        <v>10</v>
      </c>
      <c r="H121" s="4">
        <v>7.55</v>
      </c>
      <c r="I121" s="34">
        <v>7268.0580210935104</v>
      </c>
      <c r="J121" s="35" t="s">
        <v>1236</v>
      </c>
      <c r="K121" s="35" t="s">
        <v>1236</v>
      </c>
      <c r="L121" s="35" t="s">
        <v>1236</v>
      </c>
      <c r="M121" s="35" t="s">
        <v>1236</v>
      </c>
      <c r="N121" s="4">
        <v>4.8000000000000001E-2</v>
      </c>
      <c r="O121" s="4">
        <v>140</v>
      </c>
      <c r="P121" s="35" t="s">
        <v>124</v>
      </c>
      <c r="Q121" s="36">
        <f t="shared" si="53"/>
        <v>87.500000001239997</v>
      </c>
      <c r="R121" s="36" t="str">
        <f t="shared" si="54"/>
        <v xml:space="preserve"> </v>
      </c>
      <c r="S121" s="37">
        <f t="shared" si="55"/>
        <v>0.32450331249827824</v>
      </c>
      <c r="T121" s="37" t="str">
        <f t="shared" si="56"/>
        <v/>
      </c>
      <c r="U121" s="37" t="str">
        <f t="shared" si="57"/>
        <v xml:space="preserve"> </v>
      </c>
      <c r="V121" s="37" t="str">
        <f t="shared" si="58"/>
        <v xml:space="preserve"> 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30</v>
      </c>
      <c r="AD121" s="1" t="str">
        <f t="shared" si="66"/>
        <v xml:space="preserve"> </v>
      </c>
      <c r="AE121" s="1">
        <f t="shared" si="67"/>
        <v>37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862</v>
      </c>
      <c r="AP121" t="s">
        <v>1330</v>
      </c>
      <c r="AQ121" s="22" t="e">
        <v>#VALUE!</v>
      </c>
      <c r="AR121" s="21" t="e">
        <v>#VALUE!</v>
      </c>
      <c r="AS121">
        <v>32.450331125827823</v>
      </c>
      <c r="AT121" t="e">
        <v>#VALUE!</v>
      </c>
      <c r="AU121" t="e">
        <v>#VALUE!</v>
      </c>
      <c r="AV121" t="s">
        <v>2277</v>
      </c>
    </row>
    <row r="122" spans="1:48" x14ac:dyDescent="0.25">
      <c r="A122" s="14">
        <v>1.2499999999999975E-9</v>
      </c>
      <c r="B122" t="s">
        <v>1209</v>
      </c>
      <c r="C122" s="4">
        <v>8</v>
      </c>
      <c r="D122" s="4">
        <v>0</v>
      </c>
      <c r="E122" s="4">
        <v>1</v>
      </c>
      <c r="F122" s="4">
        <v>9</v>
      </c>
      <c r="G122" s="4">
        <v>42.75</v>
      </c>
      <c r="H122" s="4">
        <v>38.57</v>
      </c>
      <c r="I122" s="34">
        <v>1225.7317372921304</v>
      </c>
      <c r="J122" s="35">
        <v>29.992223950233281</v>
      </c>
      <c r="K122" s="35">
        <v>29.992223950233281</v>
      </c>
      <c r="L122" s="35">
        <v>17.400549199084669</v>
      </c>
      <c r="M122" s="35">
        <v>17.400549199084669</v>
      </c>
      <c r="N122" s="4">
        <v>1.286</v>
      </c>
      <c r="O122" s="4">
        <v>22.243346007604561</v>
      </c>
      <c r="P122" s="35">
        <v>1.2963443090484832</v>
      </c>
      <c r="Q122" s="36">
        <f t="shared" si="53"/>
        <v>88.888888890138887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/>
      </c>
      <c r="V122" s="37" t="str">
        <f t="shared" si="58"/>
        <v/>
      </c>
      <c r="W122" s="37" t="str">
        <f t="shared" si="59"/>
        <v/>
      </c>
      <c r="X122" s="37" t="str">
        <f t="shared" si="60"/>
        <v/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>
        <f t="shared" si="67"/>
        <v>32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1209</v>
      </c>
      <c r="AP122" t="s">
        <v>1326</v>
      </c>
      <c r="AQ122" s="22">
        <v>-75.512234730861792</v>
      </c>
      <c r="AR122" s="21">
        <v>-49.088347963901732</v>
      </c>
      <c r="AS122">
        <v>10.837438423645329</v>
      </c>
      <c r="AT122">
        <v>75.512234730861792</v>
      </c>
      <c r="AU122">
        <v>49.088347963901732</v>
      </c>
      <c r="AV122" t="s">
        <v>2278</v>
      </c>
    </row>
    <row r="123" spans="1:48" x14ac:dyDescent="0.25">
      <c r="A123" s="14">
        <v>1.2599999999999975E-9</v>
      </c>
      <c r="B123" t="s">
        <v>1032</v>
      </c>
      <c r="C123" s="4">
        <v>14</v>
      </c>
      <c r="D123" s="4">
        <v>0</v>
      </c>
      <c r="E123" s="4">
        <v>3</v>
      </c>
      <c r="F123" s="4">
        <v>17</v>
      </c>
      <c r="G123" s="4">
        <v>14.5</v>
      </c>
      <c r="H123" s="4">
        <v>9.08</v>
      </c>
      <c r="I123" s="34">
        <v>9123.5919753085964</v>
      </c>
      <c r="J123" s="35">
        <v>10.411817498113061</v>
      </c>
      <c r="K123" s="35">
        <v>10.411817498113061</v>
      </c>
      <c r="L123" s="35">
        <v>4.4593592417095538</v>
      </c>
      <c r="M123" s="35">
        <v>4.4593592417095538</v>
      </c>
      <c r="N123" s="4">
        <v>0.69500000000000006</v>
      </c>
      <c r="O123" s="4">
        <v>-9.7402597402597344</v>
      </c>
      <c r="P123" s="35">
        <v>1.6583259410269984</v>
      </c>
      <c r="Q123" s="36">
        <f t="shared" si="53"/>
        <v>82.3529411777306</v>
      </c>
      <c r="R123" s="36" t="str">
        <f t="shared" si="54"/>
        <v xml:space="preserve"> </v>
      </c>
      <c r="S123" s="37">
        <f t="shared" si="55"/>
        <v>0.59691630081947145</v>
      </c>
      <c r="T123" s="37" t="str">
        <f t="shared" si="56"/>
        <v/>
      </c>
      <c r="U123" s="37" t="str">
        <f t="shared" si="57"/>
        <v/>
      </c>
      <c r="V123" s="37">
        <f t="shared" si="58"/>
        <v>-0.39070828500882138</v>
      </c>
      <c r="W123" s="37" t="str">
        <f t="shared" si="59"/>
        <v/>
      </c>
      <c r="X123" s="37">
        <f t="shared" si="60"/>
        <v>-0.61792096633420757</v>
      </c>
      <c r="Y123" s="1" t="str">
        <f t="shared" si="61"/>
        <v xml:space="preserve"> </v>
      </c>
      <c r="Z123" s="1">
        <f t="shared" si="62"/>
        <v>35</v>
      </c>
      <c r="AA123" s="1" t="str">
        <f t="shared" si="63"/>
        <v xml:space="preserve"> </v>
      </c>
      <c r="AB123" s="1">
        <f t="shared" si="64"/>
        <v>20</v>
      </c>
      <c r="AC123" s="1">
        <f t="shared" si="65"/>
        <v>9</v>
      </c>
      <c r="AD123" s="1" t="str">
        <f t="shared" si="66"/>
        <v xml:space="preserve"> </v>
      </c>
      <c r="AE123" s="1">
        <f t="shared" si="67"/>
        <v>54</v>
      </c>
      <c r="AF123" s="1" t="str">
        <f t="shared" si="68"/>
        <v xml:space="preserve"> </v>
      </c>
      <c r="AG123" s="38" t="str">
        <f t="shared" si="69"/>
        <v xml:space="preserve"> </v>
      </c>
      <c r="AH123" s="38" t="str">
        <f t="shared" si="70"/>
        <v xml:space="preserve"> </v>
      </c>
      <c r="AI123" s="1" t="str">
        <f t="shared" si="71"/>
        <v xml:space="preserve"> 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1032</v>
      </c>
      <c r="AP123" t="s">
        <v>1332</v>
      </c>
      <c r="AQ123" s="22">
        <v>39.070828500882136</v>
      </c>
      <c r="AR123" s="21">
        <v>61.792096633420755</v>
      </c>
      <c r="AS123">
        <v>59.691629955947143</v>
      </c>
      <c r="AT123">
        <v>-39.070828500882136</v>
      </c>
      <c r="AU123">
        <v>-61.792096633420755</v>
      </c>
      <c r="AV123" t="s">
        <v>2279</v>
      </c>
    </row>
    <row r="124" spans="1:48" x14ac:dyDescent="0.25">
      <c r="A124" s="14">
        <v>1.2699999999999975E-9</v>
      </c>
      <c r="B124" t="s">
        <v>981</v>
      </c>
      <c r="C124" s="4">
        <v>14</v>
      </c>
      <c r="D124" s="4">
        <v>0</v>
      </c>
      <c r="E124" s="4">
        <v>4</v>
      </c>
      <c r="F124" s="4">
        <v>18</v>
      </c>
      <c r="G124" s="4">
        <v>29</v>
      </c>
      <c r="H124" s="4">
        <v>26.03</v>
      </c>
      <c r="I124" s="34">
        <v>4441.9191695158916</v>
      </c>
      <c r="J124" s="35">
        <v>15.411486086441682</v>
      </c>
      <c r="K124" s="35">
        <v>15.411486086441682</v>
      </c>
      <c r="L124" s="35">
        <v>10.109833891594418</v>
      </c>
      <c r="M124" s="35">
        <v>10.109833891594418</v>
      </c>
      <c r="N124" s="4">
        <v>1.6890000000000001</v>
      </c>
      <c r="O124" s="4">
        <v>-18.405797101449267</v>
      </c>
      <c r="P124" s="35">
        <v>7.406838263542066</v>
      </c>
      <c r="Q124" s="36">
        <f t="shared" si="53"/>
        <v>77.777777779047767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 t="str">
        <f t="shared" si="58"/>
        <v/>
      </c>
      <c r="W124" s="37" t="str">
        <f t="shared" si="59"/>
        <v/>
      </c>
      <c r="X124" s="37">
        <f t="shared" si="60"/>
        <v>-0.13378686164310116</v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>
        <f t="shared" si="64"/>
        <v>65</v>
      </c>
      <c r="AC124" s="1" t="str">
        <f t="shared" si="65"/>
        <v xml:space="preserve"> </v>
      </c>
      <c r="AD124" s="1" t="str">
        <f t="shared" si="66"/>
        <v xml:space="preserve"> </v>
      </c>
      <c r="AE124" s="1">
        <f t="shared" si="67"/>
        <v>64</v>
      </c>
      <c r="AF124" s="1" t="str">
        <f t="shared" si="68"/>
        <v xml:space="preserve"> </v>
      </c>
      <c r="AG124" s="38">
        <f t="shared" si="69"/>
        <v>7.4068382648120661</v>
      </c>
      <c r="AH124" s="38" t="str">
        <f t="shared" si="70"/>
        <v xml:space="preserve"> </v>
      </c>
      <c r="AI124" s="1">
        <f t="shared" si="71"/>
        <v>4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981</v>
      </c>
      <c r="AP124" t="s">
        <v>1290</v>
      </c>
      <c r="AQ124" s="22">
        <v>9.8131446323131311</v>
      </c>
      <c r="AR124" s="21">
        <v>13.378686164310116</v>
      </c>
      <c r="AS124">
        <v>11.409911640414894</v>
      </c>
      <c r="AT124">
        <v>-9.8131446323131311</v>
      </c>
      <c r="AU124">
        <v>-13.378686164310116</v>
      </c>
      <c r="AV124" t="s">
        <v>2280</v>
      </c>
    </row>
    <row r="125" spans="1:48" x14ac:dyDescent="0.25">
      <c r="A125" s="14">
        <v>1.2799999999999974E-9</v>
      </c>
      <c r="B125" t="s">
        <v>898</v>
      </c>
      <c r="C125" s="4">
        <v>10</v>
      </c>
      <c r="D125" s="4">
        <v>1</v>
      </c>
      <c r="E125" s="4">
        <v>2</v>
      </c>
      <c r="F125" s="4">
        <v>13</v>
      </c>
      <c r="G125" s="4">
        <v>70</v>
      </c>
      <c r="H125" s="4">
        <v>45.14</v>
      </c>
      <c r="I125" s="34">
        <v>9605.8763614782656</v>
      </c>
      <c r="J125" s="35">
        <v>9.8450633454633145</v>
      </c>
      <c r="K125" s="35">
        <v>9.8450633454633145</v>
      </c>
      <c r="L125" s="35">
        <v>5.0037967687826557</v>
      </c>
      <c r="M125" s="35">
        <v>5.0037967687826557</v>
      </c>
      <c r="N125" s="4">
        <v>3.6539999999999999</v>
      </c>
      <c r="O125" s="4">
        <v>7.1554252199413417</v>
      </c>
      <c r="P125" s="35">
        <v>2.0848470791599949</v>
      </c>
      <c r="Q125" s="36">
        <f t="shared" si="53"/>
        <v>76.92307692435692</v>
      </c>
      <c r="R125" s="36" t="str">
        <f t="shared" si="54"/>
        <v xml:space="preserve"> </v>
      </c>
      <c r="S125" s="37">
        <f t="shared" si="55"/>
        <v>0.55073106020778029</v>
      </c>
      <c r="T125" s="37" t="str">
        <f t="shared" si="56"/>
        <v/>
      </c>
      <c r="U125" s="37" t="str">
        <f t="shared" si="57"/>
        <v/>
      </c>
      <c r="V125" s="37">
        <f t="shared" si="58"/>
        <v>-0.42387431098929196</v>
      </c>
      <c r="W125" s="37" t="str">
        <f t="shared" si="59"/>
        <v/>
      </c>
      <c r="X125" s="37">
        <f t="shared" si="60"/>
        <v>-0.57127342058596731</v>
      </c>
      <c r="Y125" s="1" t="str">
        <f t="shared" si="61"/>
        <v xml:space="preserve"> </v>
      </c>
      <c r="Z125" s="1">
        <f t="shared" si="62"/>
        <v>31</v>
      </c>
      <c r="AA125" s="1" t="str">
        <f t="shared" si="63"/>
        <v xml:space="preserve"> </v>
      </c>
      <c r="AB125" s="1">
        <f t="shared" si="64"/>
        <v>26</v>
      </c>
      <c r="AC125" s="1">
        <f t="shared" si="65"/>
        <v>10</v>
      </c>
      <c r="AD125" s="1" t="str">
        <f t="shared" si="66"/>
        <v xml:space="preserve"> </v>
      </c>
      <c r="AE125" s="1">
        <f t="shared" si="67"/>
        <v>68</v>
      </c>
      <c r="AF125" s="1" t="str">
        <f t="shared" si="68"/>
        <v xml:space="preserve"> </v>
      </c>
      <c r="AG125" s="38" t="str">
        <f t="shared" si="69"/>
        <v xml:space="preserve"> </v>
      </c>
      <c r="AH125" s="38" t="str">
        <f t="shared" si="70"/>
        <v xml:space="preserve"> </v>
      </c>
      <c r="AI125" s="1" t="str">
        <f t="shared" si="71"/>
        <v xml:space="preserve"> 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898</v>
      </c>
      <c r="AP125" t="s">
        <v>1332</v>
      </c>
      <c r="AQ125" s="22">
        <v>42.387431098929198</v>
      </c>
      <c r="AR125" s="21">
        <v>57.127342058596732</v>
      </c>
      <c r="AS125">
        <v>55.073105892778031</v>
      </c>
      <c r="AT125">
        <v>-42.387431098929198</v>
      </c>
      <c r="AU125">
        <v>-57.127342058596732</v>
      </c>
      <c r="AV125" t="s">
        <v>2281</v>
      </c>
    </row>
    <row r="126" spans="1:48" x14ac:dyDescent="0.25">
      <c r="A126" s="14">
        <v>1.2899999999999974E-9</v>
      </c>
      <c r="B126" t="s">
        <v>944</v>
      </c>
      <c r="C126" s="4">
        <v>10</v>
      </c>
      <c r="D126" s="4">
        <v>0</v>
      </c>
      <c r="E126" s="4">
        <v>3</v>
      </c>
      <c r="F126" s="4">
        <v>13</v>
      </c>
      <c r="G126" s="4">
        <v>21</v>
      </c>
      <c r="H126" s="4">
        <v>19.3</v>
      </c>
      <c r="I126" s="34">
        <v>1572.7185337061514</v>
      </c>
      <c r="J126" s="35">
        <v>11.28654970760234</v>
      </c>
      <c r="K126" s="35">
        <v>11.28654970760234</v>
      </c>
      <c r="L126" s="35">
        <v>22.843407176287052</v>
      </c>
      <c r="M126" s="35">
        <v>22.843407176287052</v>
      </c>
      <c r="N126" s="4">
        <v>1.71</v>
      </c>
      <c r="O126" s="4">
        <v>19.330076762037677</v>
      </c>
      <c r="P126" s="35">
        <v>3.5751295336787563</v>
      </c>
      <c r="Q126" s="36">
        <f t="shared" si="53"/>
        <v>76.923076924366924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>
        <f t="shared" si="58"/>
        <v>-0.33951961519451324</v>
      </c>
      <c r="W126" s="37" t="str">
        <f t="shared" si="59"/>
        <v/>
      </c>
      <c r="X126" s="37" t="str">
        <f t="shared" si="60"/>
        <v/>
      </c>
      <c r="Y126" s="1" t="str">
        <f t="shared" si="61"/>
        <v xml:space="preserve"> </v>
      </c>
      <c r="Z126" s="1">
        <f t="shared" si="62"/>
        <v>47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67</v>
      </c>
      <c r="AF126" s="1" t="str">
        <f t="shared" si="68"/>
        <v xml:space="preserve"> </v>
      </c>
      <c r="AG126" s="38">
        <f t="shared" si="69"/>
        <v>3.5751295349687564</v>
      </c>
      <c r="AH126" s="38" t="str">
        <f t="shared" si="70"/>
        <v xml:space="preserve"> </v>
      </c>
      <c r="AI126" s="1">
        <f t="shared" si="71"/>
        <v>48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944</v>
      </c>
      <c r="AP126" t="s">
        <v>1463</v>
      </c>
      <c r="AQ126" s="22">
        <v>33.951961519451324</v>
      </c>
      <c r="AR126" s="21">
        <v>-95.722893502609992</v>
      </c>
      <c r="AS126">
        <v>8.8082901554404014</v>
      </c>
      <c r="AT126">
        <v>-33.951961519451324</v>
      </c>
      <c r="AU126">
        <v>95.722893502609992</v>
      </c>
      <c r="AV126" t="s">
        <v>2282</v>
      </c>
    </row>
    <row r="127" spans="1:48" x14ac:dyDescent="0.25">
      <c r="A127" s="14">
        <v>1.2999999999999974E-9</v>
      </c>
      <c r="B127" t="s">
        <v>933</v>
      </c>
      <c r="C127" s="4">
        <v>10</v>
      </c>
      <c r="D127" s="4">
        <v>0</v>
      </c>
      <c r="E127" s="4">
        <v>2</v>
      </c>
      <c r="F127" s="4">
        <v>12</v>
      </c>
      <c r="G127" s="4">
        <v>195</v>
      </c>
      <c r="H127" s="4">
        <v>156.37</v>
      </c>
      <c r="I127" s="34">
        <v>3375.4783405964763</v>
      </c>
      <c r="J127" s="35" t="s">
        <v>1236</v>
      </c>
      <c r="K127" s="35" t="s">
        <v>1236</v>
      </c>
      <c r="L127" s="35" t="s">
        <v>1236</v>
      </c>
      <c r="M127" s="35" t="s">
        <v>1236</v>
      </c>
      <c r="N127" s="4">
        <v>0.51200000000000001</v>
      </c>
      <c r="O127" s="4">
        <v>4.9180327868852505</v>
      </c>
      <c r="P127" s="35" t="s">
        <v>124</v>
      </c>
      <c r="Q127" s="36">
        <f t="shared" si="53"/>
        <v>83.333333334633323</v>
      </c>
      <c r="R127" s="36" t="str">
        <f t="shared" si="54"/>
        <v xml:space="preserve"> </v>
      </c>
      <c r="S127" s="37">
        <f t="shared" si="55"/>
        <v>0.24704227283546076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 xml:space="preserve"> </v>
      </c>
      <c r="X127" s="37" t="str">
        <f t="shared" si="60"/>
        <v xml:space="preserve"> </v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44</v>
      </c>
      <c r="AD127" s="1" t="str">
        <f t="shared" si="66"/>
        <v xml:space="preserve"> </v>
      </c>
      <c r="AE127" s="1">
        <f t="shared" si="67"/>
        <v>48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933</v>
      </c>
      <c r="AP127" t="s">
        <v>1335</v>
      </c>
      <c r="AQ127" s="22" t="e">
        <v>#VALUE!</v>
      </c>
      <c r="AR127" s="21" t="e">
        <v>#VALUE!</v>
      </c>
      <c r="AS127">
        <v>24.704227153546078</v>
      </c>
      <c r="AT127" t="e">
        <v>#VALUE!</v>
      </c>
      <c r="AU127" t="e">
        <v>#VALUE!</v>
      </c>
      <c r="AV127" t="s">
        <v>2283</v>
      </c>
    </row>
    <row r="128" spans="1:48" x14ac:dyDescent="0.25">
      <c r="A128" s="14">
        <v>1.3099999999999973E-9</v>
      </c>
      <c r="B128" t="s">
        <v>902</v>
      </c>
      <c r="C128" s="4">
        <v>6</v>
      </c>
      <c r="D128" s="4">
        <v>0</v>
      </c>
      <c r="E128" s="4">
        <v>6</v>
      </c>
      <c r="F128" s="4">
        <v>12</v>
      </c>
      <c r="G128" s="4">
        <v>73.5</v>
      </c>
      <c r="H128" s="4">
        <v>70.489999999999995</v>
      </c>
      <c r="I128" s="34">
        <v>19513.477419396069</v>
      </c>
      <c r="J128" s="35">
        <v>15.013844515441958</v>
      </c>
      <c r="K128" s="35">
        <v>15.013844515441958</v>
      </c>
      <c r="L128" s="35">
        <v>7.7319094680809419</v>
      </c>
      <c r="M128" s="35">
        <v>7.7319094680809419</v>
      </c>
      <c r="N128" s="4">
        <v>4.6950000000000003</v>
      </c>
      <c r="O128" s="4">
        <v>10.211267605633816</v>
      </c>
      <c r="P128" s="35">
        <v>1.9250957582635835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>
        <f t="shared" si="58"/>
        <v>-0.12140113144680131</v>
      </c>
      <c r="W128" s="37" t="str">
        <f t="shared" si="59"/>
        <v/>
      </c>
      <c r="X128" s="37">
        <f t="shared" si="60"/>
        <v>-0.33752803086049954</v>
      </c>
      <c r="Y128" s="1" t="str">
        <f t="shared" si="61"/>
        <v xml:space="preserve"> </v>
      </c>
      <c r="Z128" s="1">
        <f t="shared" si="62"/>
        <v>68</v>
      </c>
      <c r="AA128" s="1" t="str">
        <f t="shared" si="63"/>
        <v xml:space="preserve"> </v>
      </c>
      <c r="AB128" s="1">
        <f t="shared" si="64"/>
        <v>47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 t="str">
        <f t="shared" si="69"/>
        <v xml:space="preserve"> </v>
      </c>
      <c r="AH128" s="38" t="str">
        <f t="shared" si="70"/>
        <v xml:space="preserve"> </v>
      </c>
      <c r="AI128" s="1" t="str">
        <f t="shared" si="71"/>
        <v xml:space="preserve"> 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902</v>
      </c>
      <c r="AP128" t="s">
        <v>1239</v>
      </c>
      <c r="AQ128" s="22">
        <v>12.140113144680132</v>
      </c>
      <c r="AR128" s="21">
        <v>33.752803086049951</v>
      </c>
      <c r="AS128">
        <v>4.2701092353525372</v>
      </c>
      <c r="AT128">
        <v>-12.140113144680132</v>
      </c>
      <c r="AU128">
        <v>-33.752803086049951</v>
      </c>
      <c r="AV128" t="s">
        <v>2284</v>
      </c>
    </row>
    <row r="129" spans="1:48" x14ac:dyDescent="0.25">
      <c r="A129" s="14">
        <v>1.3199999999999973E-9</v>
      </c>
      <c r="B129" t="s">
        <v>909</v>
      </c>
      <c r="C129" s="4">
        <v>0</v>
      </c>
      <c r="D129" s="4">
        <v>3</v>
      </c>
      <c r="E129" s="4">
        <v>7</v>
      </c>
      <c r="F129" s="4">
        <v>10</v>
      </c>
      <c r="G129" s="4">
        <v>40.5</v>
      </c>
      <c r="H129" s="4">
        <v>40.74</v>
      </c>
      <c r="I129" s="34">
        <v>1407.2594146591275</v>
      </c>
      <c r="J129" s="35">
        <v>11.088731627653784</v>
      </c>
      <c r="K129" s="35">
        <v>11.088731627653784</v>
      </c>
      <c r="L129" s="35" t="s">
        <v>1236</v>
      </c>
      <c r="M129" s="35" t="s">
        <v>1236</v>
      </c>
      <c r="N129" s="4">
        <v>3.6739999999999999</v>
      </c>
      <c r="O129" s="4">
        <v>25.392491467576782</v>
      </c>
      <c r="P129" s="35">
        <v>3.9273441335297004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/>
      </c>
      <c r="V129" s="37">
        <f t="shared" si="58"/>
        <v>-0.35109578018299492</v>
      </c>
      <c r="W129" s="37" t="str">
        <f t="shared" si="59"/>
        <v xml:space="preserve"> </v>
      </c>
      <c r="X129" s="37" t="str">
        <f t="shared" si="60"/>
        <v xml:space="preserve"> </v>
      </c>
      <c r="Y129" s="1" t="str">
        <f t="shared" si="61"/>
        <v xml:space="preserve"> </v>
      </c>
      <c r="Z129" s="1">
        <f t="shared" si="62"/>
        <v>42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3.9273441348497005</v>
      </c>
      <c r="AH129" s="38" t="str">
        <f t="shared" si="70"/>
        <v xml:space="preserve"> </v>
      </c>
      <c r="AI129" s="1">
        <f t="shared" si="71"/>
        <v>39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909</v>
      </c>
      <c r="AP129" t="s">
        <v>1241</v>
      </c>
      <c r="AQ129" s="22">
        <v>35.109578018299494</v>
      </c>
      <c r="AR129" s="21" t="e">
        <v>#VALUE!</v>
      </c>
      <c r="AS129">
        <v>-0.58910162002946409</v>
      </c>
      <c r="AT129">
        <v>-35.109578018299494</v>
      </c>
      <c r="AU129" t="e">
        <v>#VALUE!</v>
      </c>
      <c r="AV129" t="s">
        <v>2285</v>
      </c>
    </row>
    <row r="130" spans="1:48" x14ac:dyDescent="0.25">
      <c r="A130" s="14">
        <v>1.3299999999999973E-9</v>
      </c>
      <c r="B130" t="s">
        <v>962</v>
      </c>
      <c r="C130" s="4">
        <v>3</v>
      </c>
      <c r="D130" s="4">
        <v>0</v>
      </c>
      <c r="E130" s="4">
        <v>4</v>
      </c>
      <c r="F130" s="4">
        <v>7</v>
      </c>
      <c r="G130" s="4">
        <v>40</v>
      </c>
      <c r="H130" s="4">
        <v>36.24</v>
      </c>
      <c r="I130" s="34">
        <v>1848.3902376139142</v>
      </c>
      <c r="J130" s="35">
        <v>7.2133757961783447</v>
      </c>
      <c r="K130" s="35">
        <v>7.2133757961783447</v>
      </c>
      <c r="L130" s="35">
        <v>5.4202550369428879</v>
      </c>
      <c r="M130" s="35">
        <v>5.4202550369428879</v>
      </c>
      <c r="N130" s="4">
        <v>5.024</v>
      </c>
      <c r="O130" s="4">
        <v>41.521126760563369</v>
      </c>
      <c r="P130" s="35">
        <v>11.313465783664457</v>
      </c>
      <c r="Q130" s="36" t="str">
        <f t="shared" si="53"/>
        <v xml:space="preserve"> </v>
      </c>
      <c r="R130" s="36" t="str">
        <f t="shared" si="54"/>
        <v xml:space="preserve"> </v>
      </c>
      <c r="S130" s="37" t="str">
        <f t="shared" si="55"/>
        <v/>
      </c>
      <c r="T130" s="37" t="str">
        <f t="shared" si="56"/>
        <v/>
      </c>
      <c r="U130" s="37" t="str">
        <f t="shared" si="57"/>
        <v/>
      </c>
      <c r="V130" s="37">
        <f t="shared" si="58"/>
        <v>-0.57787868347424654</v>
      </c>
      <c r="W130" s="37" t="str">
        <f t="shared" si="59"/>
        <v/>
      </c>
      <c r="X130" s="37">
        <f t="shared" si="60"/>
        <v>-0.53559117028137182</v>
      </c>
      <c r="Y130" s="1" t="str">
        <f t="shared" si="61"/>
        <v xml:space="preserve"> </v>
      </c>
      <c r="Z130" s="1">
        <f t="shared" si="62"/>
        <v>11</v>
      </c>
      <c r="AA130" s="1" t="str">
        <f t="shared" si="63"/>
        <v xml:space="preserve"> </v>
      </c>
      <c r="AB130" s="1">
        <f t="shared" si="64"/>
        <v>31</v>
      </c>
      <c r="AC130" s="1" t="str">
        <f t="shared" si="65"/>
        <v xml:space="preserve"> 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>
        <f t="shared" si="69"/>
        <v>11.313465784994456</v>
      </c>
      <c r="AH130" s="38" t="str">
        <f t="shared" si="70"/>
        <v xml:space="preserve"> </v>
      </c>
      <c r="AI130" s="1">
        <f t="shared" si="71"/>
        <v>1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962</v>
      </c>
      <c r="AP130" t="s">
        <v>2066</v>
      </c>
      <c r="AQ130" s="22">
        <v>57.787868347424656</v>
      </c>
      <c r="AR130" s="21">
        <v>53.55911702813718</v>
      </c>
      <c r="AS130">
        <v>10.375275938189832</v>
      </c>
      <c r="AT130">
        <v>-57.787868347424656</v>
      </c>
      <c r="AU130">
        <v>-53.55911702813718</v>
      </c>
      <c r="AV130" t="s">
        <v>2286</v>
      </c>
    </row>
    <row r="131" spans="1:48" x14ac:dyDescent="0.25">
      <c r="A131" s="14">
        <v>1.3399999999999972E-9</v>
      </c>
      <c r="B131" t="s">
        <v>943</v>
      </c>
      <c r="C131" s="4">
        <v>5</v>
      </c>
      <c r="D131" s="4">
        <v>0</v>
      </c>
      <c r="E131" s="4">
        <v>0</v>
      </c>
      <c r="F131" s="4">
        <v>5</v>
      </c>
      <c r="G131" s="4">
        <v>95</v>
      </c>
      <c r="H131" s="4">
        <v>74.78</v>
      </c>
      <c r="I131" s="34">
        <v>3900.5445247927928</v>
      </c>
      <c r="J131" s="35">
        <v>11.037638376383763</v>
      </c>
      <c r="K131" s="35">
        <v>11.037638376383763</v>
      </c>
      <c r="L131" s="35">
        <v>4.917315825846579</v>
      </c>
      <c r="M131" s="35">
        <v>4.917315825846579</v>
      </c>
      <c r="N131" s="4">
        <v>6.7750000000000004</v>
      </c>
      <c r="O131" s="4">
        <v>40.852390852390847</v>
      </c>
      <c r="P131" s="35">
        <v>0.85584380850494779</v>
      </c>
      <c r="Q131" s="36">
        <f t="shared" si="53"/>
        <v>100.00000000134</v>
      </c>
      <c r="R131" s="36" t="str">
        <f t="shared" si="54"/>
        <v xml:space="preserve"> </v>
      </c>
      <c r="S131" s="37">
        <f t="shared" si="55"/>
        <v>0.27039315458953184</v>
      </c>
      <c r="T131" s="37" t="str">
        <f t="shared" si="56"/>
        <v/>
      </c>
      <c r="U131" s="37" t="str">
        <f t="shared" si="57"/>
        <v/>
      </c>
      <c r="V131" s="37">
        <f t="shared" si="58"/>
        <v>-0.35408571875005379</v>
      </c>
      <c r="W131" s="37" t="str">
        <f t="shared" si="59"/>
        <v/>
      </c>
      <c r="X131" s="37">
        <f t="shared" si="60"/>
        <v>-0.57868312976536385</v>
      </c>
      <c r="Y131" s="1" t="str">
        <f t="shared" si="61"/>
        <v xml:space="preserve"> </v>
      </c>
      <c r="Z131" s="1">
        <f t="shared" si="62"/>
        <v>40</v>
      </c>
      <c r="AA131" s="1" t="str">
        <f t="shared" si="63"/>
        <v xml:space="preserve"> </v>
      </c>
      <c r="AB131" s="1">
        <f t="shared" si="64"/>
        <v>25</v>
      </c>
      <c r="AC131" s="1">
        <f t="shared" si="65"/>
        <v>35</v>
      </c>
      <c r="AD131" s="1" t="str">
        <f t="shared" si="66"/>
        <v xml:space="preserve"> </v>
      </c>
      <c r="AE131" s="1">
        <f t="shared" si="67"/>
        <v>10</v>
      </c>
      <c r="AF131" s="1" t="str">
        <f t="shared" si="68"/>
        <v xml:space="preserve"> </v>
      </c>
      <c r="AG131" s="38" t="str">
        <f t="shared" si="69"/>
        <v xml:space="preserve"> </v>
      </c>
      <c r="AH131" s="38" t="str">
        <f t="shared" si="70"/>
        <v xml:space="preserve"> </v>
      </c>
      <c r="AI131" s="1" t="str">
        <f t="shared" si="71"/>
        <v xml:space="preserve"> 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943</v>
      </c>
      <c r="AP131" t="s">
        <v>1274</v>
      </c>
      <c r="AQ131" s="22">
        <v>35.408571875005379</v>
      </c>
      <c r="AR131" s="21">
        <v>57.868312976536387</v>
      </c>
      <c r="AS131">
        <v>27.039315324953183</v>
      </c>
      <c r="AT131">
        <v>-35.408571875005379</v>
      </c>
      <c r="AU131">
        <v>-57.868312976536387</v>
      </c>
      <c r="AV131" t="s">
        <v>2287</v>
      </c>
    </row>
    <row r="132" spans="1:48" x14ac:dyDescent="0.25">
      <c r="A132" s="14">
        <v>1.3499999999999972E-9</v>
      </c>
      <c r="B132" t="s">
        <v>1210</v>
      </c>
      <c r="C132" s="4">
        <v>14</v>
      </c>
      <c r="D132" s="4">
        <v>1</v>
      </c>
      <c r="E132" s="4">
        <v>2</v>
      </c>
      <c r="F132" s="4">
        <v>17</v>
      </c>
      <c r="G132" s="4">
        <v>110</v>
      </c>
      <c r="H132" s="4">
        <v>90.42</v>
      </c>
      <c r="I132" s="34">
        <v>9246.951463037527</v>
      </c>
      <c r="J132" s="35" t="s">
        <v>1236</v>
      </c>
      <c r="K132" s="35" t="s">
        <v>1236</v>
      </c>
      <c r="L132" s="35" t="s">
        <v>1236</v>
      </c>
      <c r="M132" s="35" t="s">
        <v>1236</v>
      </c>
      <c r="N132" s="4">
        <v>-0.71199999999999997</v>
      </c>
      <c r="O132" s="4">
        <v>-40.711462450592876</v>
      </c>
      <c r="P132" s="35" t="s">
        <v>124</v>
      </c>
      <c r="Q132" s="36">
        <f t="shared" si="53"/>
        <v>82.352941177820597</v>
      </c>
      <c r="R132" s="36" t="str">
        <f t="shared" si="54"/>
        <v xml:space="preserve"> </v>
      </c>
      <c r="S132" s="37">
        <f t="shared" si="55"/>
        <v>0.21654501351545019</v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 xml:space="preserve"> </v>
      </c>
      <c r="X132" s="37" t="str">
        <f t="shared" si="60"/>
        <v xml:space="preserve"> </v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>
        <f t="shared" si="65"/>
        <v>54</v>
      </c>
      <c r="AD132" s="1" t="str">
        <f t="shared" si="66"/>
        <v xml:space="preserve"> </v>
      </c>
      <c r="AE132" s="1">
        <f t="shared" si="67"/>
        <v>53</v>
      </c>
      <c r="AF132" s="1" t="str">
        <f t="shared" si="68"/>
        <v xml:space="preserve"> </v>
      </c>
      <c r="AG132" s="38" t="str">
        <f t="shared" si="69"/>
        <v xml:space="preserve"> </v>
      </c>
      <c r="AH132" s="38" t="str">
        <f t="shared" si="70"/>
        <v xml:space="preserve"> </v>
      </c>
      <c r="AI132" s="1" t="str">
        <f t="shared" si="71"/>
        <v xml:space="preserve"> 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1210</v>
      </c>
      <c r="AP132" t="s">
        <v>1421</v>
      </c>
      <c r="AQ132" s="22" t="e">
        <v>#VALUE!</v>
      </c>
      <c r="AR132" s="21" t="e">
        <v>#VALUE!</v>
      </c>
      <c r="AS132">
        <v>21.654501216545018</v>
      </c>
      <c r="AT132" t="e">
        <v>#VALUE!</v>
      </c>
      <c r="AU132" t="e">
        <v>#VALUE!</v>
      </c>
      <c r="AV132" t="s">
        <v>2288</v>
      </c>
    </row>
    <row r="133" spans="1:48" x14ac:dyDescent="0.25">
      <c r="A133" s="14">
        <v>1.3599999999999972E-9</v>
      </c>
      <c r="B133" t="s">
        <v>1211</v>
      </c>
      <c r="C133" s="4">
        <v>11</v>
      </c>
      <c r="D133" s="4">
        <v>0</v>
      </c>
      <c r="E133" s="4">
        <v>0</v>
      </c>
      <c r="F133" s="4">
        <v>11</v>
      </c>
      <c r="G133" s="4">
        <v>15</v>
      </c>
      <c r="H133" s="4">
        <v>10.75</v>
      </c>
      <c r="I133" s="34">
        <v>1984.4454766274182</v>
      </c>
      <c r="J133" s="35">
        <v>10.537641557452575</v>
      </c>
      <c r="K133" s="35">
        <v>10.537641557452575</v>
      </c>
      <c r="L133" s="35">
        <v>5.9363420274267282</v>
      </c>
      <c r="M133" s="35">
        <v>5.9363420274267282</v>
      </c>
      <c r="N133" s="4">
        <v>0.81300000000000006</v>
      </c>
      <c r="O133" s="4">
        <v>72.978723404255319</v>
      </c>
      <c r="P133" s="35">
        <v>0</v>
      </c>
      <c r="Q133" s="36">
        <f t="shared" si="53"/>
        <v>100.00000000135999</v>
      </c>
      <c r="R133" s="36" t="str">
        <f t="shared" si="54"/>
        <v xml:space="preserve"> </v>
      </c>
      <c r="S133" s="37">
        <f t="shared" si="55"/>
        <v>0.39534883856930236</v>
      </c>
      <c r="T133" s="37" t="str">
        <f t="shared" si="56"/>
        <v/>
      </c>
      <c r="U133" s="37" t="str">
        <f t="shared" si="57"/>
        <v/>
      </c>
      <c r="V133" s="37">
        <f t="shared" si="58"/>
        <v>-0.38334515586100271</v>
      </c>
      <c r="W133" s="37" t="str">
        <f t="shared" si="59"/>
        <v/>
      </c>
      <c r="X133" s="37">
        <f t="shared" si="60"/>
        <v>-0.49137270571650338</v>
      </c>
      <c r="Y133" s="1" t="str">
        <f t="shared" si="61"/>
        <v xml:space="preserve"> </v>
      </c>
      <c r="Z133" s="1">
        <f t="shared" si="62"/>
        <v>36</v>
      </c>
      <c r="AA133" s="1" t="str">
        <f t="shared" si="63"/>
        <v xml:space="preserve"> </v>
      </c>
      <c r="AB133" s="1">
        <f t="shared" si="64"/>
        <v>32</v>
      </c>
      <c r="AC133" s="1">
        <f t="shared" si="65"/>
        <v>22</v>
      </c>
      <c r="AD133" s="1" t="str">
        <f t="shared" si="66"/>
        <v xml:space="preserve"> </v>
      </c>
      <c r="AE133" s="1">
        <f t="shared" si="67"/>
        <v>9</v>
      </c>
      <c r="AF133" s="1" t="str">
        <f t="shared" si="68"/>
        <v xml:space="preserve"> </v>
      </c>
      <c r="AG133" s="38" t="str">
        <f t="shared" si="69"/>
        <v xml:space="preserve"> </v>
      </c>
      <c r="AH133" s="38" t="str">
        <f t="shared" si="70"/>
        <v xml:space="preserve"> </v>
      </c>
      <c r="AI133" s="1" t="str">
        <f t="shared" si="71"/>
        <v xml:space="preserve"> </v>
      </c>
      <c r="AJ133" s="1" t="str">
        <f t="shared" si="72"/>
        <v xml:space="preserve"> </v>
      </c>
      <c r="AK133" s="25">
        <f t="shared" si="73"/>
        <v>72.978723405615312</v>
      </c>
      <c r="AL133" s="25" t="str">
        <f t="shared" si="74"/>
        <v xml:space="preserve"> </v>
      </c>
      <c r="AM133" s="1">
        <f t="shared" si="75"/>
        <v>8</v>
      </c>
      <c r="AN133" s="1" t="str">
        <f t="shared" si="76"/>
        <v xml:space="preserve"> </v>
      </c>
      <c r="AO133" t="s">
        <v>1211</v>
      </c>
      <c r="AP133" t="s">
        <v>1332</v>
      </c>
      <c r="AQ133" s="22">
        <v>38.334515586100274</v>
      </c>
      <c r="AR133" s="21">
        <v>49.13727057165034</v>
      </c>
      <c r="AS133">
        <v>39.534883720930239</v>
      </c>
      <c r="AT133">
        <v>-38.334515586100274</v>
      </c>
      <c r="AU133">
        <v>-49.13727057165034</v>
      </c>
      <c r="AV133" t="s">
        <v>2289</v>
      </c>
    </row>
    <row r="134" spans="1:48" x14ac:dyDescent="0.25">
      <c r="A134" s="14">
        <v>1.3699999999999971E-9</v>
      </c>
      <c r="B134" t="s">
        <v>929</v>
      </c>
      <c r="C134" s="4">
        <v>13</v>
      </c>
      <c r="D134" s="4">
        <v>1</v>
      </c>
      <c r="E134" s="4">
        <v>11</v>
      </c>
      <c r="F134" s="4">
        <v>25</v>
      </c>
      <c r="G134" s="4">
        <v>15</v>
      </c>
      <c r="H134" s="4">
        <v>13.2</v>
      </c>
      <c r="I134" s="34">
        <v>7766.1037934109663</v>
      </c>
      <c r="J134" s="35">
        <v>10.901145115118261</v>
      </c>
      <c r="K134" s="35">
        <v>10.901145115118261</v>
      </c>
      <c r="L134" s="35">
        <v>4.9020114063969897</v>
      </c>
      <c r="M134" s="35">
        <v>4.9020114063969897</v>
      </c>
      <c r="N134" s="4">
        <v>0.96499999999999997</v>
      </c>
      <c r="O134" s="4">
        <v>211.29032258064515</v>
      </c>
      <c r="P134" s="35">
        <v>1.7301029779694297</v>
      </c>
      <c r="Q134" s="36" t="str">
        <f t="shared" si="53"/>
        <v xml:space="preserve"> </v>
      </c>
      <c r="R134" s="36" t="str">
        <f t="shared" si="54"/>
        <v xml:space="preserve"> </v>
      </c>
      <c r="S134" s="37" t="str">
        <f t="shared" si="55"/>
        <v/>
      </c>
      <c r="T134" s="37" t="str">
        <f t="shared" si="56"/>
        <v/>
      </c>
      <c r="U134" s="37" t="str">
        <f t="shared" si="57"/>
        <v/>
      </c>
      <c r="V134" s="37">
        <f t="shared" si="58"/>
        <v>-0.36207320155565126</v>
      </c>
      <c r="W134" s="37" t="str">
        <f t="shared" si="59"/>
        <v/>
      </c>
      <c r="X134" s="37">
        <f t="shared" si="60"/>
        <v>-0.57999441631510451</v>
      </c>
      <c r="Y134" s="1" t="str">
        <f t="shared" si="61"/>
        <v xml:space="preserve"> </v>
      </c>
      <c r="Z134" s="1">
        <f t="shared" si="62"/>
        <v>39</v>
      </c>
      <c r="AA134" s="1" t="str">
        <f t="shared" si="63"/>
        <v xml:space="preserve"> </v>
      </c>
      <c r="AB134" s="1">
        <f t="shared" si="64"/>
        <v>24</v>
      </c>
      <c r="AC134" s="1" t="str">
        <f t="shared" si="65"/>
        <v xml:space="preserve"> </v>
      </c>
      <c r="AD134" s="1" t="str">
        <f t="shared" si="66"/>
        <v xml:space="preserve"> </v>
      </c>
      <c r="AE134" s="1" t="str">
        <f t="shared" si="67"/>
        <v xml:space="preserve"> </v>
      </c>
      <c r="AF134" s="1" t="str">
        <f t="shared" si="68"/>
        <v xml:space="preserve"> </v>
      </c>
      <c r="AG134" s="38" t="str">
        <f t="shared" si="69"/>
        <v xml:space="preserve"> </v>
      </c>
      <c r="AH134" s="38" t="str">
        <f t="shared" si="70"/>
        <v xml:space="preserve"> </v>
      </c>
      <c r="AI134" s="1" t="str">
        <f t="shared" si="71"/>
        <v xml:space="preserve"> 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929</v>
      </c>
      <c r="AP134" t="s">
        <v>1330</v>
      </c>
      <c r="AQ134" s="22">
        <v>36.207320155565128</v>
      </c>
      <c r="AR134" s="21">
        <v>57.99944163151045</v>
      </c>
      <c r="AS134">
        <v>13.636363636363647</v>
      </c>
      <c r="AT134">
        <v>-36.207320155565128</v>
      </c>
      <c r="AU134">
        <v>-57.99944163151045</v>
      </c>
      <c r="AV134" t="s">
        <v>2290</v>
      </c>
    </row>
    <row r="135" spans="1:48" x14ac:dyDescent="0.25">
      <c r="A135" s="14">
        <v>1.3799999999999971E-9</v>
      </c>
      <c r="B135" t="s">
        <v>1035</v>
      </c>
      <c r="C135" s="4">
        <v>8</v>
      </c>
      <c r="D135" s="4">
        <v>0</v>
      </c>
      <c r="E135" s="4">
        <v>3</v>
      </c>
      <c r="F135" s="4">
        <v>11</v>
      </c>
      <c r="G135" s="4">
        <v>27</v>
      </c>
      <c r="H135" s="4">
        <v>21.05</v>
      </c>
      <c r="I135" s="34">
        <v>1590.9952833823681</v>
      </c>
      <c r="J135" s="35" t="s">
        <v>1236</v>
      </c>
      <c r="K135" s="35" t="s">
        <v>1236</v>
      </c>
      <c r="L135" s="35" t="s">
        <v>1236</v>
      </c>
      <c r="M135" s="35" t="s">
        <v>1236</v>
      </c>
      <c r="N135" s="4">
        <v>0.10300000000000001</v>
      </c>
      <c r="O135" s="4" t="s">
        <v>119</v>
      </c>
      <c r="P135" s="35" t="s">
        <v>124</v>
      </c>
      <c r="Q135" s="36">
        <f t="shared" si="53"/>
        <v>72.727272728652736</v>
      </c>
      <c r="R135" s="36" t="str">
        <f t="shared" si="54"/>
        <v xml:space="preserve"> </v>
      </c>
      <c r="S135" s="37">
        <f t="shared" si="55"/>
        <v>0.28266033392156775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34</v>
      </c>
      <c r="AD135" s="1" t="str">
        <f t="shared" si="66"/>
        <v xml:space="preserve"> </v>
      </c>
      <c r="AE135" s="1">
        <f t="shared" si="67"/>
        <v>76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1035</v>
      </c>
      <c r="AP135" t="s">
        <v>1332</v>
      </c>
      <c r="AQ135" s="22" t="e">
        <v>#VALUE!</v>
      </c>
      <c r="AR135" s="21" t="e">
        <v>#VALUE!</v>
      </c>
      <c r="AS135">
        <v>28.266033254156774</v>
      </c>
      <c r="AT135" t="e">
        <v>#VALUE!</v>
      </c>
      <c r="AU135" t="e">
        <v>#VALUE!</v>
      </c>
      <c r="AV135" t="s">
        <v>2291</v>
      </c>
    </row>
    <row r="136" spans="1:48" x14ac:dyDescent="0.25">
      <c r="A136" s="14">
        <v>1.3899999999999971E-9</v>
      </c>
      <c r="B136" t="s">
        <v>885</v>
      </c>
      <c r="C136" s="4">
        <v>7</v>
      </c>
      <c r="D136" s="4">
        <v>0</v>
      </c>
      <c r="E136" s="4">
        <v>11</v>
      </c>
      <c r="F136" s="4">
        <v>18</v>
      </c>
      <c r="G136" s="4">
        <v>8.75</v>
      </c>
      <c r="H136" s="4">
        <v>6.32</v>
      </c>
      <c r="I136" s="34">
        <v>1524.789446824411</v>
      </c>
      <c r="J136" s="35">
        <v>14.83568075117371</v>
      </c>
      <c r="K136" s="35">
        <v>14.83568075117371</v>
      </c>
      <c r="L136" s="35">
        <v>6.4177703691051509</v>
      </c>
      <c r="M136" s="35">
        <v>6.4177703691051509</v>
      </c>
      <c r="N136" s="4">
        <v>0.42599999999999999</v>
      </c>
      <c r="O136" s="4" t="s">
        <v>119</v>
      </c>
      <c r="P136" s="35" t="s">
        <v>124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0.38449367227607578</v>
      </c>
      <c r="T136" s="37" t="str">
        <f t="shared" si="56"/>
        <v/>
      </c>
      <c r="U136" s="37" t="str">
        <f t="shared" si="57"/>
        <v/>
      </c>
      <c r="V136" s="37">
        <f t="shared" si="58"/>
        <v>-0.13182714069062051</v>
      </c>
      <c r="W136" s="37" t="str">
        <f t="shared" si="59"/>
        <v/>
      </c>
      <c r="X136" s="37">
        <f t="shared" si="60"/>
        <v>-0.45012380299358667</v>
      </c>
      <c r="Y136" s="1" t="str">
        <f t="shared" si="61"/>
        <v xml:space="preserve"> </v>
      </c>
      <c r="Z136" s="1">
        <f t="shared" si="62"/>
        <v>66</v>
      </c>
      <c r="AA136" s="1" t="str">
        <f t="shared" si="63"/>
        <v xml:space="preserve"> </v>
      </c>
      <c r="AB136" s="1">
        <f t="shared" si="64"/>
        <v>35</v>
      </c>
      <c r="AC136" s="1">
        <f t="shared" si="65"/>
        <v>23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885</v>
      </c>
      <c r="AP136" t="s">
        <v>1314</v>
      </c>
      <c r="AQ136" s="22">
        <v>13.182714069062051</v>
      </c>
      <c r="AR136" s="21">
        <v>45.012380299358668</v>
      </c>
      <c r="AS136">
        <v>38.44936708860758</v>
      </c>
      <c r="AT136">
        <v>-13.182714069062051</v>
      </c>
      <c r="AU136">
        <v>-45.012380299358668</v>
      </c>
      <c r="AV136" t="s">
        <v>2292</v>
      </c>
    </row>
    <row r="137" spans="1:48" x14ac:dyDescent="0.25">
      <c r="A137" s="14">
        <v>1.399999999999997E-9</v>
      </c>
      <c r="B137" t="s">
        <v>874</v>
      </c>
      <c r="C137" s="4">
        <v>9</v>
      </c>
      <c r="D137" s="4">
        <v>0</v>
      </c>
      <c r="E137" s="4">
        <v>7</v>
      </c>
      <c r="F137" s="4">
        <v>16</v>
      </c>
      <c r="G137" s="4">
        <v>28</v>
      </c>
      <c r="H137" s="4">
        <v>27.47</v>
      </c>
      <c r="I137" s="34">
        <v>42497.891043377473</v>
      </c>
      <c r="J137" s="35">
        <v>8.6356491669286388</v>
      </c>
      <c r="K137" s="35">
        <v>8.6356491669286388</v>
      </c>
      <c r="L137" s="35" t="s">
        <v>1236</v>
      </c>
      <c r="M137" s="35" t="s">
        <v>1236</v>
      </c>
      <c r="N137" s="4">
        <v>3.181</v>
      </c>
      <c r="O137" s="4">
        <v>15.672727272727274</v>
      </c>
      <c r="P137" s="35">
        <v>4.128139788860576</v>
      </c>
      <c r="Q137" s="36" t="str">
        <f t="shared" si="53"/>
        <v xml:space="preserve"> </v>
      </c>
      <c r="R137" s="36" t="str">
        <f t="shared" si="54"/>
        <v xml:space="preserve"> </v>
      </c>
      <c r="S137" s="37" t="str">
        <f t="shared" si="55"/>
        <v/>
      </c>
      <c r="T137" s="37" t="str">
        <f t="shared" si="56"/>
        <v/>
      </c>
      <c r="U137" s="37" t="str">
        <f t="shared" si="57"/>
        <v/>
      </c>
      <c r="V137" s="37">
        <f t="shared" si="58"/>
        <v>-0.49464831745911209</v>
      </c>
      <c r="W137" s="37" t="str">
        <f t="shared" si="59"/>
        <v xml:space="preserve"> </v>
      </c>
      <c r="X137" s="37" t="str">
        <f t="shared" si="60"/>
        <v xml:space="preserve"> </v>
      </c>
      <c r="Y137" s="1" t="str">
        <f t="shared" si="61"/>
        <v xml:space="preserve"> </v>
      </c>
      <c r="Z137" s="1">
        <f t="shared" si="62"/>
        <v>19</v>
      </c>
      <c r="AA137" s="1" t="str">
        <f t="shared" si="63"/>
        <v xml:space="preserve"> </v>
      </c>
      <c r="AB137" s="1" t="str">
        <f t="shared" si="64"/>
        <v xml:space="preserve"> </v>
      </c>
      <c r="AC137" s="1" t="str">
        <f t="shared" si="65"/>
        <v xml:space="preserve"> </v>
      </c>
      <c r="AD137" s="1" t="str">
        <f t="shared" si="66"/>
        <v xml:space="preserve"> </v>
      </c>
      <c r="AE137" s="1" t="str">
        <f t="shared" si="67"/>
        <v xml:space="preserve"> </v>
      </c>
      <c r="AF137" s="1" t="str">
        <f t="shared" si="68"/>
        <v xml:space="preserve"> </v>
      </c>
      <c r="AG137" s="38">
        <f t="shared" si="69"/>
        <v>4.1281397902605761</v>
      </c>
      <c r="AH137" s="38" t="str">
        <f t="shared" si="70"/>
        <v xml:space="preserve"> </v>
      </c>
      <c r="AI137" s="1">
        <f t="shared" si="71"/>
        <v>36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874</v>
      </c>
      <c r="AP137" t="s">
        <v>1415</v>
      </c>
      <c r="AQ137" s="22">
        <v>49.464831745911212</v>
      </c>
      <c r="AR137" s="21" t="e">
        <v>#VALUE!</v>
      </c>
      <c r="AS137">
        <v>1.9293775027302562</v>
      </c>
      <c r="AT137">
        <v>-49.464831745911212</v>
      </c>
      <c r="AU137" t="e">
        <v>#VALUE!</v>
      </c>
      <c r="AV137" t="s">
        <v>2293</v>
      </c>
    </row>
    <row r="138" spans="1:48" x14ac:dyDescent="0.25">
      <c r="A138" s="14">
        <v>1.409999999999997E-9</v>
      </c>
      <c r="B138" t="s">
        <v>960</v>
      </c>
      <c r="C138" s="4">
        <v>7</v>
      </c>
      <c r="D138" s="4">
        <v>0</v>
      </c>
      <c r="E138" s="4">
        <v>1</v>
      </c>
      <c r="F138" s="4">
        <v>8</v>
      </c>
      <c r="G138" s="4">
        <v>36.25</v>
      </c>
      <c r="H138" s="4">
        <v>27.57</v>
      </c>
      <c r="I138" s="34">
        <v>2723.0808528673128</v>
      </c>
      <c r="J138" s="35">
        <v>22.524509803921568</v>
      </c>
      <c r="K138" s="35">
        <v>22.524509803921568</v>
      </c>
      <c r="L138" s="35">
        <v>9.6155568816504964</v>
      </c>
      <c r="M138" s="35">
        <v>9.6155568816504964</v>
      </c>
      <c r="N138" s="4">
        <v>1.224</v>
      </c>
      <c r="O138" s="4">
        <v>19.999999999999996</v>
      </c>
      <c r="P138" s="35">
        <v>2.5498730504171205</v>
      </c>
      <c r="Q138" s="36">
        <f t="shared" si="53"/>
        <v>87.500000001410001</v>
      </c>
      <c r="R138" s="36" t="str">
        <f t="shared" si="54"/>
        <v xml:space="preserve"> </v>
      </c>
      <c r="S138" s="37">
        <f t="shared" si="55"/>
        <v>0.31483496695225599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>
        <f t="shared" si="60"/>
        <v>-0.17613664152990649</v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>
        <f t="shared" si="64"/>
        <v>63</v>
      </c>
      <c r="AC138" s="1">
        <f t="shared" si="65"/>
        <v>33</v>
      </c>
      <c r="AD138" s="1" t="str">
        <f t="shared" si="66"/>
        <v xml:space="preserve"> </v>
      </c>
      <c r="AE138" s="1">
        <f t="shared" si="67"/>
        <v>36</v>
      </c>
      <c r="AF138" s="1" t="str">
        <f t="shared" si="68"/>
        <v xml:space="preserve"> </v>
      </c>
      <c r="AG138" s="38" t="str">
        <f t="shared" si="69"/>
        <v xml:space="preserve"> </v>
      </c>
      <c r="AH138" s="38" t="str">
        <f t="shared" si="70"/>
        <v xml:space="preserve"> </v>
      </c>
      <c r="AI138" s="1" t="str">
        <f t="shared" si="71"/>
        <v xml:space="preserve"> 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960</v>
      </c>
      <c r="AP138" t="s">
        <v>1326</v>
      </c>
      <c r="AQ138" s="22">
        <v>-31.811734216952956</v>
      </c>
      <c r="AR138" s="21">
        <v>17.613664152990648</v>
      </c>
      <c r="AS138">
        <v>31.483496554225599</v>
      </c>
      <c r="AT138">
        <v>31.811734216952956</v>
      </c>
      <c r="AU138">
        <v>-17.613664152990648</v>
      </c>
      <c r="AV138" t="s">
        <v>2294</v>
      </c>
    </row>
    <row r="139" spans="1:48" x14ac:dyDescent="0.25">
      <c r="A139" s="14">
        <v>1.419999999999997E-9</v>
      </c>
      <c r="B139" t="s">
        <v>1022</v>
      </c>
      <c r="C139" s="4">
        <v>12</v>
      </c>
      <c r="D139" s="4">
        <v>2</v>
      </c>
      <c r="E139" s="4">
        <v>5</v>
      </c>
      <c r="F139" s="4">
        <v>19</v>
      </c>
      <c r="G139" s="4">
        <v>123.16639709472656</v>
      </c>
      <c r="H139" s="4">
        <v>112.39</v>
      </c>
      <c r="I139" s="34">
        <v>27050.930028675113</v>
      </c>
      <c r="J139" s="35">
        <v>11.893249417619861</v>
      </c>
      <c r="K139" s="35">
        <v>11.893249417619861</v>
      </c>
      <c r="L139" s="35">
        <v>6.4244217128765628</v>
      </c>
      <c r="M139" s="35">
        <v>6.4244217128765628</v>
      </c>
      <c r="N139" s="4">
        <v>7.5310000000000006</v>
      </c>
      <c r="O139" s="4">
        <v>90.658227848101262</v>
      </c>
      <c r="P139" s="35">
        <v>1.923676781387492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>
        <f t="shared" si="58"/>
        <v>-0.30401600529468364</v>
      </c>
      <c r="W139" s="37" t="str">
        <f t="shared" si="59"/>
        <v/>
      </c>
      <c r="X139" s="37">
        <f t="shared" si="60"/>
        <v>-0.44955391416808232</v>
      </c>
      <c r="Y139" s="1" t="str">
        <f t="shared" si="61"/>
        <v xml:space="preserve"> </v>
      </c>
      <c r="Z139" s="1">
        <f t="shared" si="62"/>
        <v>49</v>
      </c>
      <c r="AA139" s="1" t="str">
        <f t="shared" si="63"/>
        <v xml:space="preserve"> </v>
      </c>
      <c r="AB139" s="1">
        <f t="shared" si="64"/>
        <v>36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90.658227849521268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1022</v>
      </c>
      <c r="AP139" t="s">
        <v>1274</v>
      </c>
      <c r="AQ139" s="22">
        <v>30.401600529468364</v>
      </c>
      <c r="AR139" s="21">
        <v>44.955391416808233</v>
      </c>
      <c r="AS139">
        <v>9.5883949592726836</v>
      </c>
      <c r="AT139">
        <v>-30.401600529468364</v>
      </c>
      <c r="AU139">
        <v>-44.955391416808233</v>
      </c>
      <c r="AV139" t="s">
        <v>2295</v>
      </c>
    </row>
    <row r="140" spans="1:48" x14ac:dyDescent="0.25">
      <c r="A140" s="14">
        <v>1.4299999999999969E-9</v>
      </c>
      <c r="B140" t="s">
        <v>920</v>
      </c>
      <c r="C140" s="4">
        <v>0</v>
      </c>
      <c r="D140" s="4">
        <v>0</v>
      </c>
      <c r="E140" s="4">
        <v>1</v>
      </c>
      <c r="F140" s="4">
        <v>1</v>
      </c>
      <c r="G140" s="4">
        <v>43.5</v>
      </c>
      <c r="H140" s="4">
        <v>43.48</v>
      </c>
      <c r="I140" s="34">
        <v>2994.1178200234681</v>
      </c>
      <c r="J140" s="35">
        <v>7.2466666666666661</v>
      </c>
      <c r="K140" s="35">
        <v>7.2466666666666661</v>
      </c>
      <c r="L140" s="35" t="s">
        <v>1236</v>
      </c>
      <c r="M140" s="35" t="s">
        <v>1236</v>
      </c>
      <c r="N140" s="4">
        <v>6</v>
      </c>
      <c r="O140" s="4">
        <v>12.570356472795496</v>
      </c>
      <c r="P140" s="35">
        <v>5.0137994480220804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-0.57593052681696211</v>
      </c>
      <c r="W140" s="37" t="str">
        <f t="shared" si="59"/>
        <v xml:space="preserve"> </v>
      </c>
      <c r="X140" s="37" t="str">
        <f t="shared" si="60"/>
        <v xml:space="preserve"> </v>
      </c>
      <c r="Y140" s="1" t="str">
        <f t="shared" si="61"/>
        <v xml:space="preserve"> </v>
      </c>
      <c r="Z140" s="1">
        <f t="shared" si="62"/>
        <v>12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5.0137994494520806</v>
      </c>
      <c r="AH140" s="38" t="str">
        <f t="shared" si="70"/>
        <v xml:space="preserve"> </v>
      </c>
      <c r="AI140" s="1">
        <f t="shared" si="71"/>
        <v>22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920</v>
      </c>
      <c r="AP140" t="s">
        <v>2241</v>
      </c>
      <c r="AQ140" s="22">
        <v>57.593052681696207</v>
      </c>
      <c r="AR140" s="21" t="e">
        <v>#VALUE!</v>
      </c>
      <c r="AS140">
        <v>4.5998160073601468E-2</v>
      </c>
      <c r="AT140">
        <v>-57.593052681696207</v>
      </c>
      <c r="AU140" t="e">
        <v>#VALUE!</v>
      </c>
      <c r="AV140" t="s">
        <v>2296</v>
      </c>
    </row>
    <row r="141" spans="1:48" x14ac:dyDescent="0.25">
      <c r="A141" s="14">
        <v>1.4399999999999969E-9</v>
      </c>
      <c r="B141" t="s">
        <v>1026</v>
      </c>
      <c r="C141" s="4">
        <v>5</v>
      </c>
      <c r="D141" s="4">
        <v>0</v>
      </c>
      <c r="E141" s="4">
        <v>3</v>
      </c>
      <c r="F141" s="4">
        <v>8</v>
      </c>
      <c r="G141" s="4">
        <v>18.75</v>
      </c>
      <c r="H141" s="4">
        <v>12.72</v>
      </c>
      <c r="I141" s="34">
        <v>813.9471782709378</v>
      </c>
      <c r="J141" s="35">
        <v>6.1271676300578033</v>
      </c>
      <c r="K141" s="35">
        <v>6.1271676300578033</v>
      </c>
      <c r="L141" s="35">
        <v>3.7206253386862764</v>
      </c>
      <c r="M141" s="35">
        <v>3.7206253386862764</v>
      </c>
      <c r="N141" s="4">
        <v>2.0760000000000001</v>
      </c>
      <c r="O141" s="4">
        <v>257.93103448275866</v>
      </c>
      <c r="P141" s="35">
        <v>1.5723270440251571</v>
      </c>
      <c r="Q141" s="36" t="str">
        <f t="shared" si="53"/>
        <v xml:space="preserve"> </v>
      </c>
      <c r="R141" s="36" t="str">
        <f t="shared" si="54"/>
        <v xml:space="preserve"> </v>
      </c>
      <c r="S141" s="37">
        <f t="shared" si="55"/>
        <v>0.47405660521358495</v>
      </c>
      <c r="T141" s="37" t="str">
        <f t="shared" si="56"/>
        <v/>
      </c>
      <c r="U141" s="37" t="str">
        <f t="shared" si="57"/>
        <v/>
      </c>
      <c r="V141" s="37">
        <f t="shared" si="58"/>
        <v>-0.64144276692969981</v>
      </c>
      <c r="W141" s="37" t="str">
        <f t="shared" si="59"/>
        <v/>
      </c>
      <c r="X141" s="37">
        <f t="shared" si="60"/>
        <v>-0.68121587497563085</v>
      </c>
      <c r="Y141" s="1" t="str">
        <f t="shared" si="61"/>
        <v xml:space="preserve"> </v>
      </c>
      <c r="Z141" s="1">
        <f t="shared" si="62"/>
        <v>5</v>
      </c>
      <c r="AA141" s="1" t="str">
        <f t="shared" si="63"/>
        <v xml:space="preserve"> </v>
      </c>
      <c r="AB141" s="1">
        <f t="shared" si="64"/>
        <v>11</v>
      </c>
      <c r="AC141" s="1">
        <f t="shared" si="65"/>
        <v>14</v>
      </c>
      <c r="AD141" s="1" t="str">
        <f t="shared" si="66"/>
        <v xml:space="preserve"> </v>
      </c>
      <c r="AE141" s="1" t="str">
        <f t="shared" si="67"/>
        <v xml:space="preserve"> 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1026</v>
      </c>
      <c r="AP141" t="s">
        <v>1274</v>
      </c>
      <c r="AQ141" s="22">
        <v>64.144276692969981</v>
      </c>
      <c r="AR141" s="21">
        <v>68.121587497563084</v>
      </c>
      <c r="AS141">
        <v>47.405660377358494</v>
      </c>
      <c r="AT141">
        <v>-64.144276692969981</v>
      </c>
      <c r="AU141">
        <v>-68.121587497563084</v>
      </c>
      <c r="AV141" t="s">
        <v>2297</v>
      </c>
    </row>
    <row r="142" spans="1:48" x14ac:dyDescent="0.25">
      <c r="A142" s="14">
        <v>1.4499999999999969E-9</v>
      </c>
      <c r="B142" t="s">
        <v>903</v>
      </c>
      <c r="C142" s="4">
        <v>3</v>
      </c>
      <c r="D142" s="4">
        <v>1</v>
      </c>
      <c r="E142" s="4">
        <v>8</v>
      </c>
      <c r="F142" s="4">
        <v>12</v>
      </c>
      <c r="G142" s="4">
        <v>60.5</v>
      </c>
      <c r="H142" s="4">
        <v>59.06</v>
      </c>
      <c r="I142" s="34">
        <v>11677.410859412324</v>
      </c>
      <c r="J142" s="35">
        <v>16.898426323319029</v>
      </c>
      <c r="K142" s="35">
        <v>16.898426323319029</v>
      </c>
      <c r="L142" s="35">
        <v>10.900261134067952</v>
      </c>
      <c r="M142" s="35">
        <v>10.900261134067952</v>
      </c>
      <c r="N142" s="4">
        <v>3.4950000000000001</v>
      </c>
      <c r="O142" s="4">
        <v>6.880733944954132</v>
      </c>
      <c r="P142" s="35">
        <v>1.6779546224178801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903</v>
      </c>
      <c r="AP142" t="s">
        <v>1239</v>
      </c>
      <c r="AQ142" s="22">
        <v>1.1116824026824346</v>
      </c>
      <c r="AR142" s="21">
        <v>6.6062854534037818</v>
      </c>
      <c r="AS142">
        <v>2.4381984422620961</v>
      </c>
      <c r="AT142">
        <v>-1.1116824026824346</v>
      </c>
      <c r="AU142">
        <v>-6.6062854534037818</v>
      </c>
      <c r="AV142" t="s">
        <v>2298</v>
      </c>
    </row>
    <row r="143" spans="1:48" x14ac:dyDescent="0.25">
      <c r="A143" s="14">
        <v>1.4599999999999968E-9</v>
      </c>
      <c r="B143" t="s">
        <v>927</v>
      </c>
      <c r="C143" s="4">
        <v>5</v>
      </c>
      <c r="D143" s="4">
        <v>0</v>
      </c>
      <c r="E143" s="4">
        <v>0</v>
      </c>
      <c r="F143" s="4">
        <v>5</v>
      </c>
      <c r="G143" s="4">
        <v>38</v>
      </c>
      <c r="H143" s="4">
        <v>32.21</v>
      </c>
      <c r="I143" s="34">
        <v>1765.6592530664509</v>
      </c>
      <c r="J143" s="35">
        <v>38.436754176610982</v>
      </c>
      <c r="K143" s="35">
        <v>38.436754176610982</v>
      </c>
      <c r="L143" s="35">
        <v>12.980827067669173</v>
      </c>
      <c r="M143" s="35">
        <v>12.980827067669173</v>
      </c>
      <c r="N143" s="4">
        <v>0.83799999999999997</v>
      </c>
      <c r="O143" s="4">
        <v>4.7499999999999902</v>
      </c>
      <c r="P143" s="35">
        <v>2.4309220738900961</v>
      </c>
      <c r="Q143" s="36">
        <f t="shared" si="53"/>
        <v>100.00000000145999</v>
      </c>
      <c r="R143" s="36" t="str">
        <f t="shared" si="54"/>
        <v xml:space="preserve"> </v>
      </c>
      <c r="S143" s="37">
        <f t="shared" si="55"/>
        <v>0.1797578406403787</v>
      </c>
      <c r="T143" s="37" t="str">
        <f t="shared" si="56"/>
        <v/>
      </c>
      <c r="U143" s="37" t="str">
        <f t="shared" si="57"/>
        <v/>
      </c>
      <c r="V143" s="37" t="str">
        <f t="shared" si="58"/>
        <v/>
      </c>
      <c r="W143" s="37" t="str">
        <f t="shared" si="59"/>
        <v/>
      </c>
      <c r="X143" s="37" t="str">
        <f t="shared" si="60"/>
        <v/>
      </c>
      <c r="Y143" s="1" t="str">
        <f t="shared" si="61"/>
        <v xml:space="preserve"> </v>
      </c>
      <c r="Z143" s="1" t="str">
        <f t="shared" si="62"/>
        <v xml:space="preserve"> </v>
      </c>
      <c r="AA143" s="1" t="str">
        <f t="shared" si="63"/>
        <v xml:space="preserve"> </v>
      </c>
      <c r="AB143" s="1" t="str">
        <f t="shared" si="64"/>
        <v xml:space="preserve"> </v>
      </c>
      <c r="AC143" s="1">
        <f t="shared" si="65"/>
        <v>64</v>
      </c>
      <c r="AD143" s="1" t="str">
        <f t="shared" si="66"/>
        <v xml:space="preserve"> </v>
      </c>
      <c r="AE143" s="1">
        <f t="shared" si="67"/>
        <v>8</v>
      </c>
      <c r="AF143" s="1" t="str">
        <f t="shared" si="68"/>
        <v xml:space="preserve"> </v>
      </c>
      <c r="AG143" s="38" t="str">
        <f t="shared" si="69"/>
        <v xml:space="preserve"> </v>
      </c>
      <c r="AH143" s="38" t="str">
        <f t="shared" si="70"/>
        <v xml:space="preserve"> </v>
      </c>
      <c r="AI143" s="1" t="str">
        <f t="shared" si="71"/>
        <v xml:space="preserve"> 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927</v>
      </c>
      <c r="AP143" t="s">
        <v>1856</v>
      </c>
      <c r="AQ143" s="22">
        <v>-124.9289893450968</v>
      </c>
      <c r="AR143" s="21">
        <v>-11.220056366134635</v>
      </c>
      <c r="AS143">
        <v>17.97578391803787</v>
      </c>
      <c r="AT143">
        <v>124.9289893450968</v>
      </c>
      <c r="AU143">
        <v>11.220056366134635</v>
      </c>
      <c r="AV143" t="s">
        <v>2299</v>
      </c>
    </row>
    <row r="144" spans="1:48" x14ac:dyDescent="0.25">
      <c r="A144" s="14">
        <v>1.4699999999999968E-9</v>
      </c>
      <c r="B144" t="s">
        <v>958</v>
      </c>
      <c r="C144" s="4">
        <v>8</v>
      </c>
      <c r="D144" s="4">
        <v>0</v>
      </c>
      <c r="E144" s="4">
        <v>3</v>
      </c>
      <c r="F144" s="4">
        <v>11</v>
      </c>
      <c r="G144" s="4">
        <v>14</v>
      </c>
      <c r="H144" s="4">
        <v>12.38</v>
      </c>
      <c r="I144" s="34">
        <v>955.55337753363983</v>
      </c>
      <c r="J144" s="35">
        <v>20.097402597402599</v>
      </c>
      <c r="K144" s="35">
        <v>20.097402597402599</v>
      </c>
      <c r="L144" s="35">
        <v>7.8544655551247251</v>
      </c>
      <c r="M144" s="35">
        <v>7.8544655551247251</v>
      </c>
      <c r="N144" s="4">
        <v>0.61599999999999999</v>
      </c>
      <c r="O144" s="4">
        <v>-0.64516129032258129</v>
      </c>
      <c r="P144" s="35">
        <v>4.2003231017770597</v>
      </c>
      <c r="Q144" s="36">
        <f t="shared" si="53"/>
        <v>72.727272728742733</v>
      </c>
      <c r="R144" s="36" t="str">
        <f t="shared" si="54"/>
        <v xml:space="preserve"> </v>
      </c>
      <c r="S144" s="37" t="str">
        <f t="shared" si="55"/>
        <v/>
      </c>
      <c r="T144" s="37" t="str">
        <f t="shared" si="56"/>
        <v/>
      </c>
      <c r="U144" s="37" t="str">
        <f t="shared" si="57"/>
        <v/>
      </c>
      <c r="V144" s="37" t="str">
        <f t="shared" si="58"/>
        <v/>
      </c>
      <c r="W144" s="37" t="str">
        <f t="shared" si="59"/>
        <v/>
      </c>
      <c r="X144" s="37">
        <f t="shared" si="60"/>
        <v>-0.32702739416149296</v>
      </c>
      <c r="Y144" s="1" t="str">
        <f t="shared" si="61"/>
        <v xml:space="preserve"> </v>
      </c>
      <c r="Z144" s="1" t="str">
        <f t="shared" si="62"/>
        <v xml:space="preserve"> </v>
      </c>
      <c r="AA144" s="1" t="str">
        <f t="shared" si="63"/>
        <v xml:space="preserve"> </v>
      </c>
      <c r="AB144" s="1">
        <f t="shared" si="64"/>
        <v>49</v>
      </c>
      <c r="AC144" s="1" t="str">
        <f t="shared" si="65"/>
        <v xml:space="preserve"> </v>
      </c>
      <c r="AD144" s="1" t="str">
        <f t="shared" si="66"/>
        <v xml:space="preserve"> </v>
      </c>
      <c r="AE144" s="1">
        <f t="shared" si="67"/>
        <v>75</v>
      </c>
      <c r="AF144" s="1" t="str">
        <f t="shared" si="68"/>
        <v xml:space="preserve"> </v>
      </c>
      <c r="AG144" s="38">
        <f t="shared" si="69"/>
        <v>4.2003231032470598</v>
      </c>
      <c r="AH144" s="38" t="str">
        <f t="shared" si="70"/>
        <v xml:space="preserve"> </v>
      </c>
      <c r="AI144" s="1">
        <f t="shared" si="71"/>
        <v>34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958</v>
      </c>
      <c r="AP144" t="s">
        <v>1709</v>
      </c>
      <c r="AQ144" s="22">
        <v>-17.608485719796739</v>
      </c>
      <c r="AR144" s="21">
        <v>32.702739416149299</v>
      </c>
      <c r="AS144">
        <v>13.085621970920824</v>
      </c>
      <c r="AT144">
        <v>17.608485719796739</v>
      </c>
      <c r="AU144">
        <v>-32.702739416149299</v>
      </c>
      <c r="AV144" t="s">
        <v>2300</v>
      </c>
    </row>
    <row r="145" spans="1:48" x14ac:dyDescent="0.25">
      <c r="A145" s="14">
        <v>1.4799999999999968E-9</v>
      </c>
      <c r="B145" t="s">
        <v>921</v>
      </c>
      <c r="C145" s="4">
        <v>5</v>
      </c>
      <c r="D145" s="4">
        <v>1</v>
      </c>
      <c r="E145" s="4">
        <v>6</v>
      </c>
      <c r="F145" s="4">
        <v>12</v>
      </c>
      <c r="G145" s="4">
        <v>55.196498870849609</v>
      </c>
      <c r="H145" s="4">
        <v>50.14</v>
      </c>
      <c r="I145" s="34">
        <v>3045.2131134721335</v>
      </c>
      <c r="J145" s="35">
        <v>20.335145212025157</v>
      </c>
      <c r="K145" s="35">
        <v>20.335145212025157</v>
      </c>
      <c r="L145" s="35">
        <v>7.1379172864306186</v>
      </c>
      <c r="M145" s="35">
        <v>7.1379172864306186</v>
      </c>
      <c r="N145" s="4">
        <v>1.9650000000000001</v>
      </c>
      <c r="O145" s="4" t="s">
        <v>119</v>
      </c>
      <c r="P145" s="35">
        <v>0.37538889969398553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 t="str">
        <f t="shared" si="58"/>
        <v/>
      </c>
      <c r="W145" s="37" t="str">
        <f t="shared" si="59"/>
        <v/>
      </c>
      <c r="X145" s="37">
        <f t="shared" si="60"/>
        <v>-0.38842143201267632</v>
      </c>
      <c r="Y145" s="1" t="str">
        <f t="shared" si="61"/>
        <v xml:space="preserve"> </v>
      </c>
      <c r="Z145" s="1" t="str">
        <f t="shared" si="62"/>
        <v xml:space="preserve"> </v>
      </c>
      <c r="AA145" s="1" t="str">
        <f t="shared" si="63"/>
        <v xml:space="preserve"> </v>
      </c>
      <c r="AB145" s="1">
        <f t="shared" si="64"/>
        <v>42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921</v>
      </c>
      <c r="AP145" t="s">
        <v>1350</v>
      </c>
      <c r="AQ145" s="22">
        <v>-18.999737587360844</v>
      </c>
      <c r="AR145" s="21">
        <v>38.842143201267632</v>
      </c>
      <c r="AS145">
        <v>10.084760412544092</v>
      </c>
      <c r="AT145">
        <v>18.999737587360844</v>
      </c>
      <c r="AU145">
        <v>-38.842143201267632</v>
      </c>
      <c r="AV145" t="s">
        <v>2301</v>
      </c>
    </row>
    <row r="146" spans="1:48" x14ac:dyDescent="0.25">
      <c r="A146" s="14">
        <v>1.4899999999999967E-9</v>
      </c>
      <c r="B146" t="s">
        <v>910</v>
      </c>
      <c r="C146" s="4">
        <v>6</v>
      </c>
      <c r="D146" s="4">
        <v>0</v>
      </c>
      <c r="E146" s="4">
        <v>6</v>
      </c>
      <c r="F146" s="4">
        <v>12</v>
      </c>
      <c r="G146" s="4">
        <v>87</v>
      </c>
      <c r="H146" s="4">
        <v>86.8</v>
      </c>
      <c r="I146" s="34">
        <v>23302.507174749364</v>
      </c>
      <c r="J146" s="35">
        <v>11.191335740072201</v>
      </c>
      <c r="K146" s="35">
        <v>11.191335740072201</v>
      </c>
      <c r="L146" s="35" t="s">
        <v>1236</v>
      </c>
      <c r="M146" s="35" t="s">
        <v>1236</v>
      </c>
      <c r="N146" s="4">
        <v>7.7560000000000002</v>
      </c>
      <c r="O146" s="4">
        <v>27.986798679867981</v>
      </c>
      <c r="P146" s="35">
        <v>3.2741935483870965</v>
      </c>
      <c r="Q146" s="36" t="str">
        <f t="shared" si="53"/>
        <v xml:space="preserve"> 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>
        <f t="shared" si="58"/>
        <v>-0.34509146483345154</v>
      </c>
      <c r="W146" s="37" t="str">
        <f t="shared" si="59"/>
        <v xml:space="preserve"> </v>
      </c>
      <c r="X146" s="37" t="str">
        <f t="shared" si="60"/>
        <v xml:space="preserve"> </v>
      </c>
      <c r="Y146" s="1" t="str">
        <f t="shared" si="61"/>
        <v xml:space="preserve"> </v>
      </c>
      <c r="Z146" s="1">
        <f t="shared" si="62"/>
        <v>44</v>
      </c>
      <c r="AA146" s="1" t="str">
        <f t="shared" si="63"/>
        <v xml:space="preserve"> </v>
      </c>
      <c r="AB146" s="1" t="str">
        <f t="shared" si="64"/>
        <v xml:space="preserve"> </v>
      </c>
      <c r="AC146" s="1" t="str">
        <f t="shared" si="65"/>
        <v xml:space="preserve"> </v>
      </c>
      <c r="AD146" s="1" t="str">
        <f t="shared" si="66"/>
        <v xml:space="preserve"> </v>
      </c>
      <c r="AE146" s="1" t="str">
        <f t="shared" si="67"/>
        <v xml:space="preserve"> </v>
      </c>
      <c r="AF146" s="1" t="str">
        <f t="shared" si="68"/>
        <v xml:space="preserve"> </v>
      </c>
      <c r="AG146" s="38">
        <f t="shared" si="69"/>
        <v>3.2741935498770967</v>
      </c>
      <c r="AH146" s="38" t="str">
        <f t="shared" si="70"/>
        <v xml:space="preserve"> </v>
      </c>
      <c r="AI146" s="1">
        <f t="shared" si="71"/>
        <v>57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910</v>
      </c>
      <c r="AP146" t="s">
        <v>1241</v>
      </c>
      <c r="AQ146" s="22">
        <v>34.509146483345155</v>
      </c>
      <c r="AR146" s="21" t="e">
        <v>#VALUE!</v>
      </c>
      <c r="AS146">
        <v>0.23041474654377225</v>
      </c>
      <c r="AT146">
        <v>-34.509146483345155</v>
      </c>
      <c r="AU146" t="e">
        <v>#VALUE!</v>
      </c>
      <c r="AV146" t="s">
        <v>2302</v>
      </c>
    </row>
    <row r="147" spans="1:48" x14ac:dyDescent="0.25">
      <c r="A147" s="14">
        <v>1.4999999999999967E-9</v>
      </c>
      <c r="B147" t="s">
        <v>959</v>
      </c>
      <c r="C147" s="4">
        <v>9</v>
      </c>
      <c r="D147" s="4">
        <v>0</v>
      </c>
      <c r="E147" s="4">
        <v>0</v>
      </c>
      <c r="F147" s="4">
        <v>9</v>
      </c>
      <c r="G147" s="4">
        <v>35</v>
      </c>
      <c r="H147" s="4">
        <v>29.02</v>
      </c>
      <c r="I147" s="34">
        <v>1641.4416950772645</v>
      </c>
      <c r="J147" s="35" t="s">
        <v>1236</v>
      </c>
      <c r="K147" s="35" t="s">
        <v>1236</v>
      </c>
      <c r="L147" s="35">
        <v>12.301247311827957</v>
      </c>
      <c r="M147" s="35">
        <v>12.301247311827957</v>
      </c>
      <c r="N147" s="4">
        <v>0.54300000000000004</v>
      </c>
      <c r="O147" s="4" t="s">
        <v>119</v>
      </c>
      <c r="P147" s="35">
        <v>2.9835009435223845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0.20606478440833909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/>
      </c>
      <c r="X147" s="37" t="str">
        <f t="shared" si="60"/>
        <v/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57</v>
      </c>
      <c r="AD147" s="1" t="str">
        <f t="shared" si="66"/>
        <v xml:space="preserve"> </v>
      </c>
      <c r="AE147" s="1">
        <f t="shared" si="67"/>
        <v>7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959</v>
      </c>
      <c r="AP147" t="s">
        <v>1536</v>
      </c>
      <c r="AQ147" s="22" t="e">
        <v>#VALUE!</v>
      </c>
      <c r="AR147" s="21">
        <v>-5.3973997391008055</v>
      </c>
      <c r="AS147">
        <v>20.606478290833905</v>
      </c>
      <c r="AT147" t="e">
        <v>#VALUE!</v>
      </c>
      <c r="AU147">
        <v>5.3973997391008055</v>
      </c>
      <c r="AV147" t="s">
        <v>2303</v>
      </c>
    </row>
    <row r="148" spans="1:48" x14ac:dyDescent="0.25">
      <c r="A148" s="14">
        <v>1.5099999999999966E-9</v>
      </c>
      <c r="B148" t="s">
        <v>931</v>
      </c>
      <c r="C148" s="4">
        <v>1</v>
      </c>
      <c r="D148" s="4">
        <v>0</v>
      </c>
      <c r="E148" s="4">
        <v>0</v>
      </c>
      <c r="F148" s="4">
        <v>1</v>
      </c>
      <c r="G148" s="4">
        <v>37.650001525878906</v>
      </c>
      <c r="H148" s="4">
        <v>11.47</v>
      </c>
      <c r="I148" s="34">
        <v>3028.6649628918776</v>
      </c>
      <c r="J148" s="35">
        <v>28.565310076690871</v>
      </c>
      <c r="K148" s="35">
        <v>28.565310076690871</v>
      </c>
      <c r="L148" s="35">
        <v>0.84889253970259915</v>
      </c>
      <c r="M148" s="35">
        <v>0.84889253970259915</v>
      </c>
      <c r="N148" s="4">
        <v>0.32</v>
      </c>
      <c r="O148" s="4" t="s">
        <v>119</v>
      </c>
      <c r="P148" s="35">
        <v>7.6578899165704755</v>
      </c>
      <c r="Q148" s="36">
        <f t="shared" si="53"/>
        <v>100.00000000151</v>
      </c>
      <c r="R148" s="36" t="str">
        <f t="shared" si="54"/>
        <v xml:space="preserve"> </v>
      </c>
      <c r="S148" s="37">
        <f t="shared" si="55"/>
        <v>2.2824761589536711</v>
      </c>
      <c r="T148" s="37" t="str">
        <f t="shared" si="56"/>
        <v/>
      </c>
      <c r="U148" s="37" t="str">
        <f t="shared" si="57"/>
        <v/>
      </c>
      <c r="V148" s="37" t="str">
        <f t="shared" si="58"/>
        <v/>
      </c>
      <c r="W148" s="37" t="str">
        <f t="shared" si="59"/>
        <v/>
      </c>
      <c r="X148" s="37">
        <f t="shared" si="60"/>
        <v>-0.92726667135897134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1</v>
      </c>
      <c r="AC148" s="1">
        <f t="shared" si="65"/>
        <v>1</v>
      </c>
      <c r="AD148" s="1" t="str">
        <f t="shared" si="66"/>
        <v xml:space="preserve"> </v>
      </c>
      <c r="AE148" s="1">
        <f t="shared" si="67"/>
        <v>6</v>
      </c>
      <c r="AF148" s="1" t="str">
        <f t="shared" si="68"/>
        <v xml:space="preserve"> </v>
      </c>
      <c r="AG148" s="38">
        <f t="shared" si="69"/>
        <v>7.6578899180804756</v>
      </c>
      <c r="AH148" s="38" t="str">
        <f t="shared" si="70"/>
        <v xml:space="preserve"> </v>
      </c>
      <c r="AI148" s="1">
        <f t="shared" si="71"/>
        <v>2</v>
      </c>
      <c r="AJ148" s="1" t="str">
        <f t="shared" si="72"/>
        <v xml:space="preserve"> </v>
      </c>
      <c r="AK148" s="25" t="str">
        <f t="shared" si="73"/>
        <v xml:space="preserve"> </v>
      </c>
      <c r="AL148" s="25" t="str">
        <f t="shared" si="74"/>
        <v xml:space="preserve"> </v>
      </c>
      <c r="AM148" s="1" t="str">
        <f t="shared" si="75"/>
        <v xml:space="preserve"> </v>
      </c>
      <c r="AN148" s="1" t="str">
        <f t="shared" si="76"/>
        <v xml:space="preserve"> </v>
      </c>
      <c r="AO148" t="s">
        <v>931</v>
      </c>
      <c r="AP148" t="s">
        <v>1332</v>
      </c>
      <c r="AQ148" s="22">
        <v>-67.162042256657145</v>
      </c>
      <c r="AR148" s="21">
        <v>92.726667135897131</v>
      </c>
      <c r="AS148">
        <v>228.2476157443671</v>
      </c>
      <c r="AT148">
        <v>67.162042256657145</v>
      </c>
      <c r="AU148">
        <v>-92.726667135897131</v>
      </c>
      <c r="AV148" t="s">
        <v>2304</v>
      </c>
    </row>
    <row r="149" spans="1:48" x14ac:dyDescent="0.25">
      <c r="A149" s="14">
        <v>1.5199999999999966E-9</v>
      </c>
      <c r="B149" t="s">
        <v>1212</v>
      </c>
      <c r="C149" s="4">
        <v>4</v>
      </c>
      <c r="D149" s="4">
        <v>2</v>
      </c>
      <c r="E149" s="4">
        <v>7</v>
      </c>
      <c r="F149" s="4">
        <v>13</v>
      </c>
      <c r="G149" s="4">
        <v>2.5230000019073486</v>
      </c>
      <c r="H149" s="4">
        <v>2.29</v>
      </c>
      <c r="I149" s="34">
        <v>1242.2763595649799</v>
      </c>
      <c r="J149" s="35">
        <v>9.0346142861701502</v>
      </c>
      <c r="K149" s="35">
        <v>9.0346142861701502</v>
      </c>
      <c r="L149" s="35">
        <v>3.3681190738699009</v>
      </c>
      <c r="M149" s="35">
        <v>3.3681190738699009</v>
      </c>
      <c r="N149" s="4">
        <v>0.20200000000000001</v>
      </c>
      <c r="O149" s="4">
        <v>573.33333333333348</v>
      </c>
      <c r="P149" s="35" t="s">
        <v>124</v>
      </c>
      <c r="Q149" s="36" t="str">
        <f t="shared" si="53"/>
        <v xml:space="preserve"> </v>
      </c>
      <c r="R149" s="36" t="str">
        <f t="shared" si="54"/>
        <v xml:space="preserve"> </v>
      </c>
      <c r="S149" s="37" t="str">
        <f t="shared" si="55"/>
        <v/>
      </c>
      <c r="T149" s="37" t="str">
        <f t="shared" si="56"/>
        <v/>
      </c>
      <c r="U149" s="37" t="str">
        <f t="shared" si="57"/>
        <v/>
      </c>
      <c r="V149" s="37">
        <f t="shared" si="58"/>
        <v>-0.47130117928958748</v>
      </c>
      <c r="W149" s="37" t="str">
        <f t="shared" si="59"/>
        <v/>
      </c>
      <c r="X149" s="37">
        <f t="shared" si="60"/>
        <v>-0.71141870137329632</v>
      </c>
      <c r="Y149" s="1" t="str">
        <f t="shared" si="61"/>
        <v xml:space="preserve"> </v>
      </c>
      <c r="Z149" s="1">
        <f t="shared" si="62"/>
        <v>25</v>
      </c>
      <c r="AA149" s="1" t="str">
        <f t="shared" si="63"/>
        <v xml:space="preserve"> </v>
      </c>
      <c r="AB149" s="1">
        <f t="shared" si="64"/>
        <v>9</v>
      </c>
      <c r="AC149" s="1" t="str">
        <f t="shared" si="65"/>
        <v xml:space="preserve"> </v>
      </c>
      <c r="AD149" s="1" t="str">
        <f t="shared" si="66"/>
        <v xml:space="preserve"> </v>
      </c>
      <c r="AE149" s="1" t="str">
        <f t="shared" si="67"/>
        <v xml:space="preserve"> </v>
      </c>
      <c r="AF149" s="1" t="str">
        <f t="shared" si="68"/>
        <v xml:space="preserve"> </v>
      </c>
      <c r="AG149" s="38" t="str">
        <f t="shared" si="69"/>
        <v xml:space="preserve"> </v>
      </c>
      <c r="AH149" s="38" t="str">
        <f t="shared" si="70"/>
        <v xml:space="preserve"> </v>
      </c>
      <c r="AI149" s="1" t="str">
        <f t="shared" si="71"/>
        <v xml:space="preserve"> 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1212</v>
      </c>
      <c r="AP149" t="s">
        <v>1332</v>
      </c>
      <c r="AQ149" s="22">
        <v>47.130117928958747</v>
      </c>
      <c r="AR149" s="21">
        <v>71.141870137329633</v>
      </c>
      <c r="AS149">
        <v>10.1746725723733</v>
      </c>
      <c r="AT149">
        <v>-47.130117928958747</v>
      </c>
      <c r="AU149">
        <v>-71.141870137329633</v>
      </c>
      <c r="AV149" t="s">
        <v>2305</v>
      </c>
    </row>
    <row r="150" spans="1:48" x14ac:dyDescent="0.25">
      <c r="A150" s="14">
        <v>1.5299999999999966E-9</v>
      </c>
      <c r="B150" t="s">
        <v>967</v>
      </c>
      <c r="C150" s="4">
        <v>9</v>
      </c>
      <c r="D150" s="4">
        <v>0</v>
      </c>
      <c r="E150" s="4">
        <v>4</v>
      </c>
      <c r="F150" s="4">
        <v>13</v>
      </c>
      <c r="G150" s="4">
        <v>52</v>
      </c>
      <c r="H150" s="4">
        <v>46.52</v>
      </c>
      <c r="I150" s="34">
        <v>7505.8527832116151</v>
      </c>
      <c r="J150" s="35">
        <v>29.763275751759441</v>
      </c>
      <c r="K150" s="35">
        <v>29.763275751759441</v>
      </c>
      <c r="L150" s="35">
        <v>14.99167103576082</v>
      </c>
      <c r="M150" s="35">
        <v>14.99167103576082</v>
      </c>
      <c r="N150" s="4">
        <v>1.5629999999999999</v>
      </c>
      <c r="O150" s="4">
        <v>-10.838562464346843</v>
      </c>
      <c r="P150" s="35">
        <v>2.5838349097162507</v>
      </c>
      <c r="Q150" s="36" t="str">
        <f t="shared" si="53"/>
        <v xml:space="preserve"> </v>
      </c>
      <c r="R150" s="36" t="str">
        <f t="shared" si="54"/>
        <v xml:space="preserve"> </v>
      </c>
      <c r="S150" s="37" t="str">
        <f t="shared" si="55"/>
        <v/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 t="str">
        <f t="shared" si="65"/>
        <v xml:space="preserve"> 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967</v>
      </c>
      <c r="AP150" t="s">
        <v>1249</v>
      </c>
      <c r="AQ150" s="22">
        <v>-74.172447123966577</v>
      </c>
      <c r="AR150" s="21">
        <v>-28.449018612437229</v>
      </c>
      <c r="AS150">
        <v>11.779879621668087</v>
      </c>
      <c r="AT150">
        <v>74.172447123966577</v>
      </c>
      <c r="AU150">
        <v>28.449018612437229</v>
      </c>
      <c r="AV150" t="s">
        <v>2306</v>
      </c>
    </row>
    <row r="151" spans="1:48" x14ac:dyDescent="0.25">
      <c r="A151" s="14">
        <v>1.5399999999999965E-9</v>
      </c>
      <c r="B151" t="s">
        <v>890</v>
      </c>
      <c r="C151" s="4">
        <v>17</v>
      </c>
      <c r="D151" s="4">
        <v>1</v>
      </c>
      <c r="E151" s="4">
        <v>5</v>
      </c>
      <c r="F151" s="4">
        <v>23</v>
      </c>
      <c r="G151" s="4">
        <v>79.298095703125</v>
      </c>
      <c r="H151" s="4">
        <v>68.44</v>
      </c>
      <c r="I151" s="34">
        <v>31086.404362291167</v>
      </c>
      <c r="J151" s="35">
        <v>20.481621566868633</v>
      </c>
      <c r="K151" s="35">
        <v>20.481621566868633</v>
      </c>
      <c r="L151" s="35">
        <v>9.0837564166684217</v>
      </c>
      <c r="M151" s="35">
        <v>9.0837564166684217</v>
      </c>
      <c r="N151" s="4">
        <v>2.6630000000000003</v>
      </c>
      <c r="O151" s="4">
        <v>47.944444444444457</v>
      </c>
      <c r="P151" s="35">
        <v>3.3753458943929955</v>
      </c>
      <c r="Q151" s="36">
        <f t="shared" si="53"/>
        <v>73.913043479800876</v>
      </c>
      <c r="R151" s="36" t="str">
        <f t="shared" si="54"/>
        <v xml:space="preserve"> </v>
      </c>
      <c r="S151" s="37">
        <f t="shared" si="55"/>
        <v>0.15865131222271475</v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-0.22170144058508978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62</v>
      </c>
      <c r="AC151" s="1">
        <f t="shared" si="65"/>
        <v>67</v>
      </c>
      <c r="AD151" s="1" t="str">
        <f t="shared" si="66"/>
        <v xml:space="preserve"> </v>
      </c>
      <c r="AE151" s="1">
        <f t="shared" si="67"/>
        <v>73</v>
      </c>
      <c r="AF151" s="1" t="str">
        <f t="shared" si="68"/>
        <v xml:space="preserve"> </v>
      </c>
      <c r="AG151" s="38">
        <f t="shared" si="69"/>
        <v>3.3753458959329956</v>
      </c>
      <c r="AH151" s="38" t="str">
        <f t="shared" si="70"/>
        <v xml:space="preserve"> </v>
      </c>
      <c r="AI151" s="1">
        <f t="shared" si="71"/>
        <v>54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890</v>
      </c>
      <c r="AP151" t="s">
        <v>1269</v>
      </c>
      <c r="AQ151" s="22">
        <v>-19.856906179342147</v>
      </c>
      <c r="AR151" s="21">
        <v>22.170144058508978</v>
      </c>
      <c r="AS151">
        <v>15.865131068271477</v>
      </c>
      <c r="AT151">
        <v>19.856906179342147</v>
      </c>
      <c r="AU151">
        <v>-22.170144058508978</v>
      </c>
      <c r="AV151" t="s">
        <v>2307</v>
      </c>
    </row>
    <row r="152" spans="1:48" x14ac:dyDescent="0.25">
      <c r="A152" s="14">
        <v>1.5499999999999965E-9</v>
      </c>
      <c r="B152" t="s">
        <v>945</v>
      </c>
      <c r="C152" s="4">
        <v>1</v>
      </c>
      <c r="D152" s="4">
        <v>0</v>
      </c>
      <c r="E152" s="4">
        <v>4</v>
      </c>
      <c r="F152" s="4">
        <v>5</v>
      </c>
      <c r="G152" s="4">
        <v>38.5</v>
      </c>
      <c r="H152" s="4">
        <v>36.869999999999997</v>
      </c>
      <c r="I152" s="34">
        <v>1426.5194715933312</v>
      </c>
      <c r="J152" s="35">
        <v>12.855648535564853</v>
      </c>
      <c r="K152" s="35">
        <v>12.855648535564853</v>
      </c>
      <c r="L152" s="35">
        <v>7.3357912234042555</v>
      </c>
      <c r="M152" s="35">
        <v>7.3357912234042555</v>
      </c>
      <c r="N152" s="4">
        <v>2.4140000000000001</v>
      </c>
      <c r="O152" s="4">
        <v>-3.7096130833665724</v>
      </c>
      <c r="P152" s="35">
        <v>3.7428803905614325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-0.24769713405198535</v>
      </c>
      <c r="W152" s="37" t="str">
        <f t="shared" si="59"/>
        <v/>
      </c>
      <c r="X152" s="37">
        <f t="shared" si="60"/>
        <v>-0.37146754278137295</v>
      </c>
      <c r="Y152" s="1" t="str">
        <f t="shared" si="61"/>
        <v xml:space="preserve"> </v>
      </c>
      <c r="Z152" s="1">
        <f t="shared" si="62"/>
        <v>53</v>
      </c>
      <c r="AA152" s="1" t="str">
        <f t="shared" si="63"/>
        <v xml:space="preserve"> </v>
      </c>
      <c r="AB152" s="1">
        <f t="shared" si="64"/>
        <v>45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3.7428803921114326</v>
      </c>
      <c r="AH152" s="38" t="str">
        <f t="shared" si="70"/>
        <v xml:space="preserve"> </v>
      </c>
      <c r="AI152" s="1">
        <f t="shared" si="71"/>
        <v>42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945</v>
      </c>
      <c r="AP152" t="s">
        <v>1239</v>
      </c>
      <c r="AQ152" s="22">
        <v>24.769713405198534</v>
      </c>
      <c r="AR152" s="21">
        <v>37.146754278137294</v>
      </c>
      <c r="AS152">
        <v>4.420938432329824</v>
      </c>
      <c r="AT152">
        <v>-24.769713405198534</v>
      </c>
      <c r="AU152">
        <v>-37.146754278137294</v>
      </c>
      <c r="AV152" t="s">
        <v>2308</v>
      </c>
    </row>
    <row r="153" spans="1:48" x14ac:dyDescent="0.25">
      <c r="A153" s="14">
        <v>1.5599999999999965E-9</v>
      </c>
      <c r="B153" t="s">
        <v>899</v>
      </c>
      <c r="C153" s="4">
        <v>2</v>
      </c>
      <c r="D153" s="4">
        <v>0</v>
      </c>
      <c r="E153" s="4">
        <v>3</v>
      </c>
      <c r="F153" s="4">
        <v>5</v>
      </c>
      <c r="G153" s="4">
        <v>14</v>
      </c>
      <c r="H153" s="4">
        <v>13.09</v>
      </c>
      <c r="I153" s="34">
        <v>2020.6056346944438</v>
      </c>
      <c r="J153" s="35">
        <v>15.4</v>
      </c>
      <c r="K153" s="35">
        <v>15.4</v>
      </c>
      <c r="L153" s="35">
        <v>19.665993527508093</v>
      </c>
      <c r="M153" s="35">
        <v>19.665993527508093</v>
      </c>
      <c r="N153" s="4">
        <v>0.85</v>
      </c>
      <c r="O153" s="4">
        <v>21.951219512195109</v>
      </c>
      <c r="P153" s="35">
        <v>6.1115355233002289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 t="str">
        <f t="shared" ref="V153:V216" si="82">IF(ISERROR((IF(((J153/$J$6-1))&lt;($V$5/100),((J153/$J$6-1)),"")))=TRUE," ",((IF(((J153/$J$6-1))&lt;($V$5/100),((J153/$J$6-1)),""))))</f>
        <v/>
      </c>
      <c r="W153" s="37" t="str">
        <f t="shared" ref="W153:W216" si="83">IF(ISERROR((IF(((L153/$L$6-1))&gt;($W$5/100),((L153/$L$6-1)),"")))=TRUE," ",((IF(((L153/$L$6-1))&gt;($W$5/100),((L153/$L$6-1)),""))))</f>
        <v/>
      </c>
      <c r="X153" s="37" t="str">
        <f t="shared" ref="X153:X216" si="84">IF(ISERROR((IF(((L153/$L$6-1))&lt;($X$5/100),((L153/$L$6-1)),"")))=TRUE," ",((IF(((L153/$L$6-1))&lt;($X$5/100),((L153/$L$6-1)),""))))</f>
        <v/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 t="str">
        <f t="shared" ref="AB153:AB216" si="88">IF(ISERROR((RANK(X153,X$7:X$184,1)))=TRUE," ",((RANK(X153,X$7:X$184,1))))</f>
        <v xml:space="preserve"> 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6.111535524860229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9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899</v>
      </c>
      <c r="AP153" t="s">
        <v>1819</v>
      </c>
      <c r="AQ153" s="22">
        <v>9.8803603447270021</v>
      </c>
      <c r="AR153" s="21">
        <v>-68.49873257099253</v>
      </c>
      <c r="AS153">
        <v>6.9518716577540163</v>
      </c>
      <c r="AT153">
        <v>-9.8803603447270021</v>
      </c>
      <c r="AU153">
        <v>68.49873257099253</v>
      </c>
      <c r="AV153" t="s">
        <v>2309</v>
      </c>
    </row>
    <row r="154" spans="1:48" x14ac:dyDescent="0.25">
      <c r="A154" s="14">
        <v>1.5699999999999964E-9</v>
      </c>
      <c r="B154" t="s">
        <v>988</v>
      </c>
      <c r="C154" s="4">
        <v>8</v>
      </c>
      <c r="D154" s="4">
        <v>1</v>
      </c>
      <c r="E154" s="4">
        <v>3</v>
      </c>
      <c r="F154" s="4">
        <v>12</v>
      </c>
      <c r="G154" s="4">
        <v>2.8499999046325684</v>
      </c>
      <c r="H154" s="4">
        <v>2.08</v>
      </c>
      <c r="I154" s="34">
        <v>1166.9605515886453</v>
      </c>
      <c r="J154" s="35">
        <v>19.053272792637905</v>
      </c>
      <c r="K154" s="35">
        <v>19.053272792637905</v>
      </c>
      <c r="L154" s="35">
        <v>4.5075060700659035</v>
      </c>
      <c r="M154" s="35">
        <v>4.5075060700659035</v>
      </c>
      <c r="N154" s="4">
        <v>8.7000000000000008E-2</v>
      </c>
      <c r="O154" s="4" t="s">
        <v>119</v>
      </c>
      <c r="P154" s="35">
        <v>0.60326921252103949</v>
      </c>
      <c r="Q154" s="36" t="str">
        <f t="shared" si="77"/>
        <v xml:space="preserve"> </v>
      </c>
      <c r="R154" s="36" t="str">
        <f t="shared" si="78"/>
        <v xml:space="preserve"> </v>
      </c>
      <c r="S154" s="37">
        <f t="shared" si="79"/>
        <v>0.37019226341258082</v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>
        <f t="shared" si="84"/>
        <v>-0.61379573383882891</v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>
        <f t="shared" si="88"/>
        <v>21</v>
      </c>
      <c r="AC154" s="1">
        <f t="shared" si="89"/>
        <v>25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988</v>
      </c>
      <c r="AP154" t="s">
        <v>1332</v>
      </c>
      <c r="AQ154" s="22">
        <v>-11.498316774424989</v>
      </c>
      <c r="AR154" s="21">
        <v>61.379573383882892</v>
      </c>
      <c r="AS154">
        <v>37.019226184258081</v>
      </c>
      <c r="AT154">
        <v>11.498316774424989</v>
      </c>
      <c r="AU154">
        <v>-61.379573383882892</v>
      </c>
      <c r="AV154" t="s">
        <v>2310</v>
      </c>
    </row>
    <row r="155" spans="1:48" x14ac:dyDescent="0.25">
      <c r="A155" s="14">
        <v>1.5799999999999964E-9</v>
      </c>
      <c r="B155" t="s">
        <v>994</v>
      </c>
      <c r="C155" s="4">
        <v>5</v>
      </c>
      <c r="D155" s="4">
        <v>0</v>
      </c>
      <c r="E155" s="4">
        <v>0</v>
      </c>
      <c r="F155" s="4">
        <v>5</v>
      </c>
      <c r="G155" s="4">
        <v>92</v>
      </c>
      <c r="H155" s="4">
        <v>79.989999999999995</v>
      </c>
      <c r="I155" s="34">
        <v>5748.7511109421093</v>
      </c>
      <c r="J155" s="35" t="s">
        <v>1236</v>
      </c>
      <c r="K155" s="35" t="s">
        <v>1236</v>
      </c>
      <c r="L155" s="35" t="s">
        <v>1236</v>
      </c>
      <c r="M155" s="35" t="s">
        <v>1236</v>
      </c>
      <c r="N155" s="4">
        <v>0.4</v>
      </c>
      <c r="O155" s="4">
        <v>-94.366197183098592</v>
      </c>
      <c r="P155" s="35">
        <v>0.6274784158238591</v>
      </c>
      <c r="Q155" s="36">
        <f t="shared" si="77"/>
        <v>100.00000000158001</v>
      </c>
      <c r="R155" s="36" t="str">
        <f t="shared" si="78"/>
        <v xml:space="preserve"> </v>
      </c>
      <c r="S155" s="37">
        <f t="shared" si="79"/>
        <v>0.15014376955099648</v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 xml:space="preserve"> </v>
      </c>
      <c r="X155" s="37" t="str">
        <f t="shared" si="84"/>
        <v xml:space="preserve"> </v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70</v>
      </c>
      <c r="AD155" s="1" t="str">
        <f t="shared" si="90"/>
        <v xml:space="preserve"> </v>
      </c>
      <c r="AE155" s="1">
        <f t="shared" si="91"/>
        <v>5</v>
      </c>
      <c r="AF155" s="1" t="str">
        <f t="shared" si="92"/>
        <v xml:space="preserve"> </v>
      </c>
      <c r="AG155" s="38" t="str">
        <f t="shared" si="93"/>
        <v xml:space="preserve"> </v>
      </c>
      <c r="AH155" s="38" t="str">
        <f t="shared" si="94"/>
        <v xml:space="preserve"> </v>
      </c>
      <c r="AI155" s="1" t="str">
        <f t="shared" si="95"/>
        <v xml:space="preserve"> 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-94.366197181518586</v>
      </c>
      <c r="AM155" s="1" t="str">
        <f t="shared" si="99"/>
        <v xml:space="preserve"> </v>
      </c>
      <c r="AN155" s="1">
        <f t="shared" si="100"/>
        <v>6</v>
      </c>
      <c r="AO155" t="s">
        <v>994</v>
      </c>
      <c r="AP155" t="s">
        <v>1304</v>
      </c>
      <c r="AQ155" s="22" t="e">
        <v>#VALUE!</v>
      </c>
      <c r="AR155" s="21" t="e">
        <v>#VALUE!</v>
      </c>
      <c r="AS155">
        <v>15.014376797099649</v>
      </c>
      <c r="AT155" t="e">
        <v>#VALUE!</v>
      </c>
      <c r="AU155" t="e">
        <v>#VALUE!</v>
      </c>
      <c r="AV155" t="s">
        <v>2311</v>
      </c>
    </row>
    <row r="156" spans="1:48" x14ac:dyDescent="0.25">
      <c r="A156" s="14">
        <v>1.5899999999999964E-9</v>
      </c>
      <c r="B156" t="s">
        <v>914</v>
      </c>
      <c r="C156" s="4">
        <v>14</v>
      </c>
      <c r="D156" s="4">
        <v>0</v>
      </c>
      <c r="E156" s="4">
        <v>1</v>
      </c>
      <c r="F156" s="4">
        <v>15</v>
      </c>
      <c r="G156" s="4">
        <v>21.5</v>
      </c>
      <c r="H156" s="4">
        <v>15.03</v>
      </c>
      <c r="I156" s="34">
        <v>2002.3072611014111</v>
      </c>
      <c r="J156" s="35">
        <v>31.642105263157891</v>
      </c>
      <c r="K156" s="35">
        <v>31.642105263157891</v>
      </c>
      <c r="L156" s="35">
        <v>16.146661204424419</v>
      </c>
      <c r="M156" s="35">
        <v>16.146661204424419</v>
      </c>
      <c r="N156" s="4">
        <v>0.47500000000000003</v>
      </c>
      <c r="O156" s="4">
        <v>75.925925925925924</v>
      </c>
      <c r="P156" s="35">
        <v>1.3306719893546242</v>
      </c>
      <c r="Q156" s="36">
        <f t="shared" si="77"/>
        <v>93.333333334923324</v>
      </c>
      <c r="R156" s="36" t="str">
        <f t="shared" si="78"/>
        <v xml:space="preserve"> </v>
      </c>
      <c r="S156" s="37">
        <f t="shared" si="79"/>
        <v>0.43047239014622096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 t="str">
        <f t="shared" si="84"/>
        <v/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 t="str">
        <f t="shared" si="88"/>
        <v xml:space="preserve"> </v>
      </c>
      <c r="AC156" s="1">
        <f t="shared" si="89"/>
        <v>19</v>
      </c>
      <c r="AD156" s="1" t="str">
        <f t="shared" si="90"/>
        <v xml:space="preserve"> </v>
      </c>
      <c r="AE156" s="1">
        <f t="shared" si="91"/>
        <v>26</v>
      </c>
      <c r="AF156" s="1" t="str">
        <f t="shared" si="92"/>
        <v xml:space="preserve"> </v>
      </c>
      <c r="AG156" s="38" t="str">
        <f t="shared" si="93"/>
        <v xml:space="preserve"> </v>
      </c>
      <c r="AH156" s="38" t="str">
        <f t="shared" si="94"/>
        <v xml:space="preserve"> </v>
      </c>
      <c r="AI156" s="1" t="str">
        <f t="shared" si="95"/>
        <v xml:space="preserve"> </v>
      </c>
      <c r="AJ156" s="1" t="str">
        <f t="shared" si="96"/>
        <v xml:space="preserve"> </v>
      </c>
      <c r="AK156" s="25">
        <f t="shared" si="97"/>
        <v>75.92592592751592</v>
      </c>
      <c r="AL156" s="25" t="str">
        <f t="shared" si="98"/>
        <v xml:space="preserve"> </v>
      </c>
      <c r="AM156" s="1">
        <f t="shared" si="99"/>
        <v>7</v>
      </c>
      <c r="AN156" s="1" t="str">
        <f t="shared" si="100"/>
        <v xml:space="preserve"> </v>
      </c>
      <c r="AO156" t="s">
        <v>914</v>
      </c>
      <c r="AP156" t="s">
        <v>1332</v>
      </c>
      <c r="AQ156" s="22">
        <v>-85.167215860390002</v>
      </c>
      <c r="AR156" s="21">
        <v>-38.3450037443124</v>
      </c>
      <c r="AS156">
        <v>43.047238855622098</v>
      </c>
      <c r="AT156">
        <v>85.167215860390002</v>
      </c>
      <c r="AU156">
        <v>38.3450037443124</v>
      </c>
      <c r="AV156" t="s">
        <v>2312</v>
      </c>
    </row>
    <row r="157" spans="1:48" x14ac:dyDescent="0.25">
      <c r="A157" s="14">
        <v>1.5999999999999963E-9</v>
      </c>
      <c r="B157" t="s">
        <v>1031</v>
      </c>
      <c r="C157" s="4">
        <v>0</v>
      </c>
      <c r="D157" s="4">
        <v>1</v>
      </c>
      <c r="E157" s="4">
        <v>0</v>
      </c>
      <c r="F157" s="4">
        <v>1</v>
      </c>
      <c r="G157" s="4" t="s">
        <v>119</v>
      </c>
      <c r="H157" s="4" t="s">
        <v>119</v>
      </c>
      <c r="I157" s="34" t="s">
        <v>119</v>
      </c>
      <c r="J157" s="35" t="s">
        <v>1236</v>
      </c>
      <c r="K157" s="35" t="s">
        <v>1236</v>
      </c>
      <c r="L157" s="35" t="s">
        <v>1236</v>
      </c>
      <c r="M157" s="35" t="s">
        <v>1236</v>
      </c>
      <c r="N157" s="4">
        <v>6.1029999999999998</v>
      </c>
      <c r="O157" s="4">
        <v>-4.3416927899686542</v>
      </c>
      <c r="P157" s="35" t="s">
        <v>124</v>
      </c>
      <c r="Q157" s="36" t="str">
        <f t="shared" si="77"/>
        <v/>
      </c>
      <c r="R157" s="36">
        <f t="shared" si="78"/>
        <v>100.0000000016</v>
      </c>
      <c r="S157" s="37" t="str">
        <f t="shared" si="79"/>
        <v xml:space="preserve"> </v>
      </c>
      <c r="T157" s="37" t="str">
        <f t="shared" si="80"/>
        <v xml:space="preserve"> </v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 xml:space="preserve"> </v>
      </c>
      <c r="X157" s="37" t="str">
        <f t="shared" si="84"/>
        <v xml:space="preserve"> </v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>
        <f t="shared" si="92"/>
        <v>1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1031</v>
      </c>
      <c r="AP157" t="s">
        <v>2197</v>
      </c>
      <c r="AQ157" s="22" t="e">
        <v>#VALUE!</v>
      </c>
      <c r="AR157" s="21" t="e">
        <v>#VALUE!</v>
      </c>
      <c r="AS157" t="s">
        <v>124</v>
      </c>
      <c r="AT157" t="e">
        <v>#VALUE!</v>
      </c>
      <c r="AU157" t="e">
        <v>#VALUE!</v>
      </c>
      <c r="AV157" t="s">
        <v>2313</v>
      </c>
    </row>
    <row r="158" spans="1:48" x14ac:dyDescent="0.25">
      <c r="A158" s="14">
        <v>1.6099999999999963E-9</v>
      </c>
      <c r="B158" t="s">
        <v>1213</v>
      </c>
      <c r="C158" s="4">
        <v>10</v>
      </c>
      <c r="D158" s="4">
        <v>0</v>
      </c>
      <c r="E158" s="4">
        <v>0</v>
      </c>
      <c r="F158" s="4">
        <v>10</v>
      </c>
      <c r="G158" s="4">
        <v>6.25</v>
      </c>
      <c r="H158" s="4">
        <v>3.02</v>
      </c>
      <c r="I158" s="34">
        <v>859.92538445930222</v>
      </c>
      <c r="J158" s="35" t="s">
        <v>1236</v>
      </c>
      <c r="K158" s="35" t="s">
        <v>1236</v>
      </c>
      <c r="L158" s="35" t="s">
        <v>1236</v>
      </c>
      <c r="M158" s="35" t="s">
        <v>1236</v>
      </c>
      <c r="N158" s="4">
        <v>-0.02</v>
      </c>
      <c r="O158" s="4" t="s">
        <v>119</v>
      </c>
      <c r="P158" s="35" t="s">
        <v>124</v>
      </c>
      <c r="Q158" s="36">
        <f t="shared" si="77"/>
        <v>100.00000000161</v>
      </c>
      <c r="R158" s="36" t="str">
        <f t="shared" si="78"/>
        <v xml:space="preserve"> </v>
      </c>
      <c r="S158" s="37">
        <f t="shared" si="79"/>
        <v>1.0695364254510593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 xml:space="preserve"> </v>
      </c>
      <c r="X158" s="37" t="str">
        <f t="shared" si="84"/>
        <v xml:space="preserve"> 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3</v>
      </c>
      <c r="AD158" s="1" t="str">
        <f t="shared" si="90"/>
        <v xml:space="preserve"> </v>
      </c>
      <c r="AE158" s="1">
        <f t="shared" si="91"/>
        <v>4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1213</v>
      </c>
      <c r="AP158" t="s">
        <v>1332</v>
      </c>
      <c r="AQ158" s="22" t="e">
        <v>#VALUE!</v>
      </c>
      <c r="AR158" s="21" t="e">
        <v>#VALUE!</v>
      </c>
      <c r="AS158">
        <v>106.95364238410593</v>
      </c>
      <c r="AT158" t="e">
        <v>#VALUE!</v>
      </c>
      <c r="AU158" t="e">
        <v>#VALUE!</v>
      </c>
      <c r="AV158" t="s">
        <v>2314</v>
      </c>
    </row>
    <row r="159" spans="1:48" x14ac:dyDescent="0.25">
      <c r="A159" s="14">
        <v>1.6199999999999963E-9</v>
      </c>
      <c r="B159" t="s">
        <v>1048</v>
      </c>
      <c r="C159" s="4">
        <v>10</v>
      </c>
      <c r="D159" s="4">
        <v>0</v>
      </c>
      <c r="E159" s="4">
        <v>1</v>
      </c>
      <c r="F159" s="4">
        <v>11</v>
      </c>
      <c r="G159" s="4">
        <v>70.279998779296875</v>
      </c>
      <c r="H159" s="4">
        <v>62.31</v>
      </c>
      <c r="I159" s="34">
        <v>13550.918062075127</v>
      </c>
      <c r="J159" s="35">
        <v>15.302717229273783</v>
      </c>
      <c r="K159" s="35">
        <v>15.302717229273783</v>
      </c>
      <c r="L159" s="35">
        <v>12.413753276670109</v>
      </c>
      <c r="M159" s="35">
        <v>12.413753276670109</v>
      </c>
      <c r="N159" s="4">
        <v>3.2450000000000001</v>
      </c>
      <c r="O159" s="4">
        <v>12.283737024221452</v>
      </c>
      <c r="P159" s="35">
        <v>1.6211105271147945</v>
      </c>
      <c r="Q159" s="36">
        <f t="shared" si="77"/>
        <v>90.909090910710901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-0.10449651789046044</v>
      </c>
      <c r="W159" s="37" t="str">
        <f t="shared" si="83"/>
        <v/>
      </c>
      <c r="X159" s="37" t="str">
        <f t="shared" si="84"/>
        <v/>
      </c>
      <c r="Y159" s="1" t="str">
        <f t="shared" si="85"/>
        <v xml:space="preserve"> </v>
      </c>
      <c r="Z159" s="1">
        <f t="shared" si="86"/>
        <v>69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>
        <f t="shared" si="91"/>
        <v>28</v>
      </c>
      <c r="AF159" s="1" t="str">
        <f t="shared" si="92"/>
        <v xml:space="preserve"> </v>
      </c>
      <c r="AG159" s="38" t="str">
        <f t="shared" si="93"/>
        <v xml:space="preserve"> </v>
      </c>
      <c r="AH159" s="38" t="str">
        <f t="shared" si="94"/>
        <v xml:space="preserve"> </v>
      </c>
      <c r="AI159" s="1" t="str">
        <f t="shared" si="95"/>
        <v xml:space="preserve"> 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1048</v>
      </c>
      <c r="AP159" t="s">
        <v>1335</v>
      </c>
      <c r="AQ159" s="22">
        <v>10.449651789046044</v>
      </c>
      <c r="AR159" s="21">
        <v>-6.3613537064436176</v>
      </c>
      <c r="AS159">
        <v>12.790882329155639</v>
      </c>
      <c r="AT159">
        <v>-10.449651789046044</v>
      </c>
      <c r="AU159">
        <v>6.3613537064436176</v>
      </c>
      <c r="AV159" t="s">
        <v>2315</v>
      </c>
    </row>
    <row r="160" spans="1:48" x14ac:dyDescent="0.25">
      <c r="A160" s="14">
        <v>1.6299999999999962E-9</v>
      </c>
      <c r="B160" t="s">
        <v>972</v>
      </c>
      <c r="C160" s="4">
        <v>7</v>
      </c>
      <c r="D160" s="4">
        <v>0</v>
      </c>
      <c r="E160" s="4">
        <v>3</v>
      </c>
      <c r="F160" s="4">
        <v>10</v>
      </c>
      <c r="G160" s="4">
        <v>51.737899780273437</v>
      </c>
      <c r="H160" s="4">
        <v>40.85</v>
      </c>
      <c r="I160" s="34">
        <v>6845.0621330592985</v>
      </c>
      <c r="J160" s="35">
        <v>18.361528385557801</v>
      </c>
      <c r="K160" s="35">
        <v>18.361528385557801</v>
      </c>
      <c r="L160" s="35">
        <v>7.9681647329179484</v>
      </c>
      <c r="M160" s="35">
        <v>7.9681647329179484</v>
      </c>
      <c r="N160" s="4">
        <v>1.7730000000000001</v>
      </c>
      <c r="O160" s="4">
        <v>52.844827586206918</v>
      </c>
      <c r="P160" s="35">
        <v>0.79864869065208866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0.26653365598185885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>
        <f t="shared" si="84"/>
        <v>-0.31728561969903102</v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>
        <f t="shared" si="88"/>
        <v>50</v>
      </c>
      <c r="AC160" s="1">
        <f t="shared" si="89"/>
        <v>37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 t="str">
        <f t="shared" si="93"/>
        <v xml:space="preserve"> </v>
      </c>
      <c r="AH160" s="38" t="str">
        <f t="shared" si="94"/>
        <v xml:space="preserve"> </v>
      </c>
      <c r="AI160" s="1" t="str">
        <f t="shared" si="95"/>
        <v xml:space="preserve"> </v>
      </c>
      <c r="AJ160" s="1" t="str">
        <f t="shared" si="96"/>
        <v xml:space="preserve"> </v>
      </c>
      <c r="AK160" s="25">
        <f t="shared" si="97"/>
        <v>52.844827587836917</v>
      </c>
      <c r="AL160" s="25" t="str">
        <f t="shared" si="98"/>
        <v xml:space="preserve"> </v>
      </c>
      <c r="AM160" s="1">
        <f t="shared" si="99"/>
        <v>18</v>
      </c>
      <c r="AN160" s="1" t="str">
        <f t="shared" si="100"/>
        <v xml:space="preserve"> </v>
      </c>
      <c r="AO160" t="s">
        <v>972</v>
      </c>
      <c r="AP160" t="s">
        <v>1332</v>
      </c>
      <c r="AQ160" s="22">
        <v>-7.4502806250997144</v>
      </c>
      <c r="AR160" s="21">
        <v>31.728561969903101</v>
      </c>
      <c r="AS160">
        <v>26.653365435185883</v>
      </c>
      <c r="AT160">
        <v>7.4502806250997144</v>
      </c>
      <c r="AU160">
        <v>-31.728561969903101</v>
      </c>
      <c r="AV160" t="s">
        <v>2316</v>
      </c>
    </row>
    <row r="161" spans="1:48" x14ac:dyDescent="0.25">
      <c r="A161" s="14">
        <v>1.6399999999999962E-9</v>
      </c>
      <c r="B161" t="s">
        <v>985</v>
      </c>
      <c r="C161" s="4">
        <v>8</v>
      </c>
      <c r="D161" s="4">
        <v>1</v>
      </c>
      <c r="E161" s="4">
        <v>2</v>
      </c>
      <c r="F161" s="4">
        <v>11</v>
      </c>
      <c r="G161" s="4">
        <v>130</v>
      </c>
      <c r="H161" s="4">
        <v>119.93</v>
      </c>
      <c r="I161" s="34">
        <v>4166.6183554264881</v>
      </c>
      <c r="J161" s="35">
        <v>27.244434348023628</v>
      </c>
      <c r="K161" s="35">
        <v>27.244434348023628</v>
      </c>
      <c r="L161" s="35">
        <v>14.404434399629114</v>
      </c>
      <c r="M161" s="35">
        <v>14.404434399629114</v>
      </c>
      <c r="N161" s="4">
        <v>4.4020000000000001</v>
      </c>
      <c r="O161" s="4">
        <v>44.327868852459005</v>
      </c>
      <c r="P161" s="35">
        <v>2.1179021095639121</v>
      </c>
      <c r="Q161" s="36">
        <f t="shared" si="77"/>
        <v>72.727272728912737</v>
      </c>
      <c r="R161" s="36" t="str">
        <f t="shared" si="78"/>
        <v xml:space="preserve"> </v>
      </c>
      <c r="S161" s="37" t="str">
        <f t="shared" si="79"/>
        <v/>
      </c>
      <c r="T161" s="37" t="str">
        <f t="shared" si="80"/>
        <v/>
      </c>
      <c r="U161" s="37" t="str">
        <f t="shared" si="81"/>
        <v/>
      </c>
      <c r="V161" s="37" t="str">
        <f t="shared" si="82"/>
        <v/>
      </c>
      <c r="W161" s="37" t="str">
        <f t="shared" si="83"/>
        <v/>
      </c>
      <c r="X161" s="37" t="str">
        <f t="shared" si="84"/>
        <v/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 t="str">
        <f t="shared" si="89"/>
        <v xml:space="preserve"> </v>
      </c>
      <c r="AD161" s="1" t="str">
        <f t="shared" si="90"/>
        <v xml:space="preserve"> </v>
      </c>
      <c r="AE161" s="1">
        <f t="shared" si="91"/>
        <v>74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985</v>
      </c>
      <c r="AP161" t="s">
        <v>1326</v>
      </c>
      <c r="AQ161" s="22">
        <v>-59.432377016599467</v>
      </c>
      <c r="AR161" s="21">
        <v>-23.417560182989462</v>
      </c>
      <c r="AS161">
        <v>8.3965646627199177</v>
      </c>
      <c r="AT161">
        <v>59.432377016599467</v>
      </c>
      <c r="AU161">
        <v>23.417560182989462</v>
      </c>
      <c r="AV161" t="s">
        <v>2317</v>
      </c>
    </row>
    <row r="162" spans="1:48" x14ac:dyDescent="0.25">
      <c r="A162" s="14">
        <v>1.6499999999999962E-9</v>
      </c>
      <c r="B162" t="s">
        <v>926</v>
      </c>
      <c r="C162" s="4">
        <v>15</v>
      </c>
      <c r="D162" s="4">
        <v>0</v>
      </c>
      <c r="E162" s="4">
        <v>0</v>
      </c>
      <c r="F162" s="4">
        <v>15</v>
      </c>
      <c r="G162" s="4">
        <v>49.5</v>
      </c>
      <c r="H162" s="4">
        <v>39.06</v>
      </c>
      <c r="I162" s="34">
        <v>4678.3995014141256</v>
      </c>
      <c r="J162" s="35">
        <v>18.389830508474578</v>
      </c>
      <c r="K162" s="35">
        <v>18.389830508474578</v>
      </c>
      <c r="L162" s="35">
        <v>8.1354302609362446</v>
      </c>
      <c r="M162" s="35">
        <v>8.1354302609362446</v>
      </c>
      <c r="N162" s="4">
        <v>2.1240000000000001</v>
      </c>
      <c r="O162" s="4">
        <v>293.33333333333331</v>
      </c>
      <c r="P162" s="35">
        <v>3.1490015360983099</v>
      </c>
      <c r="Q162" s="36">
        <f t="shared" si="77"/>
        <v>100.00000000164999</v>
      </c>
      <c r="R162" s="36" t="str">
        <f t="shared" si="78"/>
        <v xml:space="preserve"> </v>
      </c>
      <c r="S162" s="37">
        <f t="shared" si="79"/>
        <v>0.26728110764078339</v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>
        <f t="shared" si="84"/>
        <v>-0.30295426672951131</v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>
        <f t="shared" si="88"/>
        <v>54</v>
      </c>
      <c r="AC162" s="1">
        <f t="shared" si="89"/>
        <v>36</v>
      </c>
      <c r="AD162" s="1" t="str">
        <f t="shared" si="90"/>
        <v xml:space="preserve"> </v>
      </c>
      <c r="AE162" s="1">
        <f t="shared" si="91"/>
        <v>3</v>
      </c>
      <c r="AF162" s="1" t="str">
        <f t="shared" si="92"/>
        <v xml:space="preserve"> </v>
      </c>
      <c r="AG162" s="38">
        <f t="shared" si="93"/>
        <v>3.14900153774831</v>
      </c>
      <c r="AH162" s="38" t="str">
        <f t="shared" si="94"/>
        <v xml:space="preserve"> </v>
      </c>
      <c r="AI162" s="1">
        <f t="shared" si="95"/>
        <v>59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926</v>
      </c>
      <c r="AP162" t="s">
        <v>1267</v>
      </c>
      <c r="AQ162" s="22">
        <v>-7.61590251592692</v>
      </c>
      <c r="AR162" s="21">
        <v>30.29542667295113</v>
      </c>
      <c r="AS162">
        <v>26.728110599078335</v>
      </c>
      <c r="AT162">
        <v>7.61590251592692</v>
      </c>
      <c r="AU162">
        <v>-30.29542667295113</v>
      </c>
      <c r="AV162" t="s">
        <v>2318</v>
      </c>
    </row>
    <row r="163" spans="1:48" x14ac:dyDescent="0.25">
      <c r="A163" s="14">
        <v>1.6599999999999961E-9</v>
      </c>
      <c r="B163" t="s">
        <v>1047</v>
      </c>
      <c r="C163" s="4">
        <v>3</v>
      </c>
      <c r="D163" s="4">
        <v>0</v>
      </c>
      <c r="E163" s="4">
        <v>5</v>
      </c>
      <c r="F163" s="4">
        <v>8</v>
      </c>
      <c r="G163" s="4">
        <v>37.5</v>
      </c>
      <c r="H163" s="4">
        <v>34.08</v>
      </c>
      <c r="I163" s="34">
        <v>18403.193413672285</v>
      </c>
      <c r="J163" s="35">
        <v>9.7066362859584157</v>
      </c>
      <c r="K163" s="35">
        <v>9.7066362859584157</v>
      </c>
      <c r="L163" s="35" t="s">
        <v>1236</v>
      </c>
      <c r="M163" s="35" t="s">
        <v>1236</v>
      </c>
      <c r="N163" s="4">
        <v>3.5110000000000001</v>
      </c>
      <c r="O163" s="4">
        <v>13.993506493506494</v>
      </c>
      <c r="P163" s="35">
        <v>5.2875586854460099</v>
      </c>
      <c r="Q163" s="36" t="str">
        <f t="shared" si="77"/>
        <v xml:space="preserve"> </v>
      </c>
      <c r="R163" s="36" t="str">
        <f t="shared" si="78"/>
        <v xml:space="preserve"> </v>
      </c>
      <c r="S163" s="37" t="str">
        <f t="shared" si="79"/>
        <v/>
      </c>
      <c r="T163" s="37" t="str">
        <f t="shared" si="80"/>
        <v/>
      </c>
      <c r="U163" s="37" t="str">
        <f t="shared" si="81"/>
        <v/>
      </c>
      <c r="V163" s="37">
        <f t="shared" si="82"/>
        <v>-0.43197495821079879</v>
      </c>
      <c r="W163" s="37" t="str">
        <f t="shared" si="83"/>
        <v xml:space="preserve"> </v>
      </c>
      <c r="X163" s="37" t="str">
        <f t="shared" si="84"/>
        <v xml:space="preserve"> </v>
      </c>
      <c r="Y163" s="1" t="str">
        <f t="shared" si="85"/>
        <v xml:space="preserve"> </v>
      </c>
      <c r="Z163" s="1">
        <f t="shared" si="86"/>
        <v>29</v>
      </c>
      <c r="AA163" s="1" t="str">
        <f t="shared" si="87"/>
        <v xml:space="preserve"> </v>
      </c>
      <c r="AB163" s="1" t="str">
        <f t="shared" si="88"/>
        <v xml:space="preserve"> </v>
      </c>
      <c r="AC163" s="1" t="str">
        <f t="shared" si="89"/>
        <v xml:space="preserve"> </v>
      </c>
      <c r="AD163" s="1" t="str">
        <f t="shared" si="90"/>
        <v xml:space="preserve"> </v>
      </c>
      <c r="AE163" s="1" t="str">
        <f t="shared" si="91"/>
        <v xml:space="preserve"> </v>
      </c>
      <c r="AF163" s="1" t="str">
        <f t="shared" si="92"/>
        <v xml:space="preserve"> </v>
      </c>
      <c r="AG163" s="38">
        <f t="shared" si="93"/>
        <v>5.2875586871060101</v>
      </c>
      <c r="AH163" s="38" t="str">
        <f t="shared" si="94"/>
        <v xml:space="preserve"> </v>
      </c>
      <c r="AI163" s="1">
        <f t="shared" si="95"/>
        <v>17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1047</v>
      </c>
      <c r="AP163" t="s">
        <v>1415</v>
      </c>
      <c r="AQ163" s="22">
        <v>43.197495821079876</v>
      </c>
      <c r="AR163" s="21" t="e">
        <v>#VALUE!</v>
      </c>
      <c r="AS163">
        <v>10.035211267605648</v>
      </c>
      <c r="AT163">
        <v>-43.197495821079876</v>
      </c>
      <c r="AU163" t="e">
        <v>#VALUE!</v>
      </c>
      <c r="AV163" t="s">
        <v>2319</v>
      </c>
    </row>
    <row r="164" spans="1:48" x14ac:dyDescent="0.25">
      <c r="A164" s="14">
        <v>1.6699999999999961E-9</v>
      </c>
      <c r="B164" t="s">
        <v>867</v>
      </c>
      <c r="C164" s="4">
        <v>12</v>
      </c>
      <c r="D164" s="4">
        <v>0</v>
      </c>
      <c r="E164" s="4">
        <v>9</v>
      </c>
      <c r="F164" s="4">
        <v>21</v>
      </c>
      <c r="G164" s="4">
        <v>39</v>
      </c>
      <c r="H164" s="4">
        <v>36.56</v>
      </c>
      <c r="I164" s="34">
        <v>16023.638141310983</v>
      </c>
      <c r="J164" s="35">
        <v>15.56406981694338</v>
      </c>
      <c r="K164" s="35">
        <v>15.56406981694338</v>
      </c>
      <c r="L164" s="35">
        <v>10.464504556152315</v>
      </c>
      <c r="M164" s="35">
        <v>10.464504556152315</v>
      </c>
      <c r="N164" s="4">
        <v>2.3490000000000002</v>
      </c>
      <c r="O164" s="4">
        <v>16.287128712871297</v>
      </c>
      <c r="P164" s="35">
        <v>6.9584245076586431</v>
      </c>
      <c r="Q164" s="36" t="str">
        <f t="shared" si="77"/>
        <v xml:space="preserve"> </v>
      </c>
      <c r="R164" s="36" t="str">
        <f t="shared" si="78"/>
        <v xml:space="preserve"> </v>
      </c>
      <c r="S164" s="37" t="str">
        <f t="shared" si="79"/>
        <v/>
      </c>
      <c r="T164" s="37" t="str">
        <f t="shared" si="80"/>
        <v/>
      </c>
      <c r="U164" s="37" t="str">
        <f t="shared" si="81"/>
        <v/>
      </c>
      <c r="V164" s="37" t="str">
        <f t="shared" si="82"/>
        <v/>
      </c>
      <c r="W164" s="37" t="str">
        <f t="shared" si="83"/>
        <v/>
      </c>
      <c r="X164" s="37">
        <f t="shared" si="84"/>
        <v>-0.1033985889252621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66</v>
      </c>
      <c r="AC164" s="1" t="str">
        <f t="shared" si="89"/>
        <v xml:space="preserve"> 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>
        <f t="shared" si="93"/>
        <v>6.9584245093286432</v>
      </c>
      <c r="AH164" s="38" t="str">
        <f t="shared" si="94"/>
        <v xml:space="preserve"> </v>
      </c>
      <c r="AI164" s="1">
        <f t="shared" si="95"/>
        <v>6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867</v>
      </c>
      <c r="AP164" t="s">
        <v>1290</v>
      </c>
      <c r="AQ164" s="22">
        <v>8.9202361381527151</v>
      </c>
      <c r="AR164" s="21">
        <v>10.339858892526211</v>
      </c>
      <c r="AS164">
        <v>6.6739606126914541</v>
      </c>
      <c r="AT164">
        <v>-8.9202361381527151</v>
      </c>
      <c r="AU164">
        <v>-10.339858892526211</v>
      </c>
      <c r="AV164" t="s">
        <v>2320</v>
      </c>
    </row>
    <row r="165" spans="1:48" x14ac:dyDescent="0.25">
      <c r="A165" s="14">
        <v>1.6799999999999961E-9</v>
      </c>
      <c r="B165" t="s">
        <v>1214</v>
      </c>
      <c r="C165" s="4">
        <v>11</v>
      </c>
      <c r="D165" s="4">
        <v>0</v>
      </c>
      <c r="E165" s="4">
        <v>2</v>
      </c>
      <c r="F165" s="4">
        <v>13</v>
      </c>
      <c r="G165" s="4">
        <v>23.144824981689453</v>
      </c>
      <c r="H165" s="4">
        <v>20.96</v>
      </c>
      <c r="I165" s="34">
        <v>2685.5853711306322</v>
      </c>
      <c r="J165" s="35">
        <v>35.389529012010144</v>
      </c>
      <c r="K165" s="35">
        <v>35.389529012010144</v>
      </c>
      <c r="L165" s="35">
        <v>10.651460917778699</v>
      </c>
      <c r="M165" s="35">
        <v>10.651460917778699</v>
      </c>
      <c r="N165" s="4">
        <v>0.47200000000000003</v>
      </c>
      <c r="O165" s="4">
        <v>-14.181818181818183</v>
      </c>
      <c r="P165" s="35">
        <v>1.4607404138295705</v>
      </c>
      <c r="Q165" s="36">
        <f t="shared" si="77"/>
        <v>84.615384617064606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>
        <f t="shared" si="91"/>
        <v>44</v>
      </c>
      <c r="AF165" s="1" t="str">
        <f t="shared" si="92"/>
        <v xml:space="preserve"> </v>
      </c>
      <c r="AG165" s="38" t="str">
        <f t="shared" si="93"/>
        <v xml:space="preserve"> </v>
      </c>
      <c r="AH165" s="38" t="str">
        <f t="shared" si="94"/>
        <v xml:space="preserve"> </v>
      </c>
      <c r="AI165" s="1" t="str">
        <f t="shared" si="95"/>
        <v xml:space="preserve"> 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1214</v>
      </c>
      <c r="AP165" t="s">
        <v>1237</v>
      </c>
      <c r="AQ165" s="22">
        <v>-107.09685728131061</v>
      </c>
      <c r="AR165" s="21">
        <v>8.7380120325612598</v>
      </c>
      <c r="AS165">
        <v>10.423783309587087</v>
      </c>
      <c r="AT165">
        <v>107.09685728131061</v>
      </c>
      <c r="AU165">
        <v>-8.7380120325612598</v>
      </c>
      <c r="AV165" t="s">
        <v>2321</v>
      </c>
    </row>
    <row r="166" spans="1:48" x14ac:dyDescent="0.25">
      <c r="A166" s="14">
        <v>1.689999999999996E-9</v>
      </c>
      <c r="B166" t="s">
        <v>887</v>
      </c>
      <c r="C166" s="4">
        <v>8</v>
      </c>
      <c r="D166" s="4">
        <v>1</v>
      </c>
      <c r="E166" s="4">
        <v>6</v>
      </c>
      <c r="F166" s="4">
        <v>15</v>
      </c>
      <c r="G166" s="4">
        <v>15</v>
      </c>
      <c r="H166" s="4">
        <v>13.88</v>
      </c>
      <c r="I166" s="34">
        <v>2470.0383278238464</v>
      </c>
      <c r="J166" s="35">
        <v>39.657142857142858</v>
      </c>
      <c r="K166" s="35">
        <v>39.657142857142858</v>
      </c>
      <c r="L166" s="35">
        <v>14.568600556070434</v>
      </c>
      <c r="M166" s="35">
        <v>14.568600556070434</v>
      </c>
      <c r="N166" s="4">
        <v>0.35000000000000003</v>
      </c>
      <c r="O166" s="4">
        <v>150</v>
      </c>
      <c r="P166" s="35">
        <v>1.8731988472622478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 t="str">
        <f t="shared" si="93"/>
        <v xml:space="preserve"> </v>
      </c>
      <c r="AH166" s="38" t="str">
        <f t="shared" si="94"/>
        <v xml:space="preserve"> </v>
      </c>
      <c r="AI166" s="1" t="str">
        <f t="shared" si="95"/>
        <v xml:space="preserve"> 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887</v>
      </c>
      <c r="AP166" t="s">
        <v>1314</v>
      </c>
      <c r="AQ166" s="22">
        <v>-132.07061195086999</v>
      </c>
      <c r="AR166" s="21">
        <v>-24.824139985465333</v>
      </c>
      <c r="AS166">
        <v>8.0691642651296682</v>
      </c>
      <c r="AT166">
        <v>132.07061195086999</v>
      </c>
      <c r="AU166">
        <v>24.824139985465333</v>
      </c>
      <c r="AV166" t="s">
        <v>2322</v>
      </c>
    </row>
    <row r="167" spans="1:48" x14ac:dyDescent="0.25">
      <c r="A167" s="14">
        <v>1.699999999999996E-9</v>
      </c>
      <c r="B167" t="s">
        <v>900</v>
      </c>
      <c r="C167" s="4">
        <v>4</v>
      </c>
      <c r="D167" s="4">
        <v>0</v>
      </c>
      <c r="E167" s="4">
        <v>5</v>
      </c>
      <c r="F167" s="4">
        <v>9</v>
      </c>
      <c r="G167" s="4">
        <v>17</v>
      </c>
      <c r="H167" s="4">
        <v>13.97</v>
      </c>
      <c r="I167" s="34">
        <v>2090.635768913507</v>
      </c>
      <c r="J167" s="35">
        <v>12.127721855331504</v>
      </c>
      <c r="K167" s="35">
        <v>12.127721855331504</v>
      </c>
      <c r="L167" s="35">
        <v>6.4624562962962973</v>
      </c>
      <c r="M167" s="35">
        <v>6.4624562962962973</v>
      </c>
      <c r="N167" s="4">
        <v>0.91800000000000004</v>
      </c>
      <c r="O167" s="4">
        <v>-3.3684210526315814</v>
      </c>
      <c r="P167" s="35" t="s">
        <v>124</v>
      </c>
      <c r="Q167" s="36" t="str">
        <f t="shared" si="77"/>
        <v xml:space="preserve"> </v>
      </c>
      <c r="R167" s="36" t="str">
        <f t="shared" si="78"/>
        <v xml:space="preserve"> </v>
      </c>
      <c r="S167" s="37">
        <f t="shared" si="79"/>
        <v>0.21689334457759477</v>
      </c>
      <c r="T167" s="37" t="str">
        <f t="shared" si="80"/>
        <v/>
      </c>
      <c r="U167" s="37" t="str">
        <f t="shared" si="81"/>
        <v/>
      </c>
      <c r="V167" s="37">
        <f t="shared" si="82"/>
        <v>-0.29029485490788698</v>
      </c>
      <c r="W167" s="37" t="str">
        <f t="shared" si="83"/>
        <v/>
      </c>
      <c r="X167" s="37">
        <f t="shared" si="84"/>
        <v>-0.44629510139001105</v>
      </c>
      <c r="Y167" s="1" t="str">
        <f t="shared" si="85"/>
        <v xml:space="preserve"> </v>
      </c>
      <c r="Z167" s="1">
        <f t="shared" si="86"/>
        <v>52</v>
      </c>
      <c r="AA167" s="1" t="str">
        <f t="shared" si="87"/>
        <v xml:space="preserve"> </v>
      </c>
      <c r="AB167" s="1">
        <f t="shared" si="88"/>
        <v>37</v>
      </c>
      <c r="AC167" s="1">
        <f t="shared" si="89"/>
        <v>53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 t="str">
        <f t="shared" si="93"/>
        <v xml:space="preserve"> </v>
      </c>
      <c r="AH167" s="38" t="str">
        <f t="shared" si="94"/>
        <v xml:space="preserve"> </v>
      </c>
      <c r="AI167" s="1" t="str">
        <f t="shared" si="95"/>
        <v xml:space="preserve"> 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900</v>
      </c>
      <c r="AP167" t="s">
        <v>1332</v>
      </c>
      <c r="AQ167" s="22">
        <v>29.029485490788698</v>
      </c>
      <c r="AR167" s="21">
        <v>44.629510139001106</v>
      </c>
      <c r="AS167">
        <v>21.689334287759475</v>
      </c>
      <c r="AT167">
        <v>-29.029485490788698</v>
      </c>
      <c r="AU167">
        <v>-44.629510139001106</v>
      </c>
      <c r="AV167" t="s">
        <v>2323</v>
      </c>
    </row>
    <row r="168" spans="1:48" x14ac:dyDescent="0.25">
      <c r="A168" s="14">
        <v>1.709999999999996E-9</v>
      </c>
      <c r="B168" t="s">
        <v>918</v>
      </c>
      <c r="C168" s="4">
        <v>12</v>
      </c>
      <c r="D168" s="4">
        <v>0</v>
      </c>
      <c r="E168" s="4">
        <v>0</v>
      </c>
      <c r="F168" s="4">
        <v>12</v>
      </c>
      <c r="G168" s="4">
        <v>31</v>
      </c>
      <c r="H168" s="4">
        <v>22.2</v>
      </c>
      <c r="I168" s="34">
        <v>2290.8003949236245</v>
      </c>
      <c r="J168" s="35">
        <v>7.4807877442878619</v>
      </c>
      <c r="K168" s="35">
        <v>7.4807877442878619</v>
      </c>
      <c r="L168" s="35">
        <v>4.1617027600849257</v>
      </c>
      <c r="M168" s="35">
        <v>4.1617027600849257</v>
      </c>
      <c r="N168" s="4">
        <v>2.3650000000000002</v>
      </c>
      <c r="O168" s="4">
        <v>202.81690140845069</v>
      </c>
      <c r="P168" s="35">
        <v>0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0.39639639810639632</v>
      </c>
      <c r="T168" s="37" t="str">
        <f t="shared" si="80"/>
        <v/>
      </c>
      <c r="U168" s="37" t="str">
        <f t="shared" si="81"/>
        <v/>
      </c>
      <c r="V168" s="37">
        <f t="shared" si="82"/>
        <v>-0.56222993775791907</v>
      </c>
      <c r="W168" s="37" t="str">
        <f t="shared" si="83"/>
        <v/>
      </c>
      <c r="X168" s="37">
        <f t="shared" si="84"/>
        <v>-0.64342424936190512</v>
      </c>
      <c r="Y168" s="1" t="str">
        <f t="shared" si="85"/>
        <v xml:space="preserve"> </v>
      </c>
      <c r="Z168" s="1">
        <f t="shared" si="86"/>
        <v>15</v>
      </c>
      <c r="AA168" s="1" t="str">
        <f t="shared" si="87"/>
        <v xml:space="preserve"> </v>
      </c>
      <c r="AB168" s="1">
        <f t="shared" si="88"/>
        <v>16</v>
      </c>
      <c r="AC168" s="1">
        <f t="shared" si="89"/>
        <v>20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918</v>
      </c>
      <c r="AP168" t="s">
        <v>1314</v>
      </c>
      <c r="AQ168" s="22">
        <v>56.222993775791906</v>
      </c>
      <c r="AR168" s="21">
        <v>64.342424936190511</v>
      </c>
      <c r="AS168">
        <v>39.639639639639633</v>
      </c>
      <c r="AT168">
        <v>-56.222993775791906</v>
      </c>
      <c r="AU168">
        <v>-64.342424936190511</v>
      </c>
      <c r="AV168" t="s">
        <v>2324</v>
      </c>
    </row>
    <row r="169" spans="1:48" x14ac:dyDescent="0.25">
      <c r="A169" s="14">
        <v>1.7199999999999959E-9</v>
      </c>
      <c r="B169" t="s">
        <v>1045</v>
      </c>
      <c r="C169" s="4">
        <v>10</v>
      </c>
      <c r="D169" s="4">
        <v>0</v>
      </c>
      <c r="E169" s="4">
        <v>2</v>
      </c>
      <c r="F169" s="4">
        <v>12</v>
      </c>
      <c r="G169" s="4">
        <v>39.5</v>
      </c>
      <c r="H169" s="4">
        <v>34.92</v>
      </c>
      <c r="I169" s="34">
        <v>6850.6557868705149</v>
      </c>
      <c r="J169" s="35">
        <v>13.667318982387476</v>
      </c>
      <c r="K169" s="35">
        <v>13.667318982387476</v>
      </c>
      <c r="L169" s="35">
        <v>7.3280343721803289</v>
      </c>
      <c r="M169" s="35">
        <v>7.3280343721803289</v>
      </c>
      <c r="N169" s="4">
        <v>2.5550000000000002</v>
      </c>
      <c r="O169" s="4">
        <v>8.2627118644067927</v>
      </c>
      <c r="P169" s="35">
        <v>3.0784650630011452</v>
      </c>
      <c r="Q169" s="36">
        <f t="shared" si="77"/>
        <v>83.333333335053325</v>
      </c>
      <c r="R169" s="36" t="str">
        <f t="shared" si="78"/>
        <v xml:space="preserve"> </v>
      </c>
      <c r="S169" s="37" t="str">
        <f t="shared" si="79"/>
        <v/>
      </c>
      <c r="T169" s="37" t="str">
        <f t="shared" si="80"/>
        <v/>
      </c>
      <c r="U169" s="37" t="str">
        <f t="shared" si="81"/>
        <v/>
      </c>
      <c r="V169" s="37">
        <f t="shared" si="82"/>
        <v>-0.20019879107374561</v>
      </c>
      <c r="W169" s="37" t="str">
        <f t="shared" si="83"/>
        <v/>
      </c>
      <c r="X169" s="37">
        <f t="shared" si="84"/>
        <v>-0.37213215176649495</v>
      </c>
      <c r="Y169" s="1" t="str">
        <f t="shared" si="85"/>
        <v xml:space="preserve"> </v>
      </c>
      <c r="Z169" s="1">
        <f t="shared" si="86"/>
        <v>59</v>
      </c>
      <c r="AA169" s="1" t="str">
        <f t="shared" si="87"/>
        <v xml:space="preserve"> </v>
      </c>
      <c r="AB169" s="1">
        <f t="shared" si="88"/>
        <v>44</v>
      </c>
      <c r="AC169" s="1" t="str">
        <f t="shared" si="89"/>
        <v xml:space="preserve"> </v>
      </c>
      <c r="AD169" s="1" t="str">
        <f t="shared" si="90"/>
        <v xml:space="preserve"> </v>
      </c>
      <c r="AE169" s="1">
        <f t="shared" si="91"/>
        <v>47</v>
      </c>
      <c r="AF169" s="1" t="str">
        <f t="shared" si="92"/>
        <v xml:space="preserve"> </v>
      </c>
      <c r="AG169" s="38">
        <f t="shared" si="93"/>
        <v>3.0784650647211453</v>
      </c>
      <c r="AH169" s="38" t="str">
        <f t="shared" si="94"/>
        <v xml:space="preserve"> </v>
      </c>
      <c r="AI169" s="1">
        <f t="shared" si="95"/>
        <v>62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1045</v>
      </c>
      <c r="AP169" t="s">
        <v>1377</v>
      </c>
      <c r="AQ169" s="22">
        <v>20.01987910737456</v>
      </c>
      <c r="AR169" s="21">
        <v>37.213215176649491</v>
      </c>
      <c r="AS169">
        <v>13.115693012600227</v>
      </c>
      <c r="AT169">
        <v>-20.01987910737456</v>
      </c>
      <c r="AU169">
        <v>-37.213215176649491</v>
      </c>
      <c r="AV169" t="s">
        <v>2325</v>
      </c>
    </row>
    <row r="170" spans="1:48" x14ac:dyDescent="0.25">
      <c r="A170" s="14">
        <v>1.7299999999999959E-9</v>
      </c>
      <c r="B170" t="s">
        <v>922</v>
      </c>
      <c r="C170" s="4">
        <v>19</v>
      </c>
      <c r="D170" s="4">
        <v>1</v>
      </c>
      <c r="E170" s="4">
        <v>9</v>
      </c>
      <c r="F170" s="4">
        <v>29</v>
      </c>
      <c r="G170" s="4">
        <v>85.069900512695313</v>
      </c>
      <c r="H170" s="4">
        <v>84.08</v>
      </c>
      <c r="I170" s="34">
        <v>31637.71006366628</v>
      </c>
      <c r="J170" s="35">
        <v>25.381324363934038</v>
      </c>
      <c r="K170" s="35">
        <v>25.381324363934038</v>
      </c>
      <c r="L170" s="35">
        <v>19.441949955708804</v>
      </c>
      <c r="M170" s="35">
        <v>19.441949955708804</v>
      </c>
      <c r="N170" s="4">
        <v>2.64</v>
      </c>
      <c r="O170" s="4">
        <v>30.049261083743833</v>
      </c>
      <c r="P170" s="35">
        <v>3.1205836353871397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/>
      </c>
      <c r="V170" s="37" t="str">
        <f t="shared" si="82"/>
        <v/>
      </c>
      <c r="W170" s="37" t="str">
        <f t="shared" si="83"/>
        <v/>
      </c>
      <c r="X170" s="37" t="str">
        <f t="shared" si="84"/>
        <v/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>
        <f t="shared" si="93"/>
        <v>3.1205836371171398</v>
      </c>
      <c r="AH170" s="38" t="str">
        <f t="shared" si="94"/>
        <v xml:space="preserve"> </v>
      </c>
      <c r="AI170" s="1">
        <f t="shared" si="95"/>
        <v>60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922</v>
      </c>
      <c r="AP170" t="s">
        <v>1534</v>
      </c>
      <c r="AQ170" s="22">
        <v>-48.52959776956731</v>
      </c>
      <c r="AR170" s="21">
        <v>-66.579121551287201</v>
      </c>
      <c r="AS170">
        <v>1.177331722996322</v>
      </c>
      <c r="AT170">
        <v>48.52959776956731</v>
      </c>
      <c r="AU170">
        <v>66.579121551287201</v>
      </c>
      <c r="AV170" t="s">
        <v>2326</v>
      </c>
    </row>
    <row r="171" spans="1:48" x14ac:dyDescent="0.25">
      <c r="A171" s="14">
        <v>1.7399999999999959E-9</v>
      </c>
      <c r="B171" t="s">
        <v>868</v>
      </c>
      <c r="C171" s="4">
        <v>3</v>
      </c>
      <c r="D171" s="4">
        <v>1</v>
      </c>
      <c r="E171" s="4">
        <v>5</v>
      </c>
      <c r="F171" s="4">
        <v>9</v>
      </c>
      <c r="G171" s="4">
        <v>73.4737548828125</v>
      </c>
      <c r="H171" s="4">
        <v>79.44</v>
      </c>
      <c r="I171" s="34">
        <v>6960.361063587121</v>
      </c>
      <c r="J171" s="35">
        <v>35.427473845912388</v>
      </c>
      <c r="K171" s="35">
        <v>35.427473845912388</v>
      </c>
      <c r="L171" s="35">
        <v>20.654270697538536</v>
      </c>
      <c r="M171" s="35">
        <v>20.654270697538536</v>
      </c>
      <c r="N171" s="4">
        <v>1.7870000000000001</v>
      </c>
      <c r="O171" s="4">
        <v>6.3690476190476311</v>
      </c>
      <c r="P171" s="35">
        <v>1.4137033812048934</v>
      </c>
      <c r="Q171" s="36" t="str">
        <f t="shared" si="77"/>
        <v xml:space="preserve"> </v>
      </c>
      <c r="R171" s="36" t="str">
        <f t="shared" si="78"/>
        <v xml:space="preserve"> </v>
      </c>
      <c r="S171" s="37" t="str">
        <f t="shared" si="79"/>
        <v/>
      </c>
      <c r="T171" s="37" t="str">
        <f t="shared" si="80"/>
        <v/>
      </c>
      <c r="U171" s="37" t="str">
        <f t="shared" si="81"/>
        <v/>
      </c>
      <c r="V171" s="37" t="str">
        <f t="shared" si="82"/>
        <v/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 t="str">
        <f t="shared" si="89"/>
        <v xml:space="preserve"> 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868</v>
      </c>
      <c r="AP171" t="s">
        <v>1621</v>
      </c>
      <c r="AQ171" s="22">
        <v>-107.31890759027488</v>
      </c>
      <c r="AR171" s="21">
        <v>-76.966316491736222</v>
      </c>
      <c r="AS171">
        <v>-7.5103790498332046</v>
      </c>
      <c r="AT171">
        <v>107.31890759027488</v>
      </c>
      <c r="AU171">
        <v>76.966316491736222</v>
      </c>
      <c r="AV171" t="s">
        <v>2327</v>
      </c>
    </row>
    <row r="172" spans="1:48" x14ac:dyDescent="0.25">
      <c r="A172" s="14">
        <v>1.7499999999999958E-9</v>
      </c>
      <c r="B172" t="s">
        <v>872</v>
      </c>
      <c r="C172" s="4">
        <v>0</v>
      </c>
      <c r="D172" s="4">
        <v>0</v>
      </c>
      <c r="E172" s="4">
        <v>2</v>
      </c>
      <c r="F172" s="4">
        <v>2</v>
      </c>
      <c r="G172" s="4">
        <v>43.75</v>
      </c>
      <c r="H172" s="4">
        <v>42.59</v>
      </c>
      <c r="I172" s="34">
        <v>1895.5412195071833</v>
      </c>
      <c r="J172" s="35">
        <v>24.689855072463768</v>
      </c>
      <c r="K172" s="35">
        <v>24.689855072463768</v>
      </c>
      <c r="L172" s="35">
        <v>14.06975953079179</v>
      </c>
      <c r="M172" s="35">
        <v>14.06975953079179</v>
      </c>
      <c r="N172" s="4">
        <v>1.7250000000000001</v>
      </c>
      <c r="O172" s="4">
        <v>15.000000000000005</v>
      </c>
      <c r="P172" s="35">
        <v>0.8217891523831885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/>
      </c>
      <c r="V172" s="37" t="str">
        <f t="shared" si="82"/>
        <v/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 t="str">
        <f t="shared" si="93"/>
        <v xml:space="preserve"> </v>
      </c>
      <c r="AH172" s="38" t="str">
        <f t="shared" si="94"/>
        <v xml:space="preserve"> </v>
      </c>
      <c r="AI172" s="1" t="str">
        <f t="shared" si="95"/>
        <v xml:space="preserve"> 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872</v>
      </c>
      <c r="AP172" t="s">
        <v>1624</v>
      </c>
      <c r="AQ172" s="22">
        <v>-44.483171576061608</v>
      </c>
      <c r="AR172" s="21">
        <v>-20.550057397352294</v>
      </c>
      <c r="AS172">
        <v>2.7236440478985546</v>
      </c>
      <c r="AT172">
        <v>44.483171576061608</v>
      </c>
      <c r="AU172">
        <v>20.550057397352294</v>
      </c>
      <c r="AV172" t="s">
        <v>2328</v>
      </c>
    </row>
    <row r="173" spans="1:48" x14ac:dyDescent="0.25">
      <c r="A173" s="14">
        <v>1.7599999999999958E-9</v>
      </c>
      <c r="B173" t="s">
        <v>956</v>
      </c>
      <c r="C173" s="4">
        <v>12</v>
      </c>
      <c r="D173" s="4">
        <v>0</v>
      </c>
      <c r="E173" s="4">
        <v>3</v>
      </c>
      <c r="F173" s="4">
        <v>15</v>
      </c>
      <c r="G173" s="4">
        <v>72</v>
      </c>
      <c r="H173" s="4">
        <v>60.64</v>
      </c>
      <c r="I173" s="34">
        <v>24548.285943210532</v>
      </c>
      <c r="J173" s="35">
        <v>16.114802019665163</v>
      </c>
      <c r="K173" s="35">
        <v>16.114802019665163</v>
      </c>
      <c r="L173" s="35">
        <v>8.114036677021943</v>
      </c>
      <c r="M173" s="35">
        <v>8.114036677021943</v>
      </c>
      <c r="N173" s="4">
        <v>3.7629999999999999</v>
      </c>
      <c r="O173" s="4">
        <v>10.676470588235293</v>
      </c>
      <c r="P173" s="35">
        <v>3.2981530343007917</v>
      </c>
      <c r="Q173" s="36">
        <f t="shared" si="77"/>
        <v>80.00000000176</v>
      </c>
      <c r="R173" s="36" t="str">
        <f t="shared" si="78"/>
        <v xml:space="preserve"> </v>
      </c>
      <c r="S173" s="37">
        <f t="shared" si="79"/>
        <v>0.18733509410828506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>
        <f t="shared" si="84"/>
        <v>-0.30478727443881859</v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>
        <f t="shared" si="88"/>
        <v>53</v>
      </c>
      <c r="AC173" s="1">
        <f t="shared" si="89"/>
        <v>62</v>
      </c>
      <c r="AD173" s="1" t="str">
        <f t="shared" si="90"/>
        <v xml:space="preserve"> </v>
      </c>
      <c r="AE173" s="1">
        <f t="shared" si="91"/>
        <v>56</v>
      </c>
      <c r="AF173" s="1" t="str">
        <f t="shared" si="92"/>
        <v xml:space="preserve"> </v>
      </c>
      <c r="AG173" s="38">
        <f t="shared" si="93"/>
        <v>3.2981530360607918</v>
      </c>
      <c r="AH173" s="38" t="str">
        <f t="shared" si="94"/>
        <v xml:space="preserve"> </v>
      </c>
      <c r="AI173" s="1">
        <f t="shared" si="95"/>
        <v>55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956</v>
      </c>
      <c r="AP173" t="s">
        <v>1367</v>
      </c>
      <c r="AQ173" s="22">
        <v>5.6973927838772749</v>
      </c>
      <c r="AR173" s="21">
        <v>30.478727443881859</v>
      </c>
      <c r="AS173">
        <v>18.733509234828503</v>
      </c>
      <c r="AT173">
        <v>-5.6973927838772749</v>
      </c>
      <c r="AU173">
        <v>-30.478727443881859</v>
      </c>
      <c r="AV173" t="s">
        <v>2329</v>
      </c>
    </row>
    <row r="174" spans="1:48" x14ac:dyDescent="0.25">
      <c r="A174" s="14">
        <v>1.7699999999999957E-9</v>
      </c>
      <c r="B174" t="s">
        <v>1215</v>
      </c>
      <c r="C174" s="4">
        <v>6</v>
      </c>
      <c r="D174" s="4">
        <v>0</v>
      </c>
      <c r="E174" s="4">
        <v>1</v>
      </c>
      <c r="F174" s="4">
        <v>7</v>
      </c>
      <c r="G174" s="4">
        <v>29</v>
      </c>
      <c r="H174" s="4">
        <v>15.8</v>
      </c>
      <c r="I174" s="34">
        <v>1058.0350951219571</v>
      </c>
      <c r="J174" s="35">
        <v>20.146637523661592</v>
      </c>
      <c r="K174" s="35">
        <v>20.146637523661592</v>
      </c>
      <c r="L174" s="35">
        <v>11.924144851325433</v>
      </c>
      <c r="M174" s="35">
        <v>11.924144851325433</v>
      </c>
      <c r="N174" s="4">
        <v>0.625</v>
      </c>
      <c r="O174" s="4">
        <v>7.9447322970639114</v>
      </c>
      <c r="P174" s="35" t="s">
        <v>124</v>
      </c>
      <c r="Q174" s="36">
        <f t="shared" si="77"/>
        <v>85.714285716055713</v>
      </c>
      <c r="R174" s="36" t="str">
        <f t="shared" si="78"/>
        <v xml:space="preserve"> </v>
      </c>
      <c r="S174" s="37">
        <f t="shared" si="79"/>
        <v>0.83544303974468359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4</v>
      </c>
      <c r="AD174" s="1" t="str">
        <f t="shared" si="90"/>
        <v xml:space="preserve"> </v>
      </c>
      <c r="AE174" s="1">
        <f t="shared" si="91"/>
        <v>42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1215</v>
      </c>
      <c r="AP174" t="s">
        <v>1335</v>
      </c>
      <c r="AQ174" s="22">
        <v>-17.896604798557412</v>
      </c>
      <c r="AR174" s="21">
        <v>-2.1663762693127975</v>
      </c>
      <c r="AS174">
        <v>83.544303797468359</v>
      </c>
      <c r="AT174">
        <v>17.896604798557412</v>
      </c>
      <c r="AU174">
        <v>2.1663762693127975</v>
      </c>
      <c r="AV174" t="s">
        <v>2330</v>
      </c>
    </row>
    <row r="175" spans="1:48" x14ac:dyDescent="0.25">
      <c r="A175" s="14">
        <v>1.7799999999999957E-9</v>
      </c>
      <c r="B175" t="s">
        <v>1033</v>
      </c>
      <c r="C175" s="4">
        <v>5</v>
      </c>
      <c r="D175" s="4">
        <v>0</v>
      </c>
      <c r="E175" s="4">
        <v>3</v>
      </c>
      <c r="F175" s="4">
        <v>8</v>
      </c>
      <c r="G175" s="4">
        <v>21</v>
      </c>
      <c r="H175" s="4">
        <v>20.03</v>
      </c>
      <c r="I175" s="34">
        <v>5063.8977085563483</v>
      </c>
      <c r="J175" s="35" t="s">
        <v>1236</v>
      </c>
      <c r="K175" s="35" t="s">
        <v>1236</v>
      </c>
      <c r="L175" s="35">
        <v>19.725132022679411</v>
      </c>
      <c r="M175" s="35">
        <v>19.725132022679411</v>
      </c>
      <c r="N175" s="4" t="s">
        <v>119</v>
      </c>
      <c r="O175" s="4" t="s">
        <v>119</v>
      </c>
      <c r="P175" s="35">
        <v>4.7928107838242635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 xml:space="preserve"> </v>
      </c>
      <c r="V175" s="37" t="str">
        <f t="shared" si="82"/>
        <v xml:space="preserve"> </v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4.7928107856042637</v>
      </c>
      <c r="AH175" s="38" t="str">
        <f t="shared" si="94"/>
        <v xml:space="preserve"> </v>
      </c>
      <c r="AI175" s="1">
        <f t="shared" si="95"/>
        <v>26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1033</v>
      </c>
      <c r="AP175" t="s">
        <v>1374</v>
      </c>
      <c r="AQ175" s="22" t="e">
        <v>#VALUE!</v>
      </c>
      <c r="AR175" s="21">
        <v>-69.005432701275012</v>
      </c>
      <c r="AS175">
        <v>4.8427358961557587</v>
      </c>
      <c r="AT175" t="e">
        <v>#VALUE!</v>
      </c>
      <c r="AU175">
        <v>69.005432701275012</v>
      </c>
      <c r="AV175" t="s">
        <v>2331</v>
      </c>
    </row>
    <row r="176" spans="1:48" x14ac:dyDescent="0.25">
      <c r="A176" s="14">
        <v>1.7899999999999957E-9</v>
      </c>
      <c r="B176" t="s">
        <v>892</v>
      </c>
      <c r="C176" s="4">
        <v>0</v>
      </c>
      <c r="D176" s="4">
        <v>1</v>
      </c>
      <c r="E176" s="4">
        <v>12</v>
      </c>
      <c r="F176" s="4">
        <v>13</v>
      </c>
      <c r="G176" s="4">
        <v>22</v>
      </c>
      <c r="H176" s="4">
        <v>20.71</v>
      </c>
      <c r="I176" s="34">
        <v>4404.4853708062601</v>
      </c>
      <c r="J176" s="35">
        <v>27.948717948717949</v>
      </c>
      <c r="K176" s="35">
        <v>27.948717948717949</v>
      </c>
      <c r="L176" s="35">
        <v>11.537115370179892</v>
      </c>
      <c r="M176" s="35">
        <v>11.537115370179892</v>
      </c>
      <c r="N176" s="4">
        <v>0.74099999999999999</v>
      </c>
      <c r="O176" s="4">
        <v>111.71428571428569</v>
      </c>
      <c r="P176" s="35">
        <v>4.5436986962819894</v>
      </c>
      <c r="Q176" s="36" t="str">
        <f t="shared" si="77"/>
        <v xml:space="preserve"> </v>
      </c>
      <c r="R176" s="36" t="str">
        <f t="shared" si="78"/>
        <v xml:space="preserve"> </v>
      </c>
      <c r="S176" s="37" t="str">
        <f t="shared" si="79"/>
        <v/>
      </c>
      <c r="T176" s="37" t="str">
        <f t="shared" si="80"/>
        <v/>
      </c>
      <c r="U176" s="37" t="str">
        <f t="shared" si="81"/>
        <v/>
      </c>
      <c r="V176" s="37" t="str">
        <f t="shared" si="82"/>
        <v/>
      </c>
      <c r="W176" s="37" t="str">
        <f t="shared" si="83"/>
        <v/>
      </c>
      <c r="X176" s="37" t="str">
        <f t="shared" si="84"/>
        <v/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 t="str">
        <f t="shared" si="88"/>
        <v xml:space="preserve"> </v>
      </c>
      <c r="AC176" s="1" t="str">
        <f t="shared" si="89"/>
        <v xml:space="preserve"> 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>
        <f t="shared" si="93"/>
        <v>4.5436986980719896</v>
      </c>
      <c r="AH176" s="38" t="str">
        <f t="shared" si="94"/>
        <v xml:space="preserve"> </v>
      </c>
      <c r="AI176" s="1">
        <f t="shared" si="95"/>
        <v>33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892</v>
      </c>
      <c r="AP176" t="s">
        <v>1249</v>
      </c>
      <c r="AQ176" s="22">
        <v>-63.553791582163768</v>
      </c>
      <c r="AR176" s="21">
        <v>1.1497021657489115</v>
      </c>
      <c r="AS176">
        <v>6.2288749396426812</v>
      </c>
      <c r="AT176">
        <v>63.553791582163768</v>
      </c>
      <c r="AU176">
        <v>-1.1497021657489115</v>
      </c>
      <c r="AV176" t="s">
        <v>2332</v>
      </c>
    </row>
    <row r="177" spans="1:48" x14ac:dyDescent="0.25">
      <c r="A177" s="14">
        <v>1.7999999999999956E-9</v>
      </c>
      <c r="B177" t="s">
        <v>939</v>
      </c>
      <c r="C177" s="4">
        <v>4</v>
      </c>
      <c r="D177" s="4">
        <v>0</v>
      </c>
      <c r="E177" s="4">
        <v>3</v>
      </c>
      <c r="F177" s="4">
        <v>7</v>
      </c>
      <c r="G177" s="4">
        <v>27</v>
      </c>
      <c r="H177" s="4">
        <v>27.41</v>
      </c>
      <c r="I177" s="34">
        <v>1360.7890416484161</v>
      </c>
      <c r="J177" s="35">
        <v>13.913705583756345</v>
      </c>
      <c r="K177" s="35">
        <v>13.913705583756345</v>
      </c>
      <c r="L177" s="35">
        <v>8.2673453412644484</v>
      </c>
      <c r="M177" s="35">
        <v>8.2673453412644484</v>
      </c>
      <c r="N177" s="4">
        <v>1.97</v>
      </c>
      <c r="O177" s="4">
        <v>177.85613540197465</v>
      </c>
      <c r="P177" s="35">
        <v>5.5271798613644654</v>
      </c>
      <c r="Q177" s="36" t="str">
        <f t="shared" si="77"/>
        <v xml:space="preserve"> 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/>
      </c>
      <c r="V177" s="37">
        <f t="shared" si="82"/>
        <v>-0.18578043280670031</v>
      </c>
      <c r="W177" s="37" t="str">
        <f t="shared" si="83"/>
        <v/>
      </c>
      <c r="X177" s="37">
        <f t="shared" si="84"/>
        <v>-0.29165174910627911</v>
      </c>
      <c r="Y177" s="1" t="str">
        <f t="shared" si="85"/>
        <v xml:space="preserve"> </v>
      </c>
      <c r="Z177" s="1">
        <f t="shared" si="86"/>
        <v>61</v>
      </c>
      <c r="AA177" s="1" t="str">
        <f t="shared" si="87"/>
        <v xml:space="preserve"> </v>
      </c>
      <c r="AB177" s="1">
        <f t="shared" si="88"/>
        <v>55</v>
      </c>
      <c r="AC177" s="1" t="str">
        <f t="shared" si="89"/>
        <v xml:space="preserve"> 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5.5271798631644655</v>
      </c>
      <c r="AH177" s="38" t="str">
        <f t="shared" si="94"/>
        <v xml:space="preserve"> </v>
      </c>
      <c r="AI177" s="1">
        <f t="shared" si="95"/>
        <v>15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939</v>
      </c>
      <c r="AP177" t="s">
        <v>2333</v>
      </c>
      <c r="AQ177" s="22">
        <v>18.57804328067003</v>
      </c>
      <c r="AR177" s="21">
        <v>29.165174910627911</v>
      </c>
      <c r="AS177">
        <v>-1.4958044509303159</v>
      </c>
      <c r="AT177">
        <v>-18.57804328067003</v>
      </c>
      <c r="AU177">
        <v>-29.165174910627911</v>
      </c>
      <c r="AV177" t="s">
        <v>2334</v>
      </c>
    </row>
    <row r="178" spans="1:48" x14ac:dyDescent="0.25">
      <c r="A178" s="14">
        <v>1.8099999999999956E-9</v>
      </c>
      <c r="B178" t="s">
        <v>937</v>
      </c>
      <c r="C178" s="4">
        <v>12</v>
      </c>
      <c r="D178" s="4">
        <v>0</v>
      </c>
      <c r="E178" s="4">
        <v>4</v>
      </c>
      <c r="F178" s="4">
        <v>16</v>
      </c>
      <c r="G178" s="4">
        <v>123</v>
      </c>
      <c r="H178" s="4">
        <v>117.59</v>
      </c>
      <c r="I178" s="34">
        <v>133490.57491105355</v>
      </c>
      <c r="J178" s="35">
        <v>11.959926769731489</v>
      </c>
      <c r="K178" s="35">
        <v>11.959926769731489</v>
      </c>
      <c r="L178" s="35" t="s">
        <v>1236</v>
      </c>
      <c r="M178" s="35" t="s">
        <v>1236</v>
      </c>
      <c r="N178" s="4">
        <v>9.8320000000000007</v>
      </c>
      <c r="O178" s="4">
        <v>23.362609786700141</v>
      </c>
      <c r="P178" s="35">
        <v>3.6729313717152814</v>
      </c>
      <c r="Q178" s="36">
        <f t="shared" si="77"/>
        <v>75.000000001809994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>
        <f t="shared" si="82"/>
        <v>-0.30011409688853574</v>
      </c>
      <c r="W178" s="37" t="str">
        <f t="shared" si="83"/>
        <v xml:space="preserve"> </v>
      </c>
      <c r="X178" s="37" t="str">
        <f t="shared" si="84"/>
        <v xml:space="preserve"> </v>
      </c>
      <c r="Y178" s="1" t="str">
        <f t="shared" si="85"/>
        <v xml:space="preserve"> </v>
      </c>
      <c r="Z178" s="1">
        <f t="shared" si="86"/>
        <v>50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71</v>
      </c>
      <c r="AF178" s="1" t="str">
        <f t="shared" si="92"/>
        <v xml:space="preserve"> </v>
      </c>
      <c r="AG178" s="38">
        <f t="shared" si="93"/>
        <v>3.6729313735252815</v>
      </c>
      <c r="AH178" s="38" t="str">
        <f t="shared" si="94"/>
        <v xml:space="preserve"> </v>
      </c>
      <c r="AI178" s="1">
        <f t="shared" si="95"/>
        <v>47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937</v>
      </c>
      <c r="AP178" t="s">
        <v>1474</v>
      </c>
      <c r="AQ178" s="22">
        <v>30.011409688853576</v>
      </c>
      <c r="AR178" s="21" t="e">
        <v>#VALUE!</v>
      </c>
      <c r="AS178">
        <v>4.6007313547070217</v>
      </c>
      <c r="AT178">
        <v>-30.011409688853576</v>
      </c>
      <c r="AU178" t="e">
        <v>#VALUE!</v>
      </c>
      <c r="AV178" t="s">
        <v>2335</v>
      </c>
    </row>
    <row r="179" spans="1:48" x14ac:dyDescent="0.25">
      <c r="A179" s="14">
        <v>1.8199999999999956E-9</v>
      </c>
      <c r="B179" t="s">
        <v>866</v>
      </c>
      <c r="C179" s="4">
        <v>4</v>
      </c>
      <c r="D179" s="4">
        <v>2</v>
      </c>
      <c r="E179" s="4">
        <v>3</v>
      </c>
      <c r="F179" s="4">
        <v>9</v>
      </c>
      <c r="G179" s="4">
        <v>41</v>
      </c>
      <c r="H179" s="4">
        <v>38.840000000000003</v>
      </c>
      <c r="I179" s="34">
        <v>12731.933337182254</v>
      </c>
      <c r="J179" s="35">
        <v>22.594531704479348</v>
      </c>
      <c r="K179" s="35">
        <v>22.594531704479348</v>
      </c>
      <c r="L179" s="35">
        <v>12.913152970094224</v>
      </c>
      <c r="M179" s="35">
        <v>12.913152970094224</v>
      </c>
      <c r="N179" s="4">
        <v>1.7190000000000001</v>
      </c>
      <c r="O179" s="4">
        <v>6.1111111111111098</v>
      </c>
      <c r="P179" s="35">
        <v>1.7971163748712669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/>
      </c>
      <c r="X179" s="37" t="str">
        <f t="shared" si="84"/>
        <v/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 t="str">
        <f t="shared" si="93"/>
        <v xml:space="preserve"> </v>
      </c>
      <c r="AH179" s="38" t="str">
        <f t="shared" si="94"/>
        <v xml:space="preserve"> </v>
      </c>
      <c r="AI179" s="1" t="str">
        <f t="shared" si="95"/>
        <v xml:space="preserve"> 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866</v>
      </c>
      <c r="AP179" t="s">
        <v>1326</v>
      </c>
      <c r="AQ179" s="22">
        <v>-32.221497103072714</v>
      </c>
      <c r="AR179" s="21">
        <v>-10.640222977431723</v>
      </c>
      <c r="AS179">
        <v>5.5612770339855677</v>
      </c>
      <c r="AT179">
        <v>32.221497103072714</v>
      </c>
      <c r="AU179">
        <v>10.640222977431723</v>
      </c>
      <c r="AV179" t="s">
        <v>2336</v>
      </c>
    </row>
    <row r="180" spans="1:48" x14ac:dyDescent="0.25">
      <c r="A180" s="14">
        <v>1.8299999999999955E-9</v>
      </c>
      <c r="B180" t="s">
        <v>1216</v>
      </c>
      <c r="C180" s="4">
        <v>4</v>
      </c>
      <c r="D180" s="4">
        <v>0</v>
      </c>
      <c r="E180" s="4">
        <v>0</v>
      </c>
      <c r="F180" s="4">
        <v>4</v>
      </c>
      <c r="G180" s="4">
        <v>35</v>
      </c>
      <c r="H180" s="4">
        <v>21.46</v>
      </c>
      <c r="I180" s="34">
        <v>1273.192422510037</v>
      </c>
      <c r="J180" s="35" t="s">
        <v>1236</v>
      </c>
      <c r="K180" s="35" t="s">
        <v>1236</v>
      </c>
      <c r="L180" s="35" t="s">
        <v>1236</v>
      </c>
      <c r="M180" s="35" t="s">
        <v>1236</v>
      </c>
      <c r="N180" s="4">
        <v>-0.2</v>
      </c>
      <c r="O180" s="4">
        <v>14.529914529914532</v>
      </c>
      <c r="P180" s="35" t="s">
        <v>124</v>
      </c>
      <c r="Q180" s="36">
        <f t="shared" si="77"/>
        <v>100.00000000183</v>
      </c>
      <c r="R180" s="36" t="str">
        <f t="shared" si="78"/>
        <v xml:space="preserve"> </v>
      </c>
      <c r="S180" s="37">
        <f t="shared" si="79"/>
        <v>0.63094128794369986</v>
      </c>
      <c r="T180" s="37" t="str">
        <f t="shared" si="80"/>
        <v/>
      </c>
      <c r="U180" s="37" t="str">
        <f t="shared" si="81"/>
        <v xml:space="preserve"> </v>
      </c>
      <c r="V180" s="37" t="str">
        <f t="shared" si="82"/>
        <v xml:space="preserve"> </v>
      </c>
      <c r="W180" s="37" t="str">
        <f t="shared" si="83"/>
        <v xml:space="preserve"> </v>
      </c>
      <c r="X180" s="37" t="str">
        <f t="shared" si="84"/>
        <v xml:space="preserve"> </v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6</v>
      </c>
      <c r="AD180" s="1" t="str">
        <f t="shared" si="90"/>
        <v xml:space="preserve"> </v>
      </c>
      <c r="AE180" s="1">
        <f t="shared" si="91"/>
        <v>1</v>
      </c>
      <c r="AF180" s="1" t="str">
        <f t="shared" si="92"/>
        <v xml:space="preserve"> </v>
      </c>
      <c r="AG180" s="38" t="str">
        <f t="shared" si="93"/>
        <v xml:space="preserve"> </v>
      </c>
      <c r="AH180" s="38" t="str">
        <f t="shared" si="94"/>
        <v xml:space="preserve"> </v>
      </c>
      <c r="AI180" s="1" t="str">
        <f t="shared" si="95"/>
        <v xml:space="preserve"> 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1216</v>
      </c>
      <c r="AP180" t="s">
        <v>1332</v>
      </c>
      <c r="AQ180" s="22" t="e">
        <v>#VALUE!</v>
      </c>
      <c r="AR180" s="21" t="e">
        <v>#VALUE!</v>
      </c>
      <c r="AS180">
        <v>63.094128611369982</v>
      </c>
      <c r="AT180" t="e">
        <v>#VALUE!</v>
      </c>
      <c r="AU180" t="e">
        <v>#VALUE!</v>
      </c>
      <c r="AV180" t="s">
        <v>2337</v>
      </c>
    </row>
    <row r="181" spans="1:48" x14ac:dyDescent="0.25">
      <c r="A181" s="14">
        <v>1.8399999999999955E-9</v>
      </c>
      <c r="B181" t="s">
        <v>957</v>
      </c>
      <c r="C181" s="4">
        <v>23</v>
      </c>
      <c r="D181" s="4">
        <v>3</v>
      </c>
      <c r="E181" s="4">
        <v>18</v>
      </c>
      <c r="F181" s="4">
        <v>44</v>
      </c>
      <c r="G181" s="4">
        <v>1884.9000244140625</v>
      </c>
      <c r="H181" s="4">
        <v>1508.52</v>
      </c>
      <c r="I181" s="34">
        <v>149145.06748612181</v>
      </c>
      <c r="J181" s="35" t="s">
        <v>1236</v>
      </c>
      <c r="K181" s="35" t="s">
        <v>1236</v>
      </c>
      <c r="L181" s="35" t="s">
        <v>1236</v>
      </c>
      <c r="M181" s="35" t="s">
        <v>1236</v>
      </c>
      <c r="N181" s="4">
        <v>3.7770000000000001</v>
      </c>
      <c r="O181" s="4">
        <v>-5.1005025125628105</v>
      </c>
      <c r="P181" s="35">
        <v>0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0.24950284198402359</v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 xml:space="preserve"> </v>
      </c>
      <c r="X181" s="37" t="str">
        <f t="shared" si="84"/>
        <v xml:space="preserve"> 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42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 t="str">
        <f t="shared" si="93"/>
        <v xml:space="preserve"> </v>
      </c>
      <c r="AH181" s="38" t="str">
        <f t="shared" si="94"/>
        <v xml:space="preserve"> </v>
      </c>
      <c r="AI181" s="1" t="str">
        <f t="shared" si="95"/>
        <v xml:space="preserve"> 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957</v>
      </c>
      <c r="AP181" t="s">
        <v>1335</v>
      </c>
      <c r="AQ181" s="22" t="e">
        <v>#VALUE!</v>
      </c>
      <c r="AR181" s="21" t="e">
        <v>#VALUE!</v>
      </c>
      <c r="AS181">
        <v>24.950284014402357</v>
      </c>
      <c r="AT181" t="e">
        <v>#VALUE!</v>
      </c>
      <c r="AU181" t="e">
        <v>#VALUE!</v>
      </c>
      <c r="AV181" t="s">
        <v>2338</v>
      </c>
    </row>
    <row r="182" spans="1:48" x14ac:dyDescent="0.25">
      <c r="A182" s="14">
        <v>1.8499999999999955E-9</v>
      </c>
      <c r="B182" t="s">
        <v>880</v>
      </c>
      <c r="C182" s="4">
        <v>3</v>
      </c>
      <c r="D182" s="4">
        <v>0</v>
      </c>
      <c r="E182" s="4">
        <v>6</v>
      </c>
      <c r="F182" s="4">
        <v>9</v>
      </c>
      <c r="G182" s="4">
        <v>14.25</v>
      </c>
      <c r="H182" s="4">
        <v>14.79</v>
      </c>
      <c r="I182" s="34">
        <v>790.17266429867823</v>
      </c>
      <c r="J182" s="35" t="s">
        <v>1236</v>
      </c>
      <c r="K182" s="35" t="s">
        <v>1236</v>
      </c>
      <c r="L182" s="35">
        <v>18.524692898272555</v>
      </c>
      <c r="M182" s="35">
        <v>18.524692898272555</v>
      </c>
      <c r="N182" s="4">
        <v>-0.17</v>
      </c>
      <c r="O182" s="4">
        <v>53.424657534246563</v>
      </c>
      <c r="P182" s="35">
        <v>6.3556457065584855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6.3556457084084856</v>
      </c>
      <c r="AH182" s="38" t="str">
        <f t="shared" si="94"/>
        <v xml:space="preserve"> </v>
      </c>
      <c r="AI182" s="1">
        <f t="shared" si="95"/>
        <v>8</v>
      </c>
      <c r="AJ182" s="1" t="str">
        <f t="shared" si="96"/>
        <v xml:space="preserve"> </v>
      </c>
      <c r="AK182" s="25">
        <f t="shared" si="97"/>
        <v>53.424657536096561</v>
      </c>
      <c r="AL182" s="25" t="str">
        <f t="shared" si="98"/>
        <v xml:space="preserve"> </v>
      </c>
      <c r="AM182" s="1">
        <f t="shared" si="99"/>
        <v>16</v>
      </c>
      <c r="AN182" s="1" t="str">
        <f t="shared" si="100"/>
        <v xml:space="preserve"> </v>
      </c>
      <c r="AO182" t="s">
        <v>880</v>
      </c>
      <c r="AP182" t="s">
        <v>1340</v>
      </c>
      <c r="AQ182" s="22" t="e">
        <v>#VALUE!</v>
      </c>
      <c r="AR182" s="21">
        <v>-58.720039761007058</v>
      </c>
      <c r="AS182">
        <v>-3.6511156186612492</v>
      </c>
      <c r="AT182" t="e">
        <v>#VALUE!</v>
      </c>
      <c r="AU182">
        <v>58.720039761007058</v>
      </c>
      <c r="AV182" t="s">
        <v>2339</v>
      </c>
    </row>
    <row r="183" spans="1:48" x14ac:dyDescent="0.25">
      <c r="A183" s="14">
        <v>1.8599999999999954E-9</v>
      </c>
      <c r="B183" t="s">
        <v>1217</v>
      </c>
      <c r="C183" s="4">
        <v>0</v>
      </c>
      <c r="D183" s="4">
        <v>0</v>
      </c>
      <c r="E183" s="4">
        <v>3</v>
      </c>
      <c r="F183" s="4">
        <v>3</v>
      </c>
      <c r="G183" s="4">
        <v>48</v>
      </c>
      <c r="H183" s="4">
        <v>50.46</v>
      </c>
      <c r="I183" s="34">
        <v>1878.7010160092623</v>
      </c>
      <c r="J183" s="35">
        <v>29.331568978684942</v>
      </c>
      <c r="K183" s="35">
        <v>29.331568978684942</v>
      </c>
      <c r="L183" s="35">
        <v>30.678471899674875</v>
      </c>
      <c r="M183" s="35">
        <v>30.678471899674875</v>
      </c>
      <c r="N183" s="4">
        <v>1.371</v>
      </c>
      <c r="O183" s="4">
        <v>29.706717123935672</v>
      </c>
      <c r="P183" s="35">
        <v>1.9819174985114514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1217</v>
      </c>
      <c r="AP183" t="s">
        <v>1481</v>
      </c>
      <c r="AQ183" s="22">
        <v>-71.646131615770827</v>
      </c>
      <c r="AR183" s="21">
        <v>-162.85392726685362</v>
      </c>
      <c r="AS183">
        <v>-4.8751486325802613</v>
      </c>
      <c r="AT183">
        <v>71.646131615770827</v>
      </c>
      <c r="AU183">
        <v>162.85392726685362</v>
      </c>
      <c r="AV183" t="s">
        <v>2340</v>
      </c>
    </row>
    <row r="184" spans="1:48" x14ac:dyDescent="0.25">
      <c r="A184" s="14">
        <v>1.8699999999999954E-9</v>
      </c>
      <c r="B184" t="s">
        <v>1218</v>
      </c>
      <c r="C184" s="4">
        <v>9</v>
      </c>
      <c r="D184" s="4">
        <v>0</v>
      </c>
      <c r="E184" s="4">
        <v>1</v>
      </c>
      <c r="F184" s="4">
        <v>10</v>
      </c>
      <c r="G184" s="4">
        <v>16</v>
      </c>
      <c r="H184" s="4">
        <v>10.62</v>
      </c>
      <c r="I184" s="34">
        <v>1221.7736882801503</v>
      </c>
      <c r="J184" s="35" t="s">
        <v>1236</v>
      </c>
      <c r="K184" s="35" t="s">
        <v>1236</v>
      </c>
      <c r="L184" s="35" t="s">
        <v>1236</v>
      </c>
      <c r="M184" s="35" t="s">
        <v>1236</v>
      </c>
      <c r="N184" s="4">
        <v>-0.245</v>
      </c>
      <c r="O184" s="4">
        <v>50</v>
      </c>
      <c r="P184" s="35" t="s">
        <v>124</v>
      </c>
      <c r="Q184" s="36">
        <f t="shared" si="77"/>
        <v>90.000000001870006</v>
      </c>
      <c r="R184" s="36" t="str">
        <f t="shared" si="78"/>
        <v xml:space="preserve"> </v>
      </c>
      <c r="S184" s="37">
        <f t="shared" si="79"/>
        <v>0.5065913389698119</v>
      </c>
      <c r="T184" s="37" t="str">
        <f t="shared" si="80"/>
        <v/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>
        <f t="shared" si="89"/>
        <v>11</v>
      </c>
      <c r="AD184" s="1" t="str">
        <f t="shared" si="90"/>
        <v xml:space="preserve"> </v>
      </c>
      <c r="AE184" s="1">
        <f t="shared" si="91"/>
        <v>30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1218</v>
      </c>
      <c r="AP184" t="s">
        <v>1332</v>
      </c>
      <c r="AQ184" s="22" t="e">
        <v>#VALUE!</v>
      </c>
      <c r="AR184" s="21" t="e">
        <v>#VALUE!</v>
      </c>
      <c r="AS184">
        <v>50.659133709981184</v>
      </c>
      <c r="AT184" t="e">
        <v>#VALUE!</v>
      </c>
      <c r="AU184" t="e">
        <v>#VALUE!</v>
      </c>
      <c r="AV184" t="s">
        <v>2341</v>
      </c>
    </row>
    <row r="185" spans="1:48" x14ac:dyDescent="0.25">
      <c r="A185" s="14">
        <v>1.8799999999999956E-9</v>
      </c>
      <c r="B185" t="s">
        <v>936</v>
      </c>
      <c r="C185" s="4">
        <v>6</v>
      </c>
      <c r="D185" s="4">
        <v>0</v>
      </c>
      <c r="E185" s="4">
        <v>2</v>
      </c>
      <c r="F185" s="4">
        <v>8</v>
      </c>
      <c r="G185" s="4">
        <v>56.75</v>
      </c>
      <c r="H185" s="4">
        <v>50.81</v>
      </c>
      <c r="I185" s="34">
        <v>2652.8724610241138</v>
      </c>
      <c r="J185" s="35">
        <v>15.448464578899362</v>
      </c>
      <c r="K185" s="35">
        <v>15.448464578899362</v>
      </c>
      <c r="L185" s="35">
        <v>10.415657398529882</v>
      </c>
      <c r="M185" s="35">
        <v>10.415657398529882</v>
      </c>
      <c r="N185" s="4">
        <v>3.2890000000000001</v>
      </c>
      <c r="O185" s="4">
        <v>5.4166666666666679</v>
      </c>
      <c r="P185" s="35">
        <v>1.3835859082857707</v>
      </c>
      <c r="Q185" s="36">
        <f t="shared" si="77"/>
        <v>75.000000001879997</v>
      </c>
      <c r="R185" s="36" t="str">
        <f t="shared" si="78"/>
        <v xml:space="preserve"> </v>
      </c>
      <c r="S185" s="37" t="str">
        <f t="shared" si="79"/>
        <v/>
      </c>
      <c r="T185" s="37" t="str">
        <f t="shared" si="80"/>
        <v/>
      </c>
      <c r="U185" s="37" t="str">
        <f t="shared" si="81"/>
        <v/>
      </c>
      <c r="V185" s="37" t="str">
        <f t="shared" si="82"/>
        <v/>
      </c>
      <c r="W185" s="37" t="str">
        <f t="shared" si="83"/>
        <v/>
      </c>
      <c r="X185" s="37">
        <f t="shared" si="84"/>
        <v>-0.1075838258102243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936</v>
      </c>
      <c r="AP185" t="s">
        <v>2197</v>
      </c>
      <c r="AQ185" s="22">
        <v>9.5967492806714905</v>
      </c>
      <c r="AR185" s="21">
        <v>10.758382581022429</v>
      </c>
      <c r="AS185">
        <v>11.690612084235386</v>
      </c>
      <c r="AT185">
        <v>-9.5967492806714905</v>
      </c>
      <c r="AU185">
        <v>-10.758382581022429</v>
      </c>
      <c r="AV185" t="s">
        <v>2342</v>
      </c>
    </row>
    <row r="186" spans="1:48" x14ac:dyDescent="0.25">
      <c r="A186" s="14">
        <v>1.8899999999999957E-9</v>
      </c>
      <c r="B186" t="s">
        <v>1024</v>
      </c>
      <c r="C186" s="4">
        <v>6</v>
      </c>
      <c r="D186" s="4">
        <v>0</v>
      </c>
      <c r="E186" s="4">
        <v>6</v>
      </c>
      <c r="F186" s="4">
        <v>12</v>
      </c>
      <c r="G186" s="4">
        <v>40.5</v>
      </c>
      <c r="H186" s="4">
        <v>33.590000000000003</v>
      </c>
      <c r="I186" s="34">
        <v>13441.892711733884</v>
      </c>
      <c r="J186" s="35">
        <v>25.274642588412345</v>
      </c>
      <c r="K186" s="35">
        <v>25.274642588412345</v>
      </c>
      <c r="L186" s="35">
        <v>9.1976252923642789</v>
      </c>
      <c r="M186" s="35">
        <v>9.1976252923642789</v>
      </c>
      <c r="N186" s="4">
        <v>1.329</v>
      </c>
      <c r="O186" s="4">
        <v>-3.9739884393063694</v>
      </c>
      <c r="P186" s="35">
        <v>3.5337898183983327</v>
      </c>
      <c r="Q186" s="36" t="str">
        <f t="shared" si="77"/>
        <v xml:space="preserve"> </v>
      </c>
      <c r="R186" s="36" t="str">
        <f t="shared" si="78"/>
        <v xml:space="preserve"> </v>
      </c>
      <c r="S186" s="37">
        <f t="shared" si="79"/>
        <v>0.20571598879086311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-0.21194512636318275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3.5337898202883329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1024</v>
      </c>
      <c r="AP186" t="s">
        <v>1524</v>
      </c>
      <c r="AQ186" s="22">
        <v>-47.905304057372518</v>
      </c>
      <c r="AR186" s="21">
        <v>21.194512636318276</v>
      </c>
      <c r="AS186">
        <v>20.571598690086311</v>
      </c>
      <c r="AT186">
        <v>47.905304057372518</v>
      </c>
      <c r="AU186">
        <v>-21.194512636318276</v>
      </c>
      <c r="AV186" t="s">
        <v>2343</v>
      </c>
    </row>
    <row r="187" spans="1:48" x14ac:dyDescent="0.25">
      <c r="A187" s="14">
        <v>1.8999999999999959E-9</v>
      </c>
      <c r="B187" t="s">
        <v>859</v>
      </c>
      <c r="C187" s="4">
        <v>10</v>
      </c>
      <c r="D187" s="4">
        <v>1</v>
      </c>
      <c r="E187" s="4">
        <v>4</v>
      </c>
      <c r="F187" s="4">
        <v>15</v>
      </c>
      <c r="G187" s="4">
        <v>69</v>
      </c>
      <c r="H187" s="4">
        <v>65.099999999999994</v>
      </c>
      <c r="I187" s="34">
        <v>30360.653521418699</v>
      </c>
      <c r="J187" s="35">
        <v>10.779930452061599</v>
      </c>
      <c r="K187" s="35">
        <v>10.779930452061599</v>
      </c>
      <c r="L187" s="35" t="s">
        <v>1236</v>
      </c>
      <c r="M187" s="35" t="s">
        <v>1236</v>
      </c>
      <c r="N187" s="4">
        <v>6.0389999999999997</v>
      </c>
      <c r="O187" s="4">
        <v>9.9999999999999911</v>
      </c>
      <c r="P187" s="35">
        <v>3.4608294930875583</v>
      </c>
      <c r="Q187" s="36" t="str">
        <f t="shared" si="77"/>
        <v xml:space="preserve"> 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>
        <f t="shared" si="82"/>
        <v>-0.36916659230604199</v>
      </c>
      <c r="W187" s="37" t="str">
        <f t="shared" si="83"/>
        <v xml:space="preserve"> </v>
      </c>
      <c r="X187" s="37" t="str">
        <f t="shared" si="84"/>
        <v xml:space="preserve"> </v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3.4608294949875584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859</v>
      </c>
      <c r="AP187" t="s">
        <v>1415</v>
      </c>
      <c r="AQ187" s="22">
        <v>36.916659230604196</v>
      </c>
      <c r="AR187" s="21" t="e">
        <v>#VALUE!</v>
      </c>
      <c r="AS187">
        <v>5.9907834101382562</v>
      </c>
      <c r="AT187">
        <v>-36.916659230604196</v>
      </c>
      <c r="AU187" t="e">
        <v>#VALUE!</v>
      </c>
      <c r="AV187" t="s">
        <v>2344</v>
      </c>
    </row>
    <row r="188" spans="1:48" x14ac:dyDescent="0.25">
      <c r="A188" s="14">
        <v>1.9099999999999961E-9</v>
      </c>
      <c r="B188" t="s">
        <v>977</v>
      </c>
      <c r="C188" s="4">
        <v>5</v>
      </c>
      <c r="D188" s="4">
        <v>0</v>
      </c>
      <c r="E188" s="4">
        <v>4</v>
      </c>
      <c r="F188" s="4">
        <v>9</v>
      </c>
      <c r="G188" s="4">
        <v>15.5</v>
      </c>
      <c r="H188" s="4">
        <v>14.9</v>
      </c>
      <c r="I188" s="34">
        <v>1988.4699893806503</v>
      </c>
      <c r="J188" s="35">
        <v>15.684210526315789</v>
      </c>
      <c r="K188" s="35">
        <v>15.684210526315789</v>
      </c>
      <c r="L188" s="35">
        <v>22.97462468193384</v>
      </c>
      <c r="M188" s="35">
        <v>22.97462468193384</v>
      </c>
      <c r="N188" s="4">
        <v>0.95000000000000007</v>
      </c>
      <c r="O188" s="4">
        <v>-33.23963457484188</v>
      </c>
      <c r="P188" s="35">
        <v>3.6442953020134232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3.6442953039234234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977</v>
      </c>
      <c r="AP188" t="s">
        <v>1585</v>
      </c>
      <c r="AQ188" s="22">
        <v>8.217181759154645</v>
      </c>
      <c r="AR188" s="21">
        <v>-96.847168427326295</v>
      </c>
      <c r="AS188">
        <v>4.0268456375838868</v>
      </c>
      <c r="AT188">
        <v>-8.217181759154645</v>
      </c>
      <c r="AU188">
        <v>96.847168427326295</v>
      </c>
      <c r="AV188" t="s">
        <v>2345</v>
      </c>
    </row>
    <row r="189" spans="1:48" x14ac:dyDescent="0.25">
      <c r="A189" s="14">
        <v>1.9199999999999963E-9</v>
      </c>
      <c r="B189" t="s">
        <v>1025</v>
      </c>
      <c r="C189" s="4">
        <v>11</v>
      </c>
      <c r="D189" s="4">
        <v>0</v>
      </c>
      <c r="E189" s="4">
        <v>3</v>
      </c>
      <c r="F189" s="4">
        <v>14</v>
      </c>
      <c r="G189" s="4">
        <v>33</v>
      </c>
      <c r="H189" s="4">
        <v>27.11</v>
      </c>
      <c r="I189" s="34">
        <v>3792.8561648729278</v>
      </c>
      <c r="J189" s="35">
        <v>14.290985767000526</v>
      </c>
      <c r="K189" s="35">
        <v>14.290985767000526</v>
      </c>
      <c r="L189" s="35">
        <v>8.7622230641802474</v>
      </c>
      <c r="M189" s="35">
        <v>8.7622230641802474</v>
      </c>
      <c r="N189" s="4">
        <v>1.897</v>
      </c>
      <c r="O189" s="4" t="s">
        <v>119</v>
      </c>
      <c r="P189" s="35">
        <v>0.2950940612320177</v>
      </c>
      <c r="Q189" s="36">
        <f t="shared" si="77"/>
        <v>78.57142857334857</v>
      </c>
      <c r="R189" s="36" t="str">
        <f t="shared" si="78"/>
        <v xml:space="preserve"> </v>
      </c>
      <c r="S189" s="37">
        <f t="shared" si="79"/>
        <v>0.21726300450207298</v>
      </c>
      <c r="T189" s="37" t="str">
        <f t="shared" si="80"/>
        <v/>
      </c>
      <c r="U189" s="37" t="str">
        <f t="shared" si="81"/>
        <v/>
      </c>
      <c r="V189" s="37">
        <f t="shared" si="82"/>
        <v>-0.1637022807527776</v>
      </c>
      <c r="W189" s="37" t="str">
        <f t="shared" si="83"/>
        <v/>
      </c>
      <c r="X189" s="37">
        <f t="shared" si="84"/>
        <v>-0.24925049997930615</v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1025</v>
      </c>
      <c r="AP189" t="s">
        <v>1253</v>
      </c>
      <c r="AQ189" s="22">
        <v>16.370228075277758</v>
      </c>
      <c r="AR189" s="21">
        <v>24.925049997930614</v>
      </c>
      <c r="AS189">
        <v>21.726300258207299</v>
      </c>
      <c r="AT189">
        <v>-16.370228075277758</v>
      </c>
      <c r="AU189">
        <v>-24.925049997930614</v>
      </c>
      <c r="AV189" t="s">
        <v>2346</v>
      </c>
    </row>
    <row r="190" spans="1:48" x14ac:dyDescent="0.25">
      <c r="A190" s="14">
        <v>1.9299999999999964E-9</v>
      </c>
      <c r="B190" t="s">
        <v>965</v>
      </c>
      <c r="C190" s="4">
        <v>4</v>
      </c>
      <c r="D190" s="4">
        <v>0</v>
      </c>
      <c r="E190" s="4">
        <v>7</v>
      </c>
      <c r="F190" s="4">
        <v>11</v>
      </c>
      <c r="G190" s="4">
        <v>15</v>
      </c>
      <c r="H190" s="4">
        <v>14.52</v>
      </c>
      <c r="I190" s="34">
        <v>2037.0779188395074</v>
      </c>
      <c r="J190" s="35">
        <v>29.04</v>
      </c>
      <c r="K190" s="35">
        <v>29.04</v>
      </c>
      <c r="L190" s="35">
        <v>11.411396253952811</v>
      </c>
      <c r="M190" s="35">
        <v>11.411396253952811</v>
      </c>
      <c r="N190" s="4">
        <v>0.5</v>
      </c>
      <c r="O190" s="4">
        <v>16.279069767441861</v>
      </c>
      <c r="P190" s="35">
        <v>4.9586776859504136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4.9586776878804137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965</v>
      </c>
      <c r="AP190" t="s">
        <v>1459</v>
      </c>
      <c r="AQ190" s="22">
        <v>-69.939891921371938</v>
      </c>
      <c r="AR190" s="21">
        <v>2.2268667501152084</v>
      </c>
      <c r="AS190">
        <v>3.3057851239669533</v>
      </c>
      <c r="AT190">
        <v>69.939891921371938</v>
      </c>
      <c r="AU190">
        <v>-2.2268667501152084</v>
      </c>
      <c r="AV190" t="s">
        <v>2347</v>
      </c>
    </row>
    <row r="191" spans="1:48" x14ac:dyDescent="0.25">
      <c r="A191" s="14">
        <v>1.9399999999999966E-9</v>
      </c>
      <c r="B191" t="s">
        <v>971</v>
      </c>
      <c r="C191" s="4">
        <v>3</v>
      </c>
      <c r="D191" s="4">
        <v>0</v>
      </c>
      <c r="E191" s="4">
        <v>4</v>
      </c>
      <c r="F191" s="4">
        <v>7</v>
      </c>
      <c r="G191" s="4">
        <v>27</v>
      </c>
      <c r="H191" s="4">
        <v>27.78</v>
      </c>
      <c r="I191" s="34">
        <v>3788.051602566296</v>
      </c>
      <c r="J191" s="35">
        <v>14.101522842639595</v>
      </c>
      <c r="K191" s="35">
        <v>14.101522842639595</v>
      </c>
      <c r="L191" s="35" t="s">
        <v>1236</v>
      </c>
      <c r="M191" s="35" t="s">
        <v>1236</v>
      </c>
      <c r="N191" s="4">
        <v>1.97</v>
      </c>
      <c r="O191" s="4">
        <v>2.5507548152004129</v>
      </c>
      <c r="P191" s="35">
        <v>6.6702663786897052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/>
      </c>
      <c r="V191" s="37">
        <f t="shared" si="82"/>
        <v>-0.17478950833163565</v>
      </c>
      <c r="W191" s="37" t="str">
        <f t="shared" si="83"/>
        <v xml:space="preserve"> </v>
      </c>
      <c r="X191" s="37" t="str">
        <f t="shared" si="84"/>
        <v xml:space="preserve"> </v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6.6702663806297053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971</v>
      </c>
      <c r="AP191" t="s">
        <v>1374</v>
      </c>
      <c r="AQ191" s="22">
        <v>17.478950833163566</v>
      </c>
      <c r="AR191" s="21" t="e">
        <v>#VALUE!</v>
      </c>
      <c r="AS191">
        <v>-2.8077753779697678</v>
      </c>
      <c r="AT191">
        <v>-17.478950833163566</v>
      </c>
      <c r="AU191" t="e">
        <v>#VALUE!</v>
      </c>
      <c r="AV191" t="s">
        <v>2348</v>
      </c>
    </row>
    <row r="192" spans="1:48" x14ac:dyDescent="0.25">
      <c r="A192" s="14">
        <v>1.9499999999999968E-9</v>
      </c>
      <c r="B192" t="s">
        <v>916</v>
      </c>
      <c r="C192" s="4">
        <v>8</v>
      </c>
      <c r="D192" s="4">
        <v>0</v>
      </c>
      <c r="E192" s="4">
        <v>4</v>
      </c>
      <c r="F192" s="4">
        <v>12</v>
      </c>
      <c r="G192" s="4">
        <v>12</v>
      </c>
      <c r="H192" s="4">
        <v>9.4</v>
      </c>
      <c r="I192" s="34">
        <v>1462.6877109643947</v>
      </c>
      <c r="J192" s="35" t="s">
        <v>1236</v>
      </c>
      <c r="K192" s="35" t="s">
        <v>1236</v>
      </c>
      <c r="L192" s="35">
        <v>15.973535173642031</v>
      </c>
      <c r="M192" s="35">
        <v>15.973535173642031</v>
      </c>
      <c r="N192" s="4">
        <v>0.17</v>
      </c>
      <c r="O192" s="4">
        <v>142.85714285714286</v>
      </c>
      <c r="P192" s="35" t="s">
        <v>124</v>
      </c>
      <c r="Q192" s="36" t="str">
        <f t="shared" si="77"/>
        <v xml:space="preserve"> </v>
      </c>
      <c r="R192" s="36" t="str">
        <f t="shared" si="78"/>
        <v xml:space="preserve"> </v>
      </c>
      <c r="S192" s="37">
        <f t="shared" si="79"/>
        <v>0.2765957466308509</v>
      </c>
      <c r="T192" s="37" t="str">
        <f t="shared" si="80"/>
        <v/>
      </c>
      <c r="U192" s="37" t="str">
        <f t="shared" si="81"/>
        <v xml:space="preserve"> </v>
      </c>
      <c r="V192" s="37" t="str">
        <f t="shared" si="82"/>
        <v xml:space="preserve"> </v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 t="str">
        <f t="shared" si="93"/>
        <v xml:space="preserve"> 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916</v>
      </c>
      <c r="AP192" t="s">
        <v>1332</v>
      </c>
      <c r="AQ192" s="22" t="e">
        <v>#VALUE!</v>
      </c>
      <c r="AR192" s="21">
        <v>-36.861655510668626</v>
      </c>
      <c r="AS192">
        <v>27.65957446808509</v>
      </c>
      <c r="AT192" t="e">
        <v>#VALUE!</v>
      </c>
      <c r="AU192">
        <v>36.861655510668626</v>
      </c>
      <c r="AV192" t="s">
        <v>2349</v>
      </c>
    </row>
    <row r="193" spans="1:48" x14ac:dyDescent="0.25">
      <c r="A193" s="14">
        <v>1.959999999999997E-9</v>
      </c>
      <c r="B193" t="s">
        <v>947</v>
      </c>
      <c r="C193" s="4">
        <v>9</v>
      </c>
      <c r="D193" s="4">
        <v>0</v>
      </c>
      <c r="E193" s="4">
        <v>0</v>
      </c>
      <c r="F193" s="4">
        <v>9</v>
      </c>
      <c r="G193" s="4">
        <v>32.362598419189453</v>
      </c>
      <c r="H193" s="4">
        <v>19.2</v>
      </c>
      <c r="I193" s="34">
        <v>3363.8574839650737</v>
      </c>
      <c r="J193" s="35">
        <v>8.0830658683871643</v>
      </c>
      <c r="K193" s="35">
        <v>8.0830658683871643</v>
      </c>
      <c r="L193" s="35">
        <v>4.1836128662995433</v>
      </c>
      <c r="M193" s="35">
        <v>4.1836128662995433</v>
      </c>
      <c r="N193" s="4">
        <v>1.893</v>
      </c>
      <c r="O193" s="4">
        <v>34.255319148936181</v>
      </c>
      <c r="P193" s="35">
        <v>1.3070832937955856</v>
      </c>
      <c r="Q193" s="36">
        <f t="shared" si="77"/>
        <v>100.00000000196</v>
      </c>
      <c r="R193" s="36" t="str">
        <f t="shared" si="78"/>
        <v xml:space="preserve"> </v>
      </c>
      <c r="S193" s="37">
        <f t="shared" si="79"/>
        <v>0.68555200295945073</v>
      </c>
      <c r="T193" s="37" t="str">
        <f t="shared" si="80"/>
        <v/>
      </c>
      <c r="U193" s="37" t="str">
        <f t="shared" si="81"/>
        <v/>
      </c>
      <c r="V193" s="37">
        <f t="shared" si="82"/>
        <v>-0.52698507573448861</v>
      </c>
      <c r="W193" s="37" t="str">
        <f t="shared" si="83"/>
        <v/>
      </c>
      <c r="X193" s="37">
        <f t="shared" si="84"/>
        <v>-0.64154698589057579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 t="str">
        <f t="shared" si="93"/>
        <v xml:space="preserve"> 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947</v>
      </c>
      <c r="AP193" t="s">
        <v>1332</v>
      </c>
      <c r="AQ193" s="22">
        <v>52.698507573448857</v>
      </c>
      <c r="AR193" s="21">
        <v>64.154698589057574</v>
      </c>
      <c r="AS193">
        <v>68.555200099945068</v>
      </c>
      <c r="AT193">
        <v>-52.698507573448857</v>
      </c>
      <c r="AU193">
        <v>-64.154698589057574</v>
      </c>
      <c r="AV193" t="s">
        <v>2350</v>
      </c>
    </row>
    <row r="194" spans="1:48" x14ac:dyDescent="0.25">
      <c r="A194" s="14">
        <v>1.9699999999999971E-9</v>
      </c>
      <c r="B194" t="s">
        <v>940</v>
      </c>
      <c r="C194" s="4">
        <v>10</v>
      </c>
      <c r="D194" s="4">
        <v>0</v>
      </c>
      <c r="E194" s="4">
        <v>1</v>
      </c>
      <c r="F194" s="4">
        <v>11</v>
      </c>
      <c r="G194" s="4">
        <v>56</v>
      </c>
      <c r="H194" s="4">
        <v>57.35</v>
      </c>
      <c r="I194" s="34">
        <v>5085.5051880193214</v>
      </c>
      <c r="J194" s="35">
        <v>24.666666666666664</v>
      </c>
      <c r="K194" s="35">
        <v>24.666666666666664</v>
      </c>
      <c r="L194" s="35">
        <v>12.51333108108108</v>
      </c>
      <c r="M194" s="35">
        <v>12.51333108108108</v>
      </c>
      <c r="N194" s="4">
        <v>2.3250000000000002</v>
      </c>
      <c r="O194" s="4">
        <v>4.7297297297297289</v>
      </c>
      <c r="P194" s="35">
        <v>1.1421098517872712</v>
      </c>
      <c r="Q194" s="36">
        <f t="shared" si="77"/>
        <v>90.9090909110609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/>
      </c>
      <c r="X194" s="37" t="str">
        <f t="shared" si="84"/>
        <v/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 t="str">
        <f t="shared" si="93"/>
        <v xml:space="preserve"> 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940</v>
      </c>
      <c r="AP194" t="s">
        <v>1707</v>
      </c>
      <c r="AQ194" s="22">
        <v>-44.34747477251517</v>
      </c>
      <c r="AR194" s="21">
        <v>-7.2145388665008081</v>
      </c>
      <c r="AS194">
        <v>-2.3539668700959027</v>
      </c>
      <c r="AT194">
        <v>44.34747477251517</v>
      </c>
      <c r="AU194">
        <v>7.2145388665008081</v>
      </c>
      <c r="AV194" t="s">
        <v>2351</v>
      </c>
    </row>
    <row r="195" spans="1:48" x14ac:dyDescent="0.25">
      <c r="A195" s="14">
        <v>1.9799999999999973E-9</v>
      </c>
      <c r="B195" t="s">
        <v>924</v>
      </c>
      <c r="C195" s="4">
        <v>18</v>
      </c>
      <c r="D195" s="4">
        <v>0</v>
      </c>
      <c r="E195" s="4">
        <v>7</v>
      </c>
      <c r="F195" s="4">
        <v>25</v>
      </c>
      <c r="G195" s="4">
        <v>33</v>
      </c>
      <c r="H195" s="4">
        <v>26.08</v>
      </c>
      <c r="I195" s="34">
        <v>31636.647450054279</v>
      </c>
      <c r="J195" s="35">
        <v>11.398601398601397</v>
      </c>
      <c r="K195" s="35">
        <v>11.398601398601397</v>
      </c>
      <c r="L195" s="35">
        <v>5.1695330090340521</v>
      </c>
      <c r="M195" s="35">
        <v>5.1695330090340521</v>
      </c>
      <c r="N195" s="4">
        <v>2.2880000000000003</v>
      </c>
      <c r="O195" s="4" t="s">
        <v>119</v>
      </c>
      <c r="P195" s="35">
        <v>3.2208588957055215</v>
      </c>
      <c r="Q195" s="36">
        <f t="shared" si="77"/>
        <v>72.000000001979998</v>
      </c>
      <c r="R195" s="36" t="str">
        <f t="shared" si="78"/>
        <v xml:space="preserve"> </v>
      </c>
      <c r="S195" s="37">
        <f t="shared" si="79"/>
        <v>0.26533742529288357</v>
      </c>
      <c r="T195" s="37" t="str">
        <f t="shared" si="80"/>
        <v/>
      </c>
      <c r="U195" s="37" t="str">
        <f t="shared" si="81"/>
        <v/>
      </c>
      <c r="V195" s="37">
        <f t="shared" si="82"/>
        <v>-0.33296243466490349</v>
      </c>
      <c r="W195" s="37" t="str">
        <f t="shared" si="83"/>
        <v/>
      </c>
      <c r="X195" s="37">
        <f t="shared" si="84"/>
        <v>-0.55707309738115207</v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3.2208588976855217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924</v>
      </c>
      <c r="AP195" t="s">
        <v>1561</v>
      </c>
      <c r="AQ195" s="22">
        <v>33.296243466490353</v>
      </c>
      <c r="AR195" s="21">
        <v>55.707309738115207</v>
      </c>
      <c r="AS195">
        <v>26.533742331288359</v>
      </c>
      <c r="AT195">
        <v>-33.296243466490353</v>
      </c>
      <c r="AU195">
        <v>-55.707309738115207</v>
      </c>
      <c r="AV195" t="s">
        <v>2352</v>
      </c>
    </row>
    <row r="196" spans="1:48" x14ac:dyDescent="0.25">
      <c r="A196" s="14">
        <v>1.9899999999999975E-9</v>
      </c>
      <c r="B196" t="s">
        <v>1219</v>
      </c>
      <c r="C196" s="4">
        <v>4</v>
      </c>
      <c r="D196" s="4">
        <v>0</v>
      </c>
      <c r="E196" s="4">
        <v>1</v>
      </c>
      <c r="F196" s="4">
        <v>5</v>
      </c>
      <c r="G196" s="4">
        <v>10.5</v>
      </c>
      <c r="H196" s="4">
        <v>6.59</v>
      </c>
      <c r="I196" s="34">
        <v>922.86985133779683</v>
      </c>
      <c r="J196" s="35">
        <v>18.557714205971546</v>
      </c>
      <c r="K196" s="35">
        <v>18.557714205971546</v>
      </c>
      <c r="L196" s="35">
        <v>7.5216851851851851</v>
      </c>
      <c r="M196" s="35">
        <v>7.5216851851851851</v>
      </c>
      <c r="N196" s="4">
        <v>0.28300000000000003</v>
      </c>
      <c r="O196" s="4">
        <v>41.500000000000007</v>
      </c>
      <c r="P196" s="35">
        <v>0.57122911777409502</v>
      </c>
      <c r="Q196" s="36">
        <f t="shared" si="77"/>
        <v>80.000000001990003</v>
      </c>
      <c r="R196" s="36" t="str">
        <f t="shared" si="78"/>
        <v xml:space="preserve"> </v>
      </c>
      <c r="S196" s="37">
        <f t="shared" si="79"/>
        <v>0.59332321898544771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>
        <f t="shared" si="84"/>
        <v>-0.35554010087060761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1219</v>
      </c>
      <c r="AP196" t="s">
        <v>1332</v>
      </c>
      <c r="AQ196" s="22">
        <v>-8.5983452641361211</v>
      </c>
      <c r="AR196" s="21">
        <v>35.55401008706076</v>
      </c>
      <c r="AS196">
        <v>59.332321699544764</v>
      </c>
      <c r="AT196">
        <v>8.5983452641361211</v>
      </c>
      <c r="AU196">
        <v>-35.55401008706076</v>
      </c>
      <c r="AV196" t="s">
        <v>2353</v>
      </c>
    </row>
    <row r="197" spans="1:48" x14ac:dyDescent="0.25">
      <c r="A197" s="14">
        <v>1.9999999999999976E-9</v>
      </c>
      <c r="B197" t="s">
        <v>1004</v>
      </c>
      <c r="C197" s="4">
        <v>15</v>
      </c>
      <c r="D197" s="4">
        <v>0</v>
      </c>
      <c r="E197" s="4">
        <v>2</v>
      </c>
      <c r="F197" s="4">
        <v>17</v>
      </c>
      <c r="G197" s="4">
        <v>28.82819938659668</v>
      </c>
      <c r="H197" s="4">
        <v>25.73</v>
      </c>
      <c r="I197" s="34">
        <v>27657.544880758967</v>
      </c>
      <c r="J197" s="35">
        <v>22.412891986062714</v>
      </c>
      <c r="K197" s="35">
        <v>22.412891986062714</v>
      </c>
      <c r="L197" s="35">
        <v>9.2747009297853236</v>
      </c>
      <c r="M197" s="35">
        <v>9.2747009297853236</v>
      </c>
      <c r="N197" s="4">
        <v>1.1480000000000001</v>
      </c>
      <c r="O197" s="4">
        <v>8.3018867924528372</v>
      </c>
      <c r="P197" s="35">
        <v>4.9164399533618353</v>
      </c>
      <c r="Q197" s="36">
        <f t="shared" si="77"/>
        <v>88.235294119647051</v>
      </c>
      <c r="R197" s="36" t="str">
        <f t="shared" si="78"/>
        <v xml:space="preserve"> </v>
      </c>
      <c r="S197" s="37" t="str">
        <f t="shared" si="79"/>
        <v/>
      </c>
      <c r="T197" s="37" t="str">
        <f t="shared" si="80"/>
        <v/>
      </c>
      <c r="U197" s="37" t="str">
        <f t="shared" si="81"/>
        <v/>
      </c>
      <c r="V197" s="37" t="str">
        <f t="shared" si="82"/>
        <v/>
      </c>
      <c r="W197" s="37" t="str">
        <f t="shared" si="83"/>
        <v/>
      </c>
      <c r="X197" s="37">
        <f t="shared" si="84"/>
        <v>-0.20534126615170578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4.9164399553618354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1004</v>
      </c>
      <c r="AP197" t="s">
        <v>1367</v>
      </c>
      <c r="AQ197" s="22">
        <v>-31.158555156917387</v>
      </c>
      <c r="AR197" s="21">
        <v>20.534126615170578</v>
      </c>
      <c r="AS197">
        <v>12.041194662249044</v>
      </c>
      <c r="AT197">
        <v>31.158555156917387</v>
      </c>
      <c r="AU197">
        <v>-20.534126615170578</v>
      </c>
      <c r="AV197" t="s">
        <v>2354</v>
      </c>
    </row>
    <row r="198" spans="1:48" x14ac:dyDescent="0.25">
      <c r="A198" s="14">
        <v>2.0099999999999978E-9</v>
      </c>
      <c r="B198" t="s">
        <v>1034</v>
      </c>
      <c r="C198" s="4">
        <v>9</v>
      </c>
      <c r="D198" s="4">
        <v>1</v>
      </c>
      <c r="E198" s="4">
        <v>2</v>
      </c>
      <c r="F198" s="4">
        <v>12</v>
      </c>
      <c r="G198" s="4">
        <v>13</v>
      </c>
      <c r="H198" s="4">
        <v>12.35</v>
      </c>
      <c r="I198" s="34">
        <v>2656.2449994190843</v>
      </c>
      <c r="J198" s="35" t="s">
        <v>1236</v>
      </c>
      <c r="K198" s="35" t="s">
        <v>1236</v>
      </c>
      <c r="L198" s="35">
        <v>7.8317030831315266</v>
      </c>
      <c r="M198" s="35">
        <v>7.8317030831315266</v>
      </c>
      <c r="N198" s="4">
        <v>-0.159</v>
      </c>
      <c r="O198" s="4">
        <v>86.967213114754088</v>
      </c>
      <c r="P198" s="35">
        <v>1.4574898785425101</v>
      </c>
      <c r="Q198" s="36">
        <f t="shared" si="77"/>
        <v>75.000000002009998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/>
      </c>
      <c r="X198" s="37">
        <f t="shared" si="84"/>
        <v>-0.32897768854945342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86.967213116764086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1034</v>
      </c>
      <c r="AP198" t="s">
        <v>1249</v>
      </c>
      <c r="AQ198" s="22" t="e">
        <v>#VALUE!</v>
      </c>
      <c r="AR198" s="21">
        <v>32.89776885494534</v>
      </c>
      <c r="AS198">
        <v>5.2631578947368363</v>
      </c>
      <c r="AT198" t="e">
        <v>#VALUE!</v>
      </c>
      <c r="AU198">
        <v>-32.89776885494534</v>
      </c>
      <c r="AV198" t="s">
        <v>2355</v>
      </c>
    </row>
    <row r="199" spans="1:48" x14ac:dyDescent="0.25">
      <c r="A199" s="14">
        <v>2.019999999999998E-9</v>
      </c>
      <c r="B199" t="s">
        <v>941</v>
      </c>
      <c r="C199" s="4">
        <v>6</v>
      </c>
      <c r="D199" s="4">
        <v>0</v>
      </c>
      <c r="E199" s="4">
        <v>2</v>
      </c>
      <c r="F199" s="4">
        <v>8</v>
      </c>
      <c r="G199" s="4">
        <v>25</v>
      </c>
      <c r="H199" s="4">
        <v>23.82</v>
      </c>
      <c r="I199" s="34">
        <v>1677.4001915427166</v>
      </c>
      <c r="J199" s="35">
        <v>10.600801068090789</v>
      </c>
      <c r="K199" s="35">
        <v>10.600801068090789</v>
      </c>
      <c r="L199" s="35">
        <v>6.5422072679505812</v>
      </c>
      <c r="M199" s="35">
        <v>6.5422072679505812</v>
      </c>
      <c r="N199" s="4">
        <v>2.2469999999999999</v>
      </c>
      <c r="O199" s="4">
        <v>-13.908045977011493</v>
      </c>
      <c r="P199" s="35">
        <v>3.7783375314861463</v>
      </c>
      <c r="Q199" s="36">
        <f t="shared" si="77"/>
        <v>75.000000002020002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/>
      </c>
      <c r="V199" s="37">
        <f t="shared" si="82"/>
        <v>-0.37964910888728898</v>
      </c>
      <c r="W199" s="37" t="str">
        <f t="shared" si="83"/>
        <v/>
      </c>
      <c r="X199" s="37">
        <f t="shared" si="84"/>
        <v>-0.43946201786120009</v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3.7783375335061464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941</v>
      </c>
      <c r="AP199" t="s">
        <v>1323</v>
      </c>
      <c r="AQ199" s="22">
        <v>37.964910888728895</v>
      </c>
      <c r="AR199" s="21">
        <v>43.946201786120007</v>
      </c>
      <c r="AS199">
        <v>4.9538203190596208</v>
      </c>
      <c r="AT199">
        <v>-37.964910888728895</v>
      </c>
      <c r="AU199">
        <v>-43.946201786120007</v>
      </c>
      <c r="AV199" t="s">
        <v>2356</v>
      </c>
    </row>
    <row r="200" spans="1:48" x14ac:dyDescent="0.25">
      <c r="A200" s="14">
        <v>2.0299999999999982E-9</v>
      </c>
      <c r="B200" t="s">
        <v>879</v>
      </c>
      <c r="C200" s="4">
        <v>9</v>
      </c>
      <c r="D200" s="4">
        <v>0</v>
      </c>
      <c r="E200" s="4">
        <v>0</v>
      </c>
      <c r="F200" s="4">
        <v>9</v>
      </c>
      <c r="G200" s="4">
        <v>14.5</v>
      </c>
      <c r="H200" s="4">
        <v>12.76</v>
      </c>
      <c r="I200" s="34">
        <v>1970.6507479426907</v>
      </c>
      <c r="J200" s="35">
        <v>11.963472393983707</v>
      </c>
      <c r="K200" s="35">
        <v>11.963472393983707</v>
      </c>
      <c r="L200" s="35">
        <v>27.092282608695655</v>
      </c>
      <c r="M200" s="35">
        <v>27.092282608695655</v>
      </c>
      <c r="N200" s="4">
        <v>0.85</v>
      </c>
      <c r="O200" s="4">
        <v>46.551724137931039</v>
      </c>
      <c r="P200" s="35">
        <v>2.4879654419833215</v>
      </c>
      <c r="Q200" s="36">
        <f t="shared" si="77"/>
        <v>100.00000000203001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>
        <f t="shared" si="82"/>
        <v>-0.29990660962881954</v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879</v>
      </c>
      <c r="AP200" t="s">
        <v>1294</v>
      </c>
      <c r="AQ200" s="22">
        <v>29.990660962881954</v>
      </c>
      <c r="AR200" s="21">
        <v>-132.12736623933998</v>
      </c>
      <c r="AS200">
        <v>13.636363636363647</v>
      </c>
      <c r="AT200">
        <v>-29.990660962881954</v>
      </c>
      <c r="AU200">
        <v>132.12736623933998</v>
      </c>
      <c r="AV200" t="s">
        <v>2357</v>
      </c>
    </row>
    <row r="201" spans="1:48" x14ac:dyDescent="0.25">
      <c r="A201" s="14">
        <v>2.0399999999999983E-9</v>
      </c>
      <c r="B201" t="s">
        <v>911</v>
      </c>
      <c r="C201" s="4">
        <v>5</v>
      </c>
      <c r="D201" s="4">
        <v>3</v>
      </c>
      <c r="E201" s="4">
        <v>7</v>
      </c>
      <c r="F201" s="4">
        <v>15</v>
      </c>
      <c r="G201" s="4">
        <v>82</v>
      </c>
      <c r="H201" s="4">
        <v>83.6</v>
      </c>
      <c r="I201" s="34">
        <v>121162.42613043502</v>
      </c>
      <c r="J201" s="35">
        <v>12.425683709869203</v>
      </c>
      <c r="K201" s="35">
        <v>12.425683709869203</v>
      </c>
      <c r="L201" s="35" t="s">
        <v>1236</v>
      </c>
      <c r="M201" s="35" t="s">
        <v>1236</v>
      </c>
      <c r="N201" s="4">
        <v>6.7279999999999998</v>
      </c>
      <c r="O201" s="4">
        <v>25.522388059701477</v>
      </c>
      <c r="P201" s="35">
        <v>3.7799043062200961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>
        <f t="shared" si="82"/>
        <v>-0.27285835168583883</v>
      </c>
      <c r="W201" s="37" t="str">
        <f t="shared" si="83"/>
        <v xml:space="preserve"> </v>
      </c>
      <c r="X201" s="37" t="str">
        <f t="shared" si="84"/>
        <v xml:space="preserve"> 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3.7799043082600963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911</v>
      </c>
      <c r="AP201" t="s">
        <v>1241</v>
      </c>
      <c r="AQ201" s="22">
        <v>27.285835168583883</v>
      </c>
      <c r="AR201" s="21" t="e">
        <v>#VALUE!</v>
      </c>
      <c r="AS201">
        <v>-1.9138755980861122</v>
      </c>
      <c r="AT201">
        <v>-27.285835168583883</v>
      </c>
      <c r="AU201" t="e">
        <v>#VALUE!</v>
      </c>
      <c r="AV201" t="s">
        <v>2358</v>
      </c>
    </row>
    <row r="202" spans="1:48" x14ac:dyDescent="0.25">
      <c r="A202" s="14">
        <v>2.0499999999999985E-9</v>
      </c>
      <c r="B202" t="s">
        <v>1027</v>
      </c>
      <c r="C202" s="4">
        <v>12</v>
      </c>
      <c r="D202" s="4">
        <v>0</v>
      </c>
      <c r="E202" s="4">
        <v>10</v>
      </c>
      <c r="F202" s="4">
        <v>22</v>
      </c>
      <c r="G202" s="4">
        <v>31</v>
      </c>
      <c r="H202" s="4">
        <v>24.43</v>
      </c>
      <c r="I202" s="34">
        <v>10391.817077059515</v>
      </c>
      <c r="J202" s="35">
        <v>8.278549644188411</v>
      </c>
      <c r="K202" s="35">
        <v>8.278549644188411</v>
      </c>
      <c r="L202" s="35">
        <v>4.6461641122594761</v>
      </c>
      <c r="M202" s="35">
        <v>4.6461641122594761</v>
      </c>
      <c r="N202" s="4">
        <v>2.9510000000000001</v>
      </c>
      <c r="O202" s="4">
        <v>183.75</v>
      </c>
      <c r="P202" s="35">
        <v>0.8923454768726975</v>
      </c>
      <c r="Q202" s="36" t="str">
        <f t="shared" si="77"/>
        <v xml:space="preserve"> </v>
      </c>
      <c r="R202" s="36" t="str">
        <f t="shared" si="78"/>
        <v xml:space="preserve"> </v>
      </c>
      <c r="S202" s="37">
        <f t="shared" si="79"/>
        <v>0.26893164347447801</v>
      </c>
      <c r="T202" s="37" t="str">
        <f t="shared" si="80"/>
        <v/>
      </c>
      <c r="U202" s="37" t="str">
        <f t="shared" si="81"/>
        <v/>
      </c>
      <c r="V202" s="37">
        <f t="shared" si="82"/>
        <v>-0.51554551246587788</v>
      </c>
      <c r="W202" s="37" t="str">
        <f t="shared" si="83"/>
        <v/>
      </c>
      <c r="X202" s="37">
        <f t="shared" si="84"/>
        <v>-0.60191547752850738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 t="str">
        <f t="shared" si="93"/>
        <v xml:space="preserve"> 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1027</v>
      </c>
      <c r="AP202" t="s">
        <v>1330</v>
      </c>
      <c r="AQ202" s="22">
        <v>51.554551246587785</v>
      </c>
      <c r="AR202" s="21">
        <v>60.191547752850738</v>
      </c>
      <c r="AS202">
        <v>26.893164142447802</v>
      </c>
      <c r="AT202">
        <v>-51.554551246587785</v>
      </c>
      <c r="AU202">
        <v>-60.191547752850738</v>
      </c>
      <c r="AV202" t="s">
        <v>2359</v>
      </c>
    </row>
    <row r="203" spans="1:48" x14ac:dyDescent="0.25">
      <c r="A203" s="14">
        <v>2.0599999999999987E-9</v>
      </c>
      <c r="B203" t="s">
        <v>935</v>
      </c>
      <c r="C203" s="4">
        <v>18</v>
      </c>
      <c r="D203" s="4">
        <v>0</v>
      </c>
      <c r="E203" s="4">
        <v>2</v>
      </c>
      <c r="F203" s="4">
        <v>20</v>
      </c>
      <c r="G203" s="4">
        <v>108.66960144042969</v>
      </c>
      <c r="H203" s="4">
        <v>94.58</v>
      </c>
      <c r="I203" s="34">
        <v>7046.0841868687021</v>
      </c>
      <c r="J203" s="35">
        <v>21.172630326721762</v>
      </c>
      <c r="K203" s="35">
        <v>21.172630326721762</v>
      </c>
      <c r="L203" s="35">
        <v>9.8587845876096125</v>
      </c>
      <c r="M203" s="35">
        <v>9.8587845876096125</v>
      </c>
      <c r="N203" s="4">
        <v>3.56</v>
      </c>
      <c r="O203" s="4">
        <v>7.8787878787878709</v>
      </c>
      <c r="P203" s="35">
        <v>1.0971871099705979</v>
      </c>
      <c r="Q203" s="36">
        <f t="shared" si="77"/>
        <v>90.000000002060005</v>
      </c>
      <c r="R203" s="36" t="str">
        <f t="shared" si="78"/>
        <v xml:space="preserve"> </v>
      </c>
      <c r="S203" s="37" t="str">
        <f t="shared" si="79"/>
        <v/>
      </c>
      <c r="T203" s="37" t="str">
        <f t="shared" si="80"/>
        <v/>
      </c>
      <c r="U203" s="37" t="str">
        <f t="shared" si="81"/>
        <v/>
      </c>
      <c r="V203" s="37" t="str">
        <f t="shared" si="82"/>
        <v/>
      </c>
      <c r="W203" s="37" t="str">
        <f t="shared" si="83"/>
        <v/>
      </c>
      <c r="X203" s="37">
        <f t="shared" si="84"/>
        <v>-0.15529682984028359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935</v>
      </c>
      <c r="AP203" t="s">
        <v>1709</v>
      </c>
      <c r="AQ203" s="22">
        <v>-23.900637376524038</v>
      </c>
      <c r="AR203" s="21">
        <v>15.529682984028359</v>
      </c>
      <c r="AS203">
        <v>14.897019920099064</v>
      </c>
      <c r="AT203">
        <v>23.900637376524038</v>
      </c>
      <c r="AU203">
        <v>-15.529682984028359</v>
      </c>
      <c r="AV203" t="s">
        <v>2360</v>
      </c>
    </row>
    <row r="204" spans="1:48" x14ac:dyDescent="0.25">
      <c r="A204" s="14">
        <v>2.0699999999999988E-9</v>
      </c>
      <c r="B204" t="s">
        <v>1220</v>
      </c>
      <c r="C204" s="4">
        <v>1</v>
      </c>
      <c r="D204" s="4">
        <v>0</v>
      </c>
      <c r="E204" s="4">
        <v>0</v>
      </c>
      <c r="F204" s="4">
        <v>1</v>
      </c>
      <c r="G204" s="4" t="s">
        <v>119</v>
      </c>
      <c r="H204" s="4" t="s">
        <v>119</v>
      </c>
      <c r="I204" s="34" t="s">
        <v>119</v>
      </c>
      <c r="J204" s="35" t="s">
        <v>1236</v>
      </c>
      <c r="K204" s="35" t="s">
        <v>1236</v>
      </c>
      <c r="L204" s="35" t="s">
        <v>1236</v>
      </c>
      <c r="M204" s="35" t="s">
        <v>1236</v>
      </c>
      <c r="N204" s="4">
        <v>0.67700000000000005</v>
      </c>
      <c r="O204" s="4">
        <v>6670</v>
      </c>
      <c r="P204" s="35" t="s">
        <v>124</v>
      </c>
      <c r="Q204" s="36">
        <f t="shared" si="77"/>
        <v>100.00000000207</v>
      </c>
      <c r="R204" s="36" t="str">
        <f t="shared" si="78"/>
        <v xml:space="preserve"> </v>
      </c>
      <c r="S204" s="37" t="str">
        <f t="shared" si="79"/>
        <v xml:space="preserve"> </v>
      </c>
      <c r="T204" s="37" t="str">
        <f t="shared" si="80"/>
        <v xml:space="preserve"> </v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 xml:space="preserve"> </v>
      </c>
      <c r="X204" s="37" t="str">
        <f t="shared" si="84"/>
        <v xml:space="preserve"> </v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 t="str">
        <f t="shared" si="93"/>
        <v xml:space="preserve"> 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1220</v>
      </c>
      <c r="AP204" t="s">
        <v>1332</v>
      </c>
      <c r="AQ204" s="22" t="e">
        <v>#VALUE!</v>
      </c>
      <c r="AR204" s="21" t="e">
        <v>#VALUE!</v>
      </c>
      <c r="AS204" t="s">
        <v>124</v>
      </c>
      <c r="AT204" t="e">
        <v>#VALUE!</v>
      </c>
      <c r="AU204" t="e">
        <v>#VALUE!</v>
      </c>
      <c r="AV204" t="s">
        <v>2361</v>
      </c>
    </row>
    <row r="205" spans="1:48" x14ac:dyDescent="0.25">
      <c r="A205" s="14">
        <v>2.079999999999999E-9</v>
      </c>
      <c r="B205" t="s">
        <v>951</v>
      </c>
      <c r="C205" s="4">
        <v>6</v>
      </c>
      <c r="D205" s="4">
        <v>0</v>
      </c>
      <c r="E205" s="4">
        <v>3</v>
      </c>
      <c r="F205" s="4">
        <v>9</v>
      </c>
      <c r="G205" s="4">
        <v>99</v>
      </c>
      <c r="H205" s="4">
        <v>97.46</v>
      </c>
      <c r="I205" s="34">
        <v>6408.3181446570343</v>
      </c>
      <c r="J205" s="35">
        <v>25.899548232792984</v>
      </c>
      <c r="K205" s="35">
        <v>25.899548232792984</v>
      </c>
      <c r="L205" s="35">
        <v>13.488025747010379</v>
      </c>
      <c r="M205" s="35">
        <v>13.488025747010379</v>
      </c>
      <c r="N205" s="4">
        <v>3.7629999999999999</v>
      </c>
      <c r="O205" s="4">
        <v>21.387096774193541</v>
      </c>
      <c r="P205" s="35">
        <v>1.1081469320746973</v>
      </c>
      <c r="Q205" s="36" t="str">
        <f t="shared" si="77"/>
        <v xml:space="preserve"> 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/>
      </c>
      <c r="V205" s="37" t="str">
        <f t="shared" si="82"/>
        <v/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951</v>
      </c>
      <c r="AP205" t="s">
        <v>1621</v>
      </c>
      <c r="AQ205" s="22">
        <v>-51.562204803484811</v>
      </c>
      <c r="AR205" s="21">
        <v>-15.565747546757326</v>
      </c>
      <c r="AS205">
        <v>1.5801354401805856</v>
      </c>
      <c r="AT205">
        <v>51.562204803484811</v>
      </c>
      <c r="AU205">
        <v>15.565747546757326</v>
      </c>
      <c r="AV205" t="s">
        <v>2362</v>
      </c>
    </row>
    <row r="206" spans="1:48" x14ac:dyDescent="0.25">
      <c r="A206" s="14">
        <v>2.0899999999999992E-9</v>
      </c>
      <c r="B206" t="s">
        <v>904</v>
      </c>
      <c r="C206" s="4">
        <v>15</v>
      </c>
      <c r="D206" s="4">
        <v>0</v>
      </c>
      <c r="E206" s="4">
        <v>1</v>
      </c>
      <c r="F206" s="4">
        <v>16</v>
      </c>
      <c r="G206" s="4">
        <v>33</v>
      </c>
      <c r="H206" s="4">
        <v>23.73</v>
      </c>
      <c r="I206" s="34">
        <v>5613.7512376927616</v>
      </c>
      <c r="J206" s="35">
        <v>7.8889627659574471</v>
      </c>
      <c r="K206" s="35">
        <v>7.8889627659574471</v>
      </c>
      <c r="L206" s="35">
        <v>4.3299307414815393</v>
      </c>
      <c r="M206" s="35">
        <v>4.3299307414815393</v>
      </c>
      <c r="N206" s="4">
        <v>3.008</v>
      </c>
      <c r="O206" s="4">
        <v>332.18390804597698</v>
      </c>
      <c r="P206" s="35">
        <v>2.6675094816687737</v>
      </c>
      <c r="Q206" s="36">
        <f t="shared" si="77"/>
        <v>93.750000002090005</v>
      </c>
      <c r="R206" s="36" t="str">
        <f t="shared" si="78"/>
        <v xml:space="preserve"> </v>
      </c>
      <c r="S206" s="37">
        <f t="shared" si="79"/>
        <v>0.39064475556661177</v>
      </c>
      <c r="T206" s="37" t="str">
        <f t="shared" si="80"/>
        <v/>
      </c>
      <c r="U206" s="37" t="str">
        <f t="shared" si="81"/>
        <v/>
      </c>
      <c r="V206" s="37">
        <f t="shared" si="82"/>
        <v>-0.53834384303769423</v>
      </c>
      <c r="W206" s="37" t="str">
        <f t="shared" si="83"/>
        <v/>
      </c>
      <c r="X206" s="37">
        <f t="shared" si="84"/>
        <v>-0.62901043314221794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 t="str">
        <f t="shared" si="93"/>
        <v xml:space="preserve"> 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904</v>
      </c>
      <c r="AP206" t="s">
        <v>1314</v>
      </c>
      <c r="AQ206" s="22">
        <v>53.834384303769426</v>
      </c>
      <c r="AR206" s="21">
        <v>62.901043314221795</v>
      </c>
      <c r="AS206">
        <v>39.064475347661173</v>
      </c>
      <c r="AT206">
        <v>-53.834384303769426</v>
      </c>
      <c r="AU206">
        <v>-62.901043314221795</v>
      </c>
      <c r="AV206" t="s">
        <v>2363</v>
      </c>
    </row>
    <row r="207" spans="1:48" x14ac:dyDescent="0.25">
      <c r="A207" s="14">
        <v>2.0999999999999994E-9</v>
      </c>
      <c r="B207" t="s">
        <v>1011</v>
      </c>
      <c r="C207" s="4">
        <v>7</v>
      </c>
      <c r="D207" s="4">
        <v>1</v>
      </c>
      <c r="E207" s="4">
        <v>4</v>
      </c>
      <c r="F207" s="4">
        <v>12</v>
      </c>
      <c r="G207" s="4">
        <v>44</v>
      </c>
      <c r="H207" s="4">
        <v>38.17</v>
      </c>
      <c r="I207" s="34">
        <v>3105.3107402103228</v>
      </c>
      <c r="J207" s="35">
        <v>26.660115012583447</v>
      </c>
      <c r="K207" s="35">
        <v>26.660115012583447</v>
      </c>
      <c r="L207" s="35">
        <v>10.119985682237822</v>
      </c>
      <c r="M207" s="35">
        <v>10.119985682237822</v>
      </c>
      <c r="N207" s="4">
        <v>1.141</v>
      </c>
      <c r="O207" s="4">
        <v>123.72549019607844</v>
      </c>
      <c r="P207" s="35" t="s">
        <v>124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0.15273775426138331</v>
      </c>
      <c r="T207" s="37" t="str">
        <f t="shared" si="80"/>
        <v/>
      </c>
      <c r="U207" s="37" t="str">
        <f t="shared" si="81"/>
        <v/>
      </c>
      <c r="V207" s="37" t="str">
        <f t="shared" si="82"/>
        <v/>
      </c>
      <c r="W207" s="37" t="str">
        <f t="shared" si="83"/>
        <v/>
      </c>
      <c r="X207" s="37">
        <f t="shared" si="84"/>
        <v>-0.13291705363958128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 t="str">
        <f t="shared" si="93"/>
        <v xml:space="preserve"> 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1011</v>
      </c>
      <c r="AP207" t="s">
        <v>1661</v>
      </c>
      <c r="AQ207" s="22">
        <v>-56.012984292347667</v>
      </c>
      <c r="AR207" s="21">
        <v>13.291705363958128</v>
      </c>
      <c r="AS207">
        <v>15.273775216138329</v>
      </c>
      <c r="AT207">
        <v>56.012984292347667</v>
      </c>
      <c r="AU207">
        <v>-13.291705363958128</v>
      </c>
      <c r="AV207" t="s">
        <v>2364</v>
      </c>
    </row>
    <row r="208" spans="1:48" x14ac:dyDescent="0.25">
      <c r="A208" s="14">
        <v>2.1099999999999995E-9</v>
      </c>
      <c r="B208" t="s">
        <v>1029</v>
      </c>
      <c r="C208" s="4">
        <v>8</v>
      </c>
      <c r="D208" s="4">
        <v>2</v>
      </c>
      <c r="E208" s="4">
        <v>7</v>
      </c>
      <c r="F208" s="4">
        <v>17</v>
      </c>
      <c r="G208" s="4">
        <v>118</v>
      </c>
      <c r="H208" s="4">
        <v>114.16</v>
      </c>
      <c r="I208" s="34">
        <v>45018.198751228447</v>
      </c>
      <c r="J208" s="35" t="s">
        <v>1236</v>
      </c>
      <c r="K208" s="35" t="s">
        <v>1236</v>
      </c>
      <c r="L208" s="35">
        <v>24.893973817051556</v>
      </c>
      <c r="M208" s="35">
        <v>24.893973817051556</v>
      </c>
      <c r="N208" s="4">
        <v>1.7949999999999999</v>
      </c>
      <c r="O208" s="4">
        <v>-2.9729729729729817</v>
      </c>
      <c r="P208" s="35">
        <v>1.7795384885676693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1029</v>
      </c>
      <c r="AP208" t="s">
        <v>1598</v>
      </c>
      <c r="AQ208" s="22" t="e">
        <v>#VALUE!</v>
      </c>
      <c r="AR208" s="21">
        <v>-113.29220061836179</v>
      </c>
      <c r="AS208">
        <v>3.3637000700770914</v>
      </c>
      <c r="AT208" t="e">
        <v>#VALUE!</v>
      </c>
      <c r="AU208">
        <v>113.29220061836179</v>
      </c>
      <c r="AV208" t="s">
        <v>2365</v>
      </c>
    </row>
    <row r="209" spans="1:48" x14ac:dyDescent="0.25">
      <c r="A209" s="14">
        <v>2.1199999999999997E-9</v>
      </c>
      <c r="B209" t="s">
        <v>1221</v>
      </c>
      <c r="C209" s="4">
        <v>8</v>
      </c>
      <c r="D209" s="4">
        <v>0</v>
      </c>
      <c r="E209" s="4">
        <v>0</v>
      </c>
      <c r="F209" s="4">
        <v>8</v>
      </c>
      <c r="G209" s="4">
        <v>28.760501861572266</v>
      </c>
      <c r="H209" s="4">
        <v>12.39</v>
      </c>
      <c r="I209" s="34">
        <v>1017.2349082964697</v>
      </c>
      <c r="J209" s="35" t="s">
        <v>1236</v>
      </c>
      <c r="K209" s="35" t="s">
        <v>1236</v>
      </c>
      <c r="L209" s="35" t="s">
        <v>1236</v>
      </c>
      <c r="M209" s="35" t="s">
        <v>1236</v>
      </c>
      <c r="N209" s="4">
        <v>-0.96299999999999997</v>
      </c>
      <c r="O209" s="4">
        <v>-2.5559105431309805</v>
      </c>
      <c r="P209" s="35" t="s">
        <v>124</v>
      </c>
      <c r="Q209" s="36">
        <f t="shared" si="77"/>
        <v>100.00000000212</v>
      </c>
      <c r="R209" s="36" t="str">
        <f t="shared" si="78"/>
        <v xml:space="preserve"> </v>
      </c>
      <c r="S209" s="37">
        <f t="shared" si="79"/>
        <v>1.3212673032961308</v>
      </c>
      <c r="T209" s="37" t="str">
        <f t="shared" si="80"/>
        <v/>
      </c>
      <c r="U209" s="37" t="str">
        <f t="shared" si="81"/>
        <v xml:space="preserve"> </v>
      </c>
      <c r="V209" s="37" t="str">
        <f t="shared" si="82"/>
        <v xml:space="preserve"> </v>
      </c>
      <c r="W209" s="37" t="str">
        <f t="shared" si="83"/>
        <v xml:space="preserve"> </v>
      </c>
      <c r="X209" s="37" t="str">
        <f t="shared" si="84"/>
        <v xml:space="preserve"> 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1221</v>
      </c>
      <c r="AP209" t="s">
        <v>1431</v>
      </c>
      <c r="AQ209" s="22" t="e">
        <v>#VALUE!</v>
      </c>
      <c r="AR209" s="21" t="e">
        <v>#VALUE!</v>
      </c>
      <c r="AS209">
        <v>132.12673011761308</v>
      </c>
      <c r="AT209" t="e">
        <v>#VALUE!</v>
      </c>
      <c r="AU209" t="e">
        <v>#VALUE!</v>
      </c>
      <c r="AV209" t="s">
        <v>2366</v>
      </c>
    </row>
    <row r="210" spans="1:48" x14ac:dyDescent="0.25">
      <c r="A210" s="14">
        <v>2.1299999999999999E-9</v>
      </c>
      <c r="B210" t="s">
        <v>987</v>
      </c>
      <c r="C210" s="4">
        <v>18</v>
      </c>
      <c r="D210" s="4">
        <v>0</v>
      </c>
      <c r="E210" s="4">
        <v>6</v>
      </c>
      <c r="F210" s="4">
        <v>24</v>
      </c>
      <c r="G210" s="4">
        <v>69</v>
      </c>
      <c r="H210" s="4">
        <v>58.85</v>
      </c>
      <c r="I210" s="34">
        <v>45877.35309633545</v>
      </c>
      <c r="J210" s="35">
        <v>14.228723404255319</v>
      </c>
      <c r="K210" s="35">
        <v>14.228723404255319</v>
      </c>
      <c r="L210" s="35">
        <v>11.427209020496337</v>
      </c>
      <c r="M210" s="35">
        <v>11.427209020496337</v>
      </c>
      <c r="N210" s="4">
        <v>4.1360000000000001</v>
      </c>
      <c r="O210" s="4">
        <v>-1.5238095238095251</v>
      </c>
      <c r="P210" s="35">
        <v>5.875955819881054</v>
      </c>
      <c r="Q210" s="36">
        <f t="shared" si="77"/>
        <v>75.000000002129994</v>
      </c>
      <c r="R210" s="36" t="str">
        <f t="shared" si="78"/>
        <v xml:space="preserve"> </v>
      </c>
      <c r="S210" s="37">
        <f t="shared" si="79"/>
        <v>0.17247238955565841</v>
      </c>
      <c r="T210" s="37" t="str">
        <f t="shared" si="80"/>
        <v/>
      </c>
      <c r="U210" s="37" t="str">
        <f t="shared" si="81"/>
        <v/>
      </c>
      <c r="V210" s="37">
        <f t="shared" si="82"/>
        <v>-0.16734582730776715</v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5.8759558220110542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987</v>
      </c>
      <c r="AP210" t="s">
        <v>1290</v>
      </c>
      <c r="AQ210" s="22">
        <v>16.734582730776715</v>
      </c>
      <c r="AR210" s="21">
        <v>2.0913825643150696</v>
      </c>
      <c r="AS210">
        <v>17.247238742565841</v>
      </c>
      <c r="AT210">
        <v>-16.734582730776715</v>
      </c>
      <c r="AU210">
        <v>-2.0913825643150696</v>
      </c>
      <c r="AV210" t="s">
        <v>2367</v>
      </c>
    </row>
    <row r="211" spans="1:48" x14ac:dyDescent="0.25">
      <c r="A211" s="14">
        <v>2.1400000000000001E-9</v>
      </c>
      <c r="B211" t="s">
        <v>978</v>
      </c>
      <c r="C211" s="4">
        <v>7</v>
      </c>
      <c r="D211" s="4">
        <v>0</v>
      </c>
      <c r="E211" s="4">
        <v>1</v>
      </c>
      <c r="F211" s="4">
        <v>8</v>
      </c>
      <c r="G211" s="4">
        <v>32.5</v>
      </c>
      <c r="H211" s="4">
        <v>17.100000000000001</v>
      </c>
      <c r="I211" s="34">
        <v>1167.5230040761721</v>
      </c>
      <c r="J211" s="35">
        <v>7.1199948591369804</v>
      </c>
      <c r="K211" s="35">
        <v>7.1199948591369804</v>
      </c>
      <c r="L211" s="35">
        <v>1.8091868012982328</v>
      </c>
      <c r="M211" s="35">
        <v>1.8091868012982328</v>
      </c>
      <c r="N211" s="4">
        <v>1.9140000000000001</v>
      </c>
      <c r="O211" s="4">
        <v>21.13924050632912</v>
      </c>
      <c r="P211" s="35" t="s">
        <v>124</v>
      </c>
      <c r="Q211" s="36">
        <f t="shared" si="77"/>
        <v>87.500000002139998</v>
      </c>
      <c r="R211" s="36" t="str">
        <f t="shared" si="78"/>
        <v xml:space="preserve"> </v>
      </c>
      <c r="S211" s="37">
        <f t="shared" si="79"/>
        <v>0.90058479746163722</v>
      </c>
      <c r="T211" s="37" t="str">
        <f t="shared" si="80"/>
        <v/>
      </c>
      <c r="U211" s="37" t="str">
        <f t="shared" si="81"/>
        <v/>
      </c>
      <c r="V211" s="37">
        <f t="shared" si="82"/>
        <v>-0.58334326555011629</v>
      </c>
      <c r="W211" s="37" t="str">
        <f t="shared" si="83"/>
        <v/>
      </c>
      <c r="X211" s="37">
        <f t="shared" si="84"/>
        <v>-0.84498841486115972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 t="str">
        <f t="shared" si="93"/>
        <v xml:space="preserve"> 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978</v>
      </c>
      <c r="AP211" t="s">
        <v>1332</v>
      </c>
      <c r="AQ211" s="22">
        <v>58.334326555011629</v>
      </c>
      <c r="AR211" s="21">
        <v>84.498841486115978</v>
      </c>
      <c r="AS211">
        <v>90.05847953216373</v>
      </c>
      <c r="AT211">
        <v>-58.334326555011629</v>
      </c>
      <c r="AU211">
        <v>-84.498841486115978</v>
      </c>
      <c r="AV211" t="s">
        <v>2368</v>
      </c>
    </row>
    <row r="212" spans="1:48" x14ac:dyDescent="0.25">
      <c r="A212" s="14">
        <v>2.1500000000000002E-9</v>
      </c>
      <c r="B212" t="s">
        <v>1038</v>
      </c>
      <c r="C212" s="4">
        <v>4</v>
      </c>
      <c r="D212" s="4">
        <v>2</v>
      </c>
      <c r="E212" s="4">
        <v>10</v>
      </c>
      <c r="F212" s="4">
        <v>16</v>
      </c>
      <c r="G212" s="4">
        <v>10.25</v>
      </c>
      <c r="H212" s="4">
        <v>8.68</v>
      </c>
      <c r="I212" s="34">
        <v>1098.860515674698</v>
      </c>
      <c r="J212" s="35">
        <v>33.643410852713174</v>
      </c>
      <c r="K212" s="35">
        <v>33.643410852713174</v>
      </c>
      <c r="L212" s="35">
        <v>4.6667863559678597</v>
      </c>
      <c r="M212" s="35">
        <v>4.6667863559678597</v>
      </c>
      <c r="N212" s="4">
        <v>0.25800000000000001</v>
      </c>
      <c r="O212" s="4" t="s">
        <v>119</v>
      </c>
      <c r="P212" s="35">
        <v>0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0.18087557818686634</v>
      </c>
      <c r="T212" s="37" t="str">
        <f t="shared" si="80"/>
        <v/>
      </c>
      <c r="U212" s="37" t="str">
        <f t="shared" si="81"/>
        <v/>
      </c>
      <c r="V212" s="37" t="str">
        <f t="shared" si="82"/>
        <v/>
      </c>
      <c r="W212" s="37" t="str">
        <f t="shared" si="83"/>
        <v/>
      </c>
      <c r="X212" s="37">
        <f t="shared" si="84"/>
        <v>-0.60014855844416393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 t="str">
        <f t="shared" si="98"/>
        <v xml:space="preserve"> 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1038</v>
      </c>
      <c r="AP212" t="s">
        <v>1314</v>
      </c>
      <c r="AQ212" s="22">
        <v>-96.878705377974811</v>
      </c>
      <c r="AR212" s="21">
        <v>60.014855844416395</v>
      </c>
      <c r="AS212">
        <v>18.087557603686633</v>
      </c>
      <c r="AT212">
        <v>96.878705377974811</v>
      </c>
      <c r="AU212">
        <v>-60.014855844416395</v>
      </c>
      <c r="AV212" t="s">
        <v>2369</v>
      </c>
    </row>
    <row r="213" spans="1:48" x14ac:dyDescent="0.25">
      <c r="A213" s="14">
        <v>2.1600000000000004E-9</v>
      </c>
      <c r="B213" t="s">
        <v>869</v>
      </c>
      <c r="C213" s="4">
        <v>1</v>
      </c>
      <c r="D213" s="4">
        <v>0</v>
      </c>
      <c r="E213" s="4">
        <v>0</v>
      </c>
      <c r="F213" s="4">
        <v>1</v>
      </c>
      <c r="G213" s="4">
        <v>9</v>
      </c>
      <c r="H213" s="4">
        <v>8.4499999999999993</v>
      </c>
      <c r="I213" s="34">
        <v>2245.1395791895529</v>
      </c>
      <c r="J213" s="35" t="s">
        <v>1236</v>
      </c>
      <c r="K213" s="35" t="s">
        <v>1236</v>
      </c>
      <c r="L213" s="35">
        <v>3.2998627586206899</v>
      </c>
      <c r="M213" s="35">
        <v>3.2998627586206899</v>
      </c>
      <c r="N213" s="4" t="s">
        <v>119</v>
      </c>
      <c r="O213" s="4" t="s">
        <v>119</v>
      </c>
      <c r="P213" s="35" t="s">
        <v>124</v>
      </c>
      <c r="Q213" s="36">
        <f t="shared" si="77"/>
        <v>100.00000000215999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 xml:space="preserve"> </v>
      </c>
      <c r="V213" s="37" t="str">
        <f t="shared" si="82"/>
        <v xml:space="preserve"> </v>
      </c>
      <c r="W213" s="37" t="str">
        <f t="shared" si="83"/>
        <v/>
      </c>
      <c r="X213" s="37">
        <f t="shared" si="84"/>
        <v>-0.71726691981869073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 t="str">
        <f t="shared" si="93"/>
        <v xml:space="preserve"> 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869</v>
      </c>
      <c r="AP213" t="s">
        <v>1314</v>
      </c>
      <c r="AQ213" s="22" t="e">
        <v>#VALUE!</v>
      </c>
      <c r="AR213" s="21">
        <v>71.726691981869067</v>
      </c>
      <c r="AS213">
        <v>6.5088757396449815</v>
      </c>
      <c r="AT213" t="e">
        <v>#VALUE!</v>
      </c>
      <c r="AU213">
        <v>-71.726691981869067</v>
      </c>
      <c r="AV213" t="s">
        <v>2370</v>
      </c>
    </row>
    <row r="214" spans="1:48" x14ac:dyDescent="0.25">
      <c r="A214" s="14">
        <v>2.1700000000000006E-9</v>
      </c>
      <c r="B214" t="s">
        <v>979</v>
      </c>
      <c r="C214" s="4">
        <v>16</v>
      </c>
      <c r="D214" s="4">
        <v>1</v>
      </c>
      <c r="E214" s="4">
        <v>2</v>
      </c>
      <c r="F214" s="4">
        <v>19</v>
      </c>
      <c r="G214" s="4">
        <v>150</v>
      </c>
      <c r="H214" s="4">
        <v>143.94</v>
      </c>
      <c r="I214" s="34">
        <v>30119.148349417879</v>
      </c>
      <c r="J214" s="35">
        <v>37.561071146004942</v>
      </c>
      <c r="K214" s="35">
        <v>37.561071146004942</v>
      </c>
      <c r="L214" s="35">
        <v>18.84707931308834</v>
      </c>
      <c r="M214" s="35">
        <v>18.84707931308834</v>
      </c>
      <c r="N214" s="4">
        <v>3.0540000000000003</v>
      </c>
      <c r="O214" s="4">
        <v>15.681818181818185</v>
      </c>
      <c r="P214" s="35">
        <v>0.76278308099784076</v>
      </c>
      <c r="Q214" s="36">
        <f t="shared" si="77"/>
        <v>84.210526317959477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/>
      </c>
      <c r="V214" s="37" t="str">
        <f t="shared" si="82"/>
        <v/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979</v>
      </c>
      <c r="AP214" t="s">
        <v>1866</v>
      </c>
      <c r="AQ214" s="22">
        <v>-119.80455823013227</v>
      </c>
      <c r="AR214" s="21">
        <v>-61.482254760141622</v>
      </c>
      <c r="AS214">
        <v>4.2100875364735391</v>
      </c>
      <c r="AT214">
        <v>119.80455823013227</v>
      </c>
      <c r="AU214">
        <v>61.482254760141622</v>
      </c>
      <c r="AV214" t="s">
        <v>2371</v>
      </c>
    </row>
    <row r="215" spans="1:48" x14ac:dyDescent="0.25">
      <c r="A215" s="14">
        <v>2.1800000000000007E-9</v>
      </c>
      <c r="B215" t="s">
        <v>1030</v>
      </c>
      <c r="C215" s="4">
        <v>15</v>
      </c>
      <c r="D215" s="4">
        <v>0</v>
      </c>
      <c r="E215" s="4">
        <v>1</v>
      </c>
      <c r="F215" s="4">
        <v>16</v>
      </c>
      <c r="G215" s="4">
        <v>8</v>
      </c>
      <c r="H215" s="4">
        <v>5.5</v>
      </c>
      <c r="I215" s="34">
        <v>2618.0033534185191</v>
      </c>
      <c r="J215" s="35">
        <v>11.554621848739496</v>
      </c>
      <c r="K215" s="35">
        <v>11.554621848739496</v>
      </c>
      <c r="L215" s="35">
        <v>4.6826964285714281</v>
      </c>
      <c r="M215" s="35">
        <v>4.6826964285714281</v>
      </c>
      <c r="N215" s="4">
        <v>0.47600000000000003</v>
      </c>
      <c r="O215" s="4" t="s">
        <v>119</v>
      </c>
      <c r="P215" s="35">
        <v>3.2727272727272729</v>
      </c>
      <c r="Q215" s="36">
        <f t="shared" si="77"/>
        <v>93.750000002180002</v>
      </c>
      <c r="R215" s="36" t="str">
        <f t="shared" si="78"/>
        <v xml:space="preserve"> </v>
      </c>
      <c r="S215" s="37">
        <f t="shared" si="79"/>
        <v>0.4545454567254546</v>
      </c>
      <c r="T215" s="37" t="str">
        <f t="shared" si="80"/>
        <v/>
      </c>
      <c r="U215" s="37" t="str">
        <f t="shared" si="81"/>
        <v/>
      </c>
      <c r="V215" s="37">
        <f t="shared" si="82"/>
        <v>-0.32383223547964446</v>
      </c>
      <c r="W215" s="37" t="str">
        <f t="shared" si="83"/>
        <v/>
      </c>
      <c r="X215" s="37">
        <f t="shared" si="84"/>
        <v>-0.5987853793781972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3.2727272749072731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1030</v>
      </c>
      <c r="AP215" t="s">
        <v>1314</v>
      </c>
      <c r="AQ215" s="22">
        <v>32.383223547964448</v>
      </c>
      <c r="AR215" s="21">
        <v>59.878537937819722</v>
      </c>
      <c r="AS215">
        <v>45.45454545454546</v>
      </c>
      <c r="AT215">
        <v>-32.383223547964448</v>
      </c>
      <c r="AU215">
        <v>-59.878537937819722</v>
      </c>
      <c r="AV215" t="s">
        <v>2372</v>
      </c>
    </row>
    <row r="216" spans="1:48" x14ac:dyDescent="0.25">
      <c r="A216" s="14">
        <v>2.1900000000000009E-9</v>
      </c>
      <c r="B216" t="s">
        <v>1222</v>
      </c>
      <c r="C216" s="4">
        <v>12</v>
      </c>
      <c r="D216" s="4">
        <v>0</v>
      </c>
      <c r="E216" s="4">
        <v>0</v>
      </c>
      <c r="F216" s="4">
        <v>12</v>
      </c>
      <c r="G216" s="4">
        <v>14.125</v>
      </c>
      <c r="H216" s="4">
        <v>9.5399999999999991</v>
      </c>
      <c r="I216" s="34">
        <v>1059.9244812964182</v>
      </c>
      <c r="J216" s="35">
        <v>16.307692307692307</v>
      </c>
      <c r="K216" s="35">
        <v>16.307692307692307</v>
      </c>
      <c r="L216" s="35">
        <v>7.5177529411764707</v>
      </c>
      <c r="M216" s="35">
        <v>7.5177529411764707</v>
      </c>
      <c r="N216" s="4">
        <v>0.58499999999999996</v>
      </c>
      <c r="O216" s="4">
        <v>62.5</v>
      </c>
      <c r="P216" s="35" t="s">
        <v>124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0.4806079686470231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>
        <f t="shared" si="84"/>
        <v>-0.35587701653708614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 t="str">
        <f t="shared" si="93"/>
        <v xml:space="preserve"> 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>
        <f t="shared" si="97"/>
        <v>62.500000002189999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1222</v>
      </c>
      <c r="AP216" t="s">
        <v>1332</v>
      </c>
      <c r="AQ216" s="22">
        <v>4.5686133520585814</v>
      </c>
      <c r="AR216" s="21">
        <v>35.587701653708613</v>
      </c>
      <c r="AS216">
        <v>48.060796645702311</v>
      </c>
      <c r="AT216">
        <v>-4.5686133520585814</v>
      </c>
      <c r="AU216">
        <v>-35.587701653708613</v>
      </c>
      <c r="AV216" t="s">
        <v>2373</v>
      </c>
    </row>
    <row r="217" spans="1:48" x14ac:dyDescent="0.25">
      <c r="A217" s="14">
        <v>2.2000000000000011E-9</v>
      </c>
      <c r="B217" t="s">
        <v>1044</v>
      </c>
      <c r="C217" s="4">
        <v>3</v>
      </c>
      <c r="D217" s="4">
        <v>6</v>
      </c>
      <c r="E217" s="4">
        <v>12</v>
      </c>
      <c r="F217" s="4">
        <v>21</v>
      </c>
      <c r="G217" s="4">
        <v>38.25</v>
      </c>
      <c r="H217" s="4">
        <v>34.729999999999997</v>
      </c>
      <c r="I217" s="34">
        <v>10577.427326194889</v>
      </c>
      <c r="J217" s="35" t="s">
        <v>1236</v>
      </c>
      <c r="K217" s="35" t="s">
        <v>1236</v>
      </c>
      <c r="L217" s="35" t="s">
        <v>1236</v>
      </c>
      <c r="M217" s="35" t="s">
        <v>1236</v>
      </c>
      <c r="N217" s="4">
        <v>-2.8260000000000001</v>
      </c>
      <c r="O217" s="4">
        <v>-31.625523986958537</v>
      </c>
      <c r="P217" s="35">
        <v>0</v>
      </c>
      <c r="Q217" s="36" t="str">
        <f t="shared" ref="Q217:Q22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2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28" si="103">IF(ISERROR((IF((G217/H217-1)&gt;($S$5/100),(G217/H217-1)+A217,"")))=TRUE," ",((IF((G217/H217-1)&gt;($S$5/100),(G217/H217-1)+A217,""))))</f>
        <v/>
      </c>
      <c r="T217" s="37" t="str">
        <f t="shared" ref="T217:T228" si="104">IF(ISERROR((IF((G217/H217-1)&lt;($T$5/100),(G217/H217-1)+A217,"")))=TRUE," ",((IF((G217/H217-1)&lt;($T$5/100),(G217/H217-1)+A217,""))))</f>
        <v/>
      </c>
      <c r="U217" s="37" t="str">
        <f t="shared" ref="U217:U228" si="105">IF(ISERROR((IF(((J217/$J$6-1))&gt;($U$5/100),((J217/$J$6-1)),"")))=TRUE," ",((IF(((J217/$J$6-1))&gt;($U$5/100),((J217/$J$6-1)),""))))</f>
        <v xml:space="preserve"> </v>
      </c>
      <c r="V217" s="37" t="str">
        <f t="shared" ref="V217:V228" si="106">IF(ISERROR((IF(((J217/$J$6-1))&lt;($V$5/100),((J217/$J$6-1)),"")))=TRUE," ",((IF(((J217/$J$6-1))&lt;($V$5/100),((J217/$J$6-1)),""))))</f>
        <v xml:space="preserve"> </v>
      </c>
      <c r="W217" s="37" t="str">
        <f t="shared" ref="W217:W228" si="107">IF(ISERROR((IF(((L217/$L$6-1))&gt;($W$5/100),((L217/$L$6-1)),"")))=TRUE," ",((IF(((L217/$L$6-1))&gt;($W$5/100),((L217/$L$6-1)),""))))</f>
        <v xml:space="preserve"> </v>
      </c>
      <c r="X217" s="37" t="str">
        <f t="shared" ref="X217:X228" si="108">IF(ISERROR((IF(((L217/$L$6-1))&lt;($X$5/100),((L217/$L$6-1)),"")))=TRUE," ",((IF(((L217/$L$6-1))&lt;($X$5/100),((L217/$L$6-1)),""))))</f>
        <v xml:space="preserve"> </v>
      </c>
      <c r="Y217" s="1" t="str">
        <f t="shared" ref="Y217:Y228" si="109">IF(ISERROR((RANK(U217,U$7:U$184,0)))=TRUE," ",((RANK(U217,U$7:U$184,0))))</f>
        <v xml:space="preserve"> </v>
      </c>
      <c r="Z217" s="1" t="str">
        <f t="shared" ref="Z217:Z228" si="110">IF(ISERROR((RANK(V217,V$7:V$184,1)))=TRUE," ",((RANK(V217,V$7:V$184,1))))</f>
        <v xml:space="preserve"> </v>
      </c>
      <c r="AA217" s="1" t="str">
        <f t="shared" ref="AA217:AA228" si="111">IF(ISERROR((RANK(W217,W$7:W$184,0)))=TRUE," ",((RANK(W217,W$7:W$184,0))))</f>
        <v xml:space="preserve"> </v>
      </c>
      <c r="AB217" s="1" t="str">
        <f t="shared" ref="AB217:AB228" si="112">IF(ISERROR((RANK(X217,X$7:X$184,1)))=TRUE," ",((RANK(X217,X$7:X$184,1))))</f>
        <v xml:space="preserve"> </v>
      </c>
      <c r="AC217" s="1" t="str">
        <f t="shared" ref="AC217:AC228" si="113">IF(ISERROR((RANK(S217,S$7:S$184,0)))=TRUE," ",((RANK(S217,S$7:S$184,0))))</f>
        <v xml:space="preserve"> </v>
      </c>
      <c r="AD217" s="1" t="str">
        <f t="shared" ref="AD217:AD228" si="114">IF(ISERROR((RANK(T217,T$7:T$184,1)))=TRUE," ",((RANK(T217,T$7:T$184,1))))</f>
        <v xml:space="preserve"> </v>
      </c>
      <c r="AE217" s="1" t="str">
        <f t="shared" ref="AE217:AE228" si="115">IF(ISERROR((RANK(Q217,Q$7:Q$184,0)))=TRUE," ",((RANK(Q217,Q$7:Q$184,0))))</f>
        <v xml:space="preserve"> </v>
      </c>
      <c r="AF217" s="1" t="str">
        <f t="shared" ref="AF217:AF228" si="116">IF(ISERROR((RANK(R217,R$7:R$184,0)))=TRUE," ",((RANK(R217,R$7:R$184,0))))</f>
        <v xml:space="preserve"> </v>
      </c>
      <c r="AG217" s="38" t="str">
        <f t="shared" ref="AG217:AG228" si="117">IF(ISERROR((IF((AND(P217&gt;$AG$6,P217&lt;$AG$5))=TRUE,P217+A217," ")))=TRUE," ",((IF((AND(P217&gt;$AG$6,P217&lt;$AG$5))=TRUE,P217+A217," "))))</f>
        <v xml:space="preserve"> </v>
      </c>
      <c r="AH217" s="38" t="str">
        <f t="shared" ref="AH217:AH228" si="118">IF(ISERROR(((IF(P217&lt;$AH$5,P217+A217," "))))=TRUE," ",((IF(P217&lt;$AH$5,P217+A217," "))))</f>
        <v xml:space="preserve"> </v>
      </c>
      <c r="AI217" s="1" t="str">
        <f t="shared" ref="AI217:AI228" si="119">IF(ISERROR((RANK(AG217,AG$7:AG$184,0)))=TRUE," ",((RANK(AG217,AG$7:AG$184,0))))</f>
        <v xml:space="preserve"> </v>
      </c>
      <c r="AJ217" s="1" t="str">
        <f t="shared" ref="AJ217:AJ228" si="120">IF(ISERROR((RANK(AH217,AH$7:AH$184,0)))=TRUE," ",((RANK(AH217,AH$7:AH$184,0))))</f>
        <v xml:space="preserve"> </v>
      </c>
      <c r="AK217" s="25" t="str">
        <f t="shared" ref="AK217:AK22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28" si="122">IF(ISERROR((IF(O217&lt;$AL$5,O217+A217," ")))=TRUE," ",((IF(O217&lt;$AL$5,O217+A217," "))))</f>
        <v xml:space="preserve"> </v>
      </c>
      <c r="AM217" s="1" t="str">
        <f t="shared" ref="AM217:AM228" si="123">IF(ISERROR((RANK(AK217,AK$7:AK$184,0)))=TRUE," ",((RANK(AK217,AK$7:AK$184,0))))</f>
        <v xml:space="preserve"> </v>
      </c>
      <c r="AN217" s="1" t="str">
        <f t="shared" ref="AN217:AN228" si="124">IF(ISERROR((RANK(AL217,AL$7:AL$184,0)))=TRUE," ",((RANK(AL217,AL$7:AL$184,0))))</f>
        <v xml:space="preserve"> </v>
      </c>
      <c r="AO217" t="s">
        <v>1044</v>
      </c>
      <c r="AP217" t="s">
        <v>2156</v>
      </c>
      <c r="AQ217" s="22" t="e">
        <v>#VALUE!</v>
      </c>
      <c r="AR217" s="21" t="e">
        <v>#VALUE!</v>
      </c>
      <c r="AS217">
        <v>10.135329686150317</v>
      </c>
      <c r="AT217" t="e">
        <v>#VALUE!</v>
      </c>
      <c r="AU217" t="e">
        <v>#VALUE!</v>
      </c>
      <c r="AV217" t="s">
        <v>2374</v>
      </c>
    </row>
    <row r="218" spans="1:48" x14ac:dyDescent="0.25">
      <c r="A218" s="14">
        <v>2.2100000000000013E-9</v>
      </c>
      <c r="B218" t="s">
        <v>864</v>
      </c>
      <c r="C218" s="4">
        <v>6</v>
      </c>
      <c r="D218" s="4">
        <v>1</v>
      </c>
      <c r="E218" s="4">
        <v>0</v>
      </c>
      <c r="F218" s="4">
        <v>7</v>
      </c>
      <c r="G218" s="4">
        <v>120</v>
      </c>
      <c r="H218" s="4" t="s">
        <v>119</v>
      </c>
      <c r="I218" s="34" t="s">
        <v>119</v>
      </c>
      <c r="J218" s="35" t="s">
        <v>1236</v>
      </c>
      <c r="K218" s="35" t="s">
        <v>1236</v>
      </c>
      <c r="L218" s="35" t="s">
        <v>1236</v>
      </c>
      <c r="M218" s="35" t="s">
        <v>1236</v>
      </c>
      <c r="N218" s="4">
        <v>19.785</v>
      </c>
      <c r="O218" s="4">
        <v>61.246943765281181</v>
      </c>
      <c r="P218" s="35" t="s">
        <v>124</v>
      </c>
      <c r="Q218" s="36">
        <f t="shared" si="101"/>
        <v>85.714285716495709</v>
      </c>
      <c r="R218" s="36" t="str">
        <f t="shared" si="102"/>
        <v xml:space="preserve"> </v>
      </c>
      <c r="S218" s="37" t="str">
        <f t="shared" si="103"/>
        <v xml:space="preserve"> </v>
      </c>
      <c r="T218" s="37" t="str">
        <f t="shared" si="104"/>
        <v xml:space="preserve"> </v>
      </c>
      <c r="U218" s="37" t="str">
        <f t="shared" si="105"/>
        <v xml:space="preserve"> </v>
      </c>
      <c r="V218" s="37" t="str">
        <f t="shared" si="106"/>
        <v xml:space="preserve"> </v>
      </c>
      <c r="W218" s="37" t="str">
        <f t="shared" si="107"/>
        <v xml:space="preserve"> </v>
      </c>
      <c r="X218" s="37" t="str">
        <f t="shared" si="108"/>
        <v xml:space="preserve"> 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>
        <f t="shared" si="121"/>
        <v>61.246943767491182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864</v>
      </c>
      <c r="AP218" t="s">
        <v>2197</v>
      </c>
      <c r="AQ218" s="22" t="e">
        <v>#VALUE!</v>
      </c>
      <c r="AR218" s="21" t="e">
        <v>#VALUE!</v>
      </c>
      <c r="AS218" t="s">
        <v>124</v>
      </c>
      <c r="AT218" t="e">
        <v>#VALUE!</v>
      </c>
      <c r="AU218" t="e">
        <v>#VALUE!</v>
      </c>
      <c r="AV218" t="s">
        <v>2375</v>
      </c>
    </row>
    <row r="219" spans="1:48" x14ac:dyDescent="0.25">
      <c r="A219" s="14">
        <v>2.2200000000000014E-9</v>
      </c>
      <c r="B219" t="s">
        <v>1223</v>
      </c>
      <c r="C219" s="4">
        <v>8</v>
      </c>
      <c r="D219" s="4">
        <v>0</v>
      </c>
      <c r="E219" s="4">
        <v>1</v>
      </c>
      <c r="F219" s="4">
        <v>9</v>
      </c>
      <c r="G219" s="4">
        <v>21.165300369262695</v>
      </c>
      <c r="H219" s="4">
        <v>20.51</v>
      </c>
      <c r="I219" s="34">
        <v>1472.8730934765772</v>
      </c>
      <c r="J219" s="35" t="s">
        <v>1236</v>
      </c>
      <c r="K219" s="35" t="s">
        <v>1236</v>
      </c>
      <c r="L219" s="35">
        <v>22.053053061224492</v>
      </c>
      <c r="M219" s="35">
        <v>22.053053061224492</v>
      </c>
      <c r="N219" s="4" t="s">
        <v>119</v>
      </c>
      <c r="O219" s="4" t="s">
        <v>119</v>
      </c>
      <c r="P219" s="35">
        <v>4.6496731894356857</v>
      </c>
      <c r="Q219" s="36">
        <f t="shared" si="101"/>
        <v>88.888888891108891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 xml:space="preserve"> </v>
      </c>
      <c r="V219" s="37" t="str">
        <f t="shared" si="106"/>
        <v xml:space="preserve"> </v>
      </c>
      <c r="W219" s="37" t="str">
        <f t="shared" si="107"/>
        <v/>
      </c>
      <c r="X219" s="37" t="str">
        <f t="shared" si="108"/>
        <v/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4.6496731916556859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1223</v>
      </c>
      <c r="AP219" t="s">
        <v>1585</v>
      </c>
      <c r="AQ219" s="22" t="e">
        <v>#VALUE!</v>
      </c>
      <c r="AR219" s="21">
        <v>-88.951119349220221</v>
      </c>
      <c r="AS219">
        <v>3.1950286165904229</v>
      </c>
      <c r="AT219" t="e">
        <v>#VALUE!</v>
      </c>
      <c r="AU219">
        <v>88.951119349220221</v>
      </c>
      <c r="AV219" t="s">
        <v>2376</v>
      </c>
    </row>
    <row r="220" spans="1:48" x14ac:dyDescent="0.25">
      <c r="A220" s="14">
        <v>2.2300000000000016E-9</v>
      </c>
      <c r="B220" t="s">
        <v>883</v>
      </c>
      <c r="C220" s="4">
        <v>5</v>
      </c>
      <c r="D220" s="4">
        <v>0</v>
      </c>
      <c r="E220" s="4">
        <v>2</v>
      </c>
      <c r="F220" s="4">
        <v>7</v>
      </c>
      <c r="G220" s="4">
        <v>120</v>
      </c>
      <c r="H220" s="4">
        <v>112.6</v>
      </c>
      <c r="I220" s="34">
        <v>13673.382021509515</v>
      </c>
      <c r="J220" s="35">
        <v>15.207995678011885</v>
      </c>
      <c r="K220" s="35">
        <v>15.207995678011885</v>
      </c>
      <c r="L220" s="35">
        <v>7.0734934642807215</v>
      </c>
      <c r="M220" s="35">
        <v>7.0734934642807215</v>
      </c>
      <c r="N220" s="4">
        <v>7.4039999999999999</v>
      </c>
      <c r="O220" s="4">
        <v>8.0875912408759021</v>
      </c>
      <c r="P220" s="35">
        <v>1.9493783303730017</v>
      </c>
      <c r="Q220" s="36">
        <f t="shared" si="101"/>
        <v>71.428571430801426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>
        <f t="shared" si="106"/>
        <v>-0.11003955170040247</v>
      </c>
      <c r="W220" s="37" t="str">
        <f t="shared" si="107"/>
        <v/>
      </c>
      <c r="X220" s="37">
        <f t="shared" si="108"/>
        <v>-0.3939412814748724</v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883</v>
      </c>
      <c r="AP220" t="s">
        <v>1239</v>
      </c>
      <c r="AQ220" s="22">
        <v>11.003955170040246</v>
      </c>
      <c r="AR220" s="21">
        <v>39.394128147487237</v>
      </c>
      <c r="AS220">
        <v>6.5719360568383678</v>
      </c>
      <c r="AT220">
        <v>-11.003955170040246</v>
      </c>
      <c r="AU220">
        <v>-39.394128147487237</v>
      </c>
      <c r="AV220" t="s">
        <v>2377</v>
      </c>
    </row>
    <row r="221" spans="1:48" x14ac:dyDescent="0.25">
      <c r="A221" s="14">
        <v>2.2400000000000018E-9</v>
      </c>
      <c r="B221" t="s">
        <v>895</v>
      </c>
      <c r="C221" s="4">
        <v>2</v>
      </c>
      <c r="D221" s="4">
        <v>0</v>
      </c>
      <c r="E221" s="4">
        <v>4</v>
      </c>
      <c r="F221" s="4">
        <v>6</v>
      </c>
      <c r="G221" s="4">
        <v>49</v>
      </c>
      <c r="H221" s="4">
        <v>44.09</v>
      </c>
      <c r="I221" s="34">
        <v>2283.9098555057585</v>
      </c>
      <c r="J221" s="35">
        <v>21.192445536844744</v>
      </c>
      <c r="K221" s="35">
        <v>21.192445536844744</v>
      </c>
      <c r="L221" s="35">
        <v>9.3180030487804881</v>
      </c>
      <c r="M221" s="35">
        <v>9.3180030487804881</v>
      </c>
      <c r="N221" s="4">
        <v>1.6580000000000001</v>
      </c>
      <c r="O221" s="4">
        <v>1.0975609756097571</v>
      </c>
      <c r="P221" s="35">
        <v>0.29882965755181456</v>
      </c>
      <c r="Q221" s="36" t="str">
        <f t="shared" si="101"/>
        <v xml:space="preserve"> </v>
      </c>
      <c r="R221" s="36" t="str">
        <f t="shared" si="102"/>
        <v xml:space="preserve"> </v>
      </c>
      <c r="S221" s="37" t="str">
        <f t="shared" si="103"/>
        <v/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-0.20163112958620877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895</v>
      </c>
      <c r="AP221" t="s">
        <v>1323</v>
      </c>
      <c r="AQ221" s="22">
        <v>-24.016594493145881</v>
      </c>
      <c r="AR221" s="21">
        <v>20.163112958620879</v>
      </c>
      <c r="AS221">
        <v>11.13631208890904</v>
      </c>
      <c r="AT221">
        <v>24.016594493145881</v>
      </c>
      <c r="AU221">
        <v>-20.163112958620879</v>
      </c>
      <c r="AV221" t="s">
        <v>2378</v>
      </c>
    </row>
    <row r="222" spans="1:48" x14ac:dyDescent="0.25">
      <c r="A222" s="14">
        <v>2.2500000000000019E-9</v>
      </c>
      <c r="B222" t="s">
        <v>1042</v>
      </c>
      <c r="C222" s="4">
        <v>16</v>
      </c>
      <c r="D222" s="4">
        <v>0</v>
      </c>
      <c r="E222" s="4">
        <v>3</v>
      </c>
      <c r="F222" s="4">
        <v>19</v>
      </c>
      <c r="G222" s="4">
        <v>71.971900939941406</v>
      </c>
      <c r="H222" s="4">
        <v>51.22</v>
      </c>
      <c r="I222" s="34">
        <v>18346.883485064289</v>
      </c>
      <c r="J222" s="35">
        <v>26.352004712154706</v>
      </c>
      <c r="K222" s="35">
        <v>26.352004712154706</v>
      </c>
      <c r="L222" s="35">
        <v>18.217291841817072</v>
      </c>
      <c r="M222" s="35">
        <v>18.217291841817072</v>
      </c>
      <c r="N222" s="4">
        <v>1.5489999999999999</v>
      </c>
      <c r="O222" s="4">
        <v>38.550983899821091</v>
      </c>
      <c r="P222" s="35">
        <v>1.364552086798859</v>
      </c>
      <c r="Q222" s="36">
        <f t="shared" si="101"/>
        <v>84.210526318039484</v>
      </c>
      <c r="R222" s="36" t="str">
        <f t="shared" si="102"/>
        <v xml:space="preserve"> </v>
      </c>
      <c r="S222" s="37">
        <f t="shared" si="103"/>
        <v>0.40515230486502168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 t="str">
        <f t="shared" si="108"/>
        <v/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 t="str">
        <f t="shared" si="117"/>
        <v xml:space="preserve"> 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1042</v>
      </c>
      <c r="AP222" t="s">
        <v>1332</v>
      </c>
      <c r="AQ222" s="22">
        <v>-54.209946029444026</v>
      </c>
      <c r="AR222" s="21">
        <v>-56.086219693321105</v>
      </c>
      <c r="AS222">
        <v>40.515230261502168</v>
      </c>
      <c r="AT222">
        <v>54.209946029444026</v>
      </c>
      <c r="AU222">
        <v>56.086219693321105</v>
      </c>
      <c r="AV222" t="s">
        <v>2379</v>
      </c>
    </row>
    <row r="223" spans="1:48" x14ac:dyDescent="0.25">
      <c r="A223" s="14">
        <v>2.2600000000000021E-9</v>
      </c>
      <c r="B223" t="s">
        <v>1043</v>
      </c>
      <c r="C223" s="4">
        <v>10</v>
      </c>
      <c r="D223" s="4">
        <v>0</v>
      </c>
      <c r="E223" s="4">
        <v>3</v>
      </c>
      <c r="F223" s="4">
        <v>13</v>
      </c>
      <c r="G223" s="4">
        <v>129</v>
      </c>
      <c r="H223" s="4">
        <v>123.37</v>
      </c>
      <c r="I223" s="34">
        <v>11184.45219619041</v>
      </c>
      <c r="J223" s="35">
        <v>30.082906608144356</v>
      </c>
      <c r="K223" s="35">
        <v>30.082906608144356</v>
      </c>
      <c r="L223" s="35">
        <v>12.131568712480046</v>
      </c>
      <c r="M223" s="35">
        <v>12.131568712480046</v>
      </c>
      <c r="N223" s="4">
        <v>4.101</v>
      </c>
      <c r="O223" s="4">
        <v>33.149350649350644</v>
      </c>
      <c r="P223" s="35">
        <v>1.215854745886358</v>
      </c>
      <c r="Q223" s="36">
        <f t="shared" si="101"/>
        <v>76.923076925336915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1043</v>
      </c>
      <c r="AP223" t="s">
        <v>1707</v>
      </c>
      <c r="AQ223" s="22">
        <v>-76.042902812285718</v>
      </c>
      <c r="AR223" s="21">
        <v>-3.9435891856419936</v>
      </c>
      <c r="AS223">
        <v>4.5635081462267912</v>
      </c>
      <c r="AT223">
        <v>76.042902812285718</v>
      </c>
      <c r="AU223">
        <v>3.9435891856419936</v>
      </c>
      <c r="AV223" t="s">
        <v>2380</v>
      </c>
    </row>
    <row r="224" spans="1:48" x14ac:dyDescent="0.25">
      <c r="A224" s="14">
        <v>2.2700000000000023E-9</v>
      </c>
      <c r="B224" t="s">
        <v>966</v>
      </c>
      <c r="C224" s="4">
        <v>1</v>
      </c>
      <c r="D224" s="4">
        <v>0</v>
      </c>
      <c r="E224" s="4">
        <v>4</v>
      </c>
      <c r="F224" s="4">
        <v>5</v>
      </c>
      <c r="G224" s="4">
        <v>21</v>
      </c>
      <c r="H224" s="4">
        <v>20.399999999999999</v>
      </c>
      <c r="I224" s="34">
        <v>1030.5924076485578</v>
      </c>
      <c r="J224" s="35">
        <v>13.691275167785234</v>
      </c>
      <c r="K224" s="35">
        <v>13.691275167785234</v>
      </c>
      <c r="L224" s="35">
        <v>8.3702430133657355</v>
      </c>
      <c r="M224" s="35">
        <v>8.3702430133657355</v>
      </c>
      <c r="N224" s="4">
        <v>1.49</v>
      </c>
      <c r="O224" s="4">
        <v>-24.057084607543324</v>
      </c>
      <c r="P224" s="35">
        <v>5.3529411764705888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/>
      </c>
      <c r="V224" s="37">
        <f t="shared" si="106"/>
        <v>-0.19879689315455029</v>
      </c>
      <c r="W224" s="37" t="str">
        <f t="shared" si="107"/>
        <v/>
      </c>
      <c r="X224" s="37">
        <f t="shared" si="108"/>
        <v>-0.28283545039789171</v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5.3529411787405889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966</v>
      </c>
      <c r="AP224" t="s">
        <v>1282</v>
      </c>
      <c r="AQ224" s="22">
        <v>19.879689315455028</v>
      </c>
      <c r="AR224" s="21">
        <v>28.283545039789171</v>
      </c>
      <c r="AS224">
        <v>2.941176470588247</v>
      </c>
      <c r="AT224">
        <v>-19.879689315455028</v>
      </c>
      <c r="AU224">
        <v>-28.283545039789171</v>
      </c>
      <c r="AV224" t="s">
        <v>2381</v>
      </c>
    </row>
    <row r="225" spans="1:48" x14ac:dyDescent="0.25">
      <c r="A225" s="14">
        <v>2.2800000000000025E-9</v>
      </c>
      <c r="B225" t="s">
        <v>915</v>
      </c>
      <c r="C225" s="4">
        <v>4</v>
      </c>
      <c r="D225" s="4">
        <v>0</v>
      </c>
      <c r="E225" s="4">
        <v>3</v>
      </c>
      <c r="F225" s="4">
        <v>7</v>
      </c>
      <c r="G225" s="4">
        <v>148</v>
      </c>
      <c r="H225" s="4">
        <v>135.88999999999999</v>
      </c>
      <c r="I225" s="34">
        <v>6094.8763456953902</v>
      </c>
      <c r="J225" s="35">
        <v>20.874039938556066</v>
      </c>
      <c r="K225" s="35">
        <v>20.874039938556066</v>
      </c>
      <c r="L225" s="35">
        <v>15.057094731846565</v>
      </c>
      <c r="M225" s="35">
        <v>15.057094731846565</v>
      </c>
      <c r="N225" s="4">
        <v>6.51</v>
      </c>
      <c r="O225" s="4">
        <v>10.714285714285712</v>
      </c>
      <c r="P225" s="35">
        <v>2.1200971373905366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 t="str">
        <f t="shared" si="117"/>
        <v xml:space="preserve"> 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915</v>
      </c>
      <c r="AP225" t="s">
        <v>1508</v>
      </c>
      <c r="AQ225" s="22">
        <v>-22.153308922886339</v>
      </c>
      <c r="AR225" s="21">
        <v>-29.009570503961957</v>
      </c>
      <c r="AS225">
        <v>8.9116196923982649</v>
      </c>
      <c r="AT225">
        <v>22.153308922886339</v>
      </c>
      <c r="AU225">
        <v>29.009570503961957</v>
      </c>
      <c r="AV225" t="s">
        <v>2382</v>
      </c>
    </row>
    <row r="226" spans="1:48" x14ac:dyDescent="0.25">
      <c r="A226" s="14">
        <v>2.2900000000000026E-9</v>
      </c>
      <c r="B226" t="s">
        <v>1040</v>
      </c>
      <c r="C226" s="4">
        <v>12</v>
      </c>
      <c r="D226" s="4">
        <v>0</v>
      </c>
      <c r="E226" s="4">
        <v>6</v>
      </c>
      <c r="F226" s="4">
        <v>18</v>
      </c>
      <c r="G226" s="4">
        <v>9.25</v>
      </c>
      <c r="H226" s="4">
        <v>5.71</v>
      </c>
      <c r="I226" s="34">
        <v>4393.4930268492717</v>
      </c>
      <c r="J226" s="35">
        <v>12.501445378802215</v>
      </c>
      <c r="K226" s="35">
        <v>12.501445378802215</v>
      </c>
      <c r="L226" s="35">
        <v>4.9819349665924273</v>
      </c>
      <c r="M226" s="35">
        <v>4.9819349665924273</v>
      </c>
      <c r="N226" s="4">
        <v>0.36399999999999999</v>
      </c>
      <c r="O226" s="4">
        <v>13.749999999999996</v>
      </c>
      <c r="P226" s="35">
        <v>2.3953274231658512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0.61996497602029765</v>
      </c>
      <c r="T226" s="37" t="str">
        <f t="shared" si="104"/>
        <v/>
      </c>
      <c r="U226" s="37" t="str">
        <f t="shared" si="105"/>
        <v/>
      </c>
      <c r="V226" s="37">
        <f t="shared" si="106"/>
        <v>-0.26842483590406929</v>
      </c>
      <c r="W226" s="37" t="str">
        <f t="shared" si="107"/>
        <v/>
      </c>
      <c r="X226" s="37">
        <f t="shared" si="108"/>
        <v>-0.57314654535620502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1040</v>
      </c>
      <c r="AP226" t="s">
        <v>1332</v>
      </c>
      <c r="AQ226" s="22">
        <v>26.842483590406928</v>
      </c>
      <c r="AR226" s="21">
        <v>57.314654535620505</v>
      </c>
      <c r="AS226">
        <v>61.996497373029769</v>
      </c>
      <c r="AT226">
        <v>-26.842483590406928</v>
      </c>
      <c r="AU226">
        <v>-57.314654535620505</v>
      </c>
      <c r="AV226" t="s">
        <v>2383</v>
      </c>
    </row>
    <row r="227" spans="1:48" x14ac:dyDescent="0.25">
      <c r="A227" s="14">
        <v>2.3000000000000028E-9</v>
      </c>
      <c r="B227" t="s">
        <v>863</v>
      </c>
      <c r="C227" s="4">
        <v>4</v>
      </c>
      <c r="D227" s="4">
        <v>0</v>
      </c>
      <c r="E227" s="4">
        <v>3</v>
      </c>
      <c r="F227" s="4">
        <v>7</v>
      </c>
      <c r="G227" s="4">
        <v>35</v>
      </c>
      <c r="H227" s="4">
        <v>30.99</v>
      </c>
      <c r="I227" s="34">
        <v>906.40477427774556</v>
      </c>
      <c r="J227" s="35">
        <v>14.949348769898696</v>
      </c>
      <c r="K227" s="35">
        <v>14.949348769898696</v>
      </c>
      <c r="L227" s="35">
        <v>8.2763660354361317</v>
      </c>
      <c r="M227" s="35">
        <v>8.2763660354361317</v>
      </c>
      <c r="N227" s="4">
        <v>2.073</v>
      </c>
      <c r="O227" s="4">
        <v>6.3076923076923075</v>
      </c>
      <c r="P227" s="35">
        <v>2.5233946434333658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/>
      </c>
      <c r="T227" s="37" t="str">
        <f t="shared" si="104"/>
        <v/>
      </c>
      <c r="U227" s="37" t="str">
        <f t="shared" si="105"/>
        <v/>
      </c>
      <c r="V227" s="37">
        <f t="shared" si="106"/>
        <v>-0.12517537388034472</v>
      </c>
      <c r="W227" s="37" t="str">
        <f t="shared" si="107"/>
        <v/>
      </c>
      <c r="X227" s="37">
        <f t="shared" si="108"/>
        <v>-0.29087885373604871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863</v>
      </c>
      <c r="AP227" t="s">
        <v>1667</v>
      </c>
      <c r="AQ227" s="22">
        <v>12.517537388034473</v>
      </c>
      <c r="AR227" s="21">
        <v>29.08788537360487</v>
      </c>
      <c r="AS227">
        <v>12.939657954178774</v>
      </c>
      <c r="AT227">
        <v>-12.517537388034473</v>
      </c>
      <c r="AU227">
        <v>-29.08788537360487</v>
      </c>
      <c r="AV227" t="s">
        <v>2384</v>
      </c>
    </row>
    <row r="228" spans="1:48" x14ac:dyDescent="0.25">
      <c r="A228" s="14">
        <v>2.310000000000003E-9</v>
      </c>
      <c r="B228" t="s">
        <v>912</v>
      </c>
      <c r="C228" s="4">
        <v>0</v>
      </c>
      <c r="D228" s="4">
        <v>0</v>
      </c>
      <c r="E228" s="4">
        <v>0</v>
      </c>
      <c r="F228" s="4">
        <v>0</v>
      </c>
      <c r="G228" s="4" t="s">
        <v>119</v>
      </c>
      <c r="H228" s="4" t="s">
        <v>119</v>
      </c>
      <c r="I228" s="34" t="s">
        <v>119</v>
      </c>
      <c r="J228" s="35" t="s">
        <v>1236</v>
      </c>
      <c r="K228" s="35" t="s">
        <v>1236</v>
      </c>
      <c r="L228" s="35" t="s">
        <v>1236</v>
      </c>
      <c r="M228" s="35" t="s">
        <v>1236</v>
      </c>
      <c r="N228" s="4">
        <v>1.7250000000000001</v>
      </c>
      <c r="O228" s="4">
        <v>-7.2580645161290329</v>
      </c>
      <c r="P228" s="35" t="s">
        <v>124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912</v>
      </c>
      <c r="AP228" t="s">
        <v>1745</v>
      </c>
      <c r="AQ228" s="22" t="e">
        <v>#VALUE!</v>
      </c>
      <c r="AR228" s="21" t="e">
        <v>#VALUE!</v>
      </c>
      <c r="AS228" t="s">
        <v>124</v>
      </c>
      <c r="AT228" t="e">
        <v>#VALUE!</v>
      </c>
      <c r="AU228" t="e">
        <v>#VALUE!</v>
      </c>
      <c r="AV228" t="s">
        <v>2385</v>
      </c>
    </row>
    <row r="229" spans="1:48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8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8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8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8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8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8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8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8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8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8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8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4" x14ac:dyDescent="0.2">
      <c r="B1" s="19"/>
    </row>
    <row r="3" spans="1:14" ht="18" x14ac:dyDescent="0.25">
      <c r="B3" s="16" t="s">
        <v>15</v>
      </c>
    </row>
    <row r="4" spans="1:14" ht="15" x14ac:dyDescent="0.2">
      <c r="B4" s="17" t="s">
        <v>106</v>
      </c>
      <c r="C4" s="15" t="s">
        <v>120</v>
      </c>
      <c r="D4" s="15" t="s">
        <v>139</v>
      </c>
      <c r="E4" s="15" t="s">
        <v>120</v>
      </c>
      <c r="F4" s="15" t="s">
        <v>139</v>
      </c>
      <c r="G4" s="20" t="s">
        <v>140</v>
      </c>
      <c r="I4" s="15" t="s">
        <v>758</v>
      </c>
      <c r="J4" s="15">
        <f>Sonuc!X1</f>
        <v>6</v>
      </c>
      <c r="L4" s="102" t="str">
        <f ca="1">CONCATENATE(L6," ",L7,"",L8,"",L9," ",L10,": ",L12,"-",M12,", ",L13,"-",M13,", ",L14,"-",M14,", ",L15,"-",M15,", ",L16,"-",M16,"."," ",L24,".")</f>
        <v>Kanada piyasası için raporumuzdaki "Piyasadaki Analist Öneri Durumuna Göre" yatırım teması ile şirketleri incelediğimizde,  piyasada analistlerin en çok AL verdiği hisselerden 5 tanesi: EDV CT Equity-Endeavour Mining Corp, EFN CT Equity-Element Fleet Management Corp, FTT CT Equity-Finning International Inc, GRT-U CT Equity-Granite Real Estate Investment, IAG CT Equity-iA Financial Corp Inc.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v>
      </c>
      <c r="M4" s="102"/>
      <c r="N4" s="102"/>
    </row>
    <row r="5" spans="1:14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NG CT Equity</v>
      </c>
      <c r="C5" s="15">
        <f>COUNTIF($B$5:$B$40,"&lt;="&amp;B5)</f>
        <v>14</v>
      </c>
      <c r="D5" s="15" t="str">
        <f>B5</f>
        <v>NG CT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AGI CT Equity</v>
      </c>
      <c r="I5" s="15" t="str">
        <f>(VLOOKUP(A5,'X1'!$AC:$AO,13,FALSE))</f>
        <v>GARAN TI Equity</v>
      </c>
      <c r="L5" s="102">
        <v>6</v>
      </c>
      <c r="M5" s="102"/>
      <c r="N5" s="102"/>
    </row>
    <row r="6" spans="1:14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AUP CT Equity</v>
      </c>
      <c r="C6" s="15">
        <f t="shared" ref="C6:C40" si="0">COUNTIF($B$5:$B$40,"&lt;="&amp;B6)</f>
        <v>3</v>
      </c>
      <c r="D6" s="15" t="str">
        <f t="shared" ref="D6:D40" si="1">B6</f>
        <v>AUP CT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ARX CT Equity</v>
      </c>
      <c r="I6" s="15" t="str">
        <f>(VLOOKUP(A5,'X2'!$AC:$AO,13,FALSE))</f>
        <v>FTI UN Equity</v>
      </c>
      <c r="L6" s="102" t="str">
        <f>Sonuc!K2</f>
        <v>Kanada</v>
      </c>
      <c r="M6" s="102"/>
      <c r="N6" s="102"/>
    </row>
    <row r="7" spans="1:14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OSK CT Equity</v>
      </c>
      <c r="C7" s="15">
        <f t="shared" si="0"/>
        <v>15</v>
      </c>
      <c r="D7" s="15" t="str">
        <f t="shared" si="1"/>
        <v>OSK CT Equity</v>
      </c>
      <c r="E7" s="15">
        <f t="shared" ref="E7:E40" si="4">E6+1</f>
        <v>3</v>
      </c>
      <c r="F7" s="15" t="str">
        <f t="shared" si="2"/>
        <v>AUP CT Equity</v>
      </c>
      <c r="I7" s="15" t="str">
        <f>(VLOOKUP(A5,'X3'!$AC:$AO,13,FALSE))</f>
        <v>DHER GY Equity</v>
      </c>
      <c r="L7" s="102" t="s">
        <v>1125</v>
      </c>
      <c r="M7" s="102"/>
      <c r="N7" s="102"/>
    </row>
    <row r="8" spans="1:14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REAL CT Equity</v>
      </c>
      <c r="C8" s="15">
        <f>COUNTIF($B$5:$B$40,"&lt;="&amp;B8)</f>
        <v>16</v>
      </c>
      <c r="D8" s="15" t="str">
        <f t="shared" si="1"/>
        <v>REAL CT Equity</v>
      </c>
      <c r="E8" s="15">
        <f t="shared" si="4"/>
        <v>4</v>
      </c>
      <c r="F8" s="15" t="str">
        <f t="shared" si="2"/>
        <v>BLDP CT Equity</v>
      </c>
      <c r="I8" s="15" t="str">
        <f>(VLOOKUP(A5,'X4'!$AC:$AO,13,FALSE))</f>
        <v>CA FP Equity</v>
      </c>
      <c r="L8" s="102" t="str">
        <f>Sonuc!N2</f>
        <v>Piyasadaki Analist Öneri Durumuna Göre</v>
      </c>
      <c r="M8" s="102"/>
      <c r="N8" s="102"/>
    </row>
    <row r="9" spans="1:14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EQX CT Equity</v>
      </c>
      <c r="C9" s="15">
        <f t="shared" si="0"/>
        <v>10</v>
      </c>
      <c r="D9" s="15" t="str">
        <f t="shared" si="1"/>
        <v>EQX CT Equity</v>
      </c>
      <c r="E9" s="15">
        <f t="shared" si="4"/>
        <v>5</v>
      </c>
      <c r="F9" s="15" t="str">
        <f t="shared" si="2"/>
        <v>BTO CT Equity</v>
      </c>
      <c r="I9" s="15" t="str">
        <f>(VLOOKUP(A5,'X5'!$AC:$AO,13,FALSE))</f>
        <v>JET LN Equity</v>
      </c>
      <c r="L9" s="102" t="s">
        <v>1122</v>
      </c>
      <c r="M9" s="102"/>
      <c r="N9" s="102"/>
    </row>
    <row r="10" spans="1:14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SEA CT Equity</v>
      </c>
      <c r="C10" s="15">
        <f t="shared" si="0"/>
        <v>17</v>
      </c>
      <c r="D10" s="15" t="str">
        <f t="shared" si="1"/>
        <v>SEA CT Equity</v>
      </c>
      <c r="E10" s="15">
        <f t="shared" si="4"/>
        <v>6</v>
      </c>
      <c r="F10" s="15" t="str">
        <f t="shared" si="2"/>
        <v>CG CT Equity</v>
      </c>
      <c r="I10" s="15" t="str">
        <f>(VLOOKUP(A5,'X6'!$AC:$AO,13,FALSE))</f>
        <v>NG CT Equity</v>
      </c>
      <c r="L10" s="102" t="str">
        <f>(IF(L8=L26,L18,(IF(L8=L27,L19,(IF(L8=L28,L20,(IF(L8=L29,L21,(IF(L8=L30,L22,(IF(L8=L31,L23,"G"))))))))))))</f>
        <v>piyasada analistlerin en çok AL verdiği hisselerden 5 tanesi</v>
      </c>
      <c r="M10" s="102"/>
      <c r="N10" s="102"/>
    </row>
    <row r="11" spans="1:14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BTO CT Equity</v>
      </c>
      <c r="C11" s="15">
        <f t="shared" si="0"/>
        <v>5</v>
      </c>
      <c r="D11" s="15" t="str">
        <f t="shared" si="1"/>
        <v>BTO CT Equity</v>
      </c>
      <c r="E11" s="15">
        <f t="shared" si="4"/>
        <v>7</v>
      </c>
      <c r="F11" s="15" t="str">
        <f t="shared" si="2"/>
        <v>DPM CT Equity</v>
      </c>
      <c r="L11" s="102"/>
      <c r="M11" s="102"/>
      <c r="N11" s="102"/>
    </row>
    <row r="12" spans="1:14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EDV CT Equity</v>
      </c>
      <c r="C12" s="15">
        <f t="shared" si="0"/>
        <v>8</v>
      </c>
      <c r="D12" s="15" t="str">
        <f t="shared" si="1"/>
        <v>EDV CT Equity</v>
      </c>
      <c r="E12" s="15">
        <f t="shared" si="4"/>
        <v>8</v>
      </c>
      <c r="F12" s="15" t="str">
        <f t="shared" si="2"/>
        <v>EDV CT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NG CT Equity</v>
      </c>
      <c r="L12" s="102" t="str">
        <f>Sonuc!B4</f>
        <v>EDV CT Equity</v>
      </c>
      <c r="M12" s="102" t="str">
        <f ca="1">VLOOKUP(L12,Sonuc!$B$47:$S$553,2,FALSE)</f>
        <v>Endeavour Mining Corp</v>
      </c>
      <c r="N12" s="102"/>
    </row>
    <row r="13" spans="1:14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K CT Equity</v>
      </c>
      <c r="C13" s="15">
        <f t="shared" si="0"/>
        <v>11</v>
      </c>
      <c r="D13" s="15" t="str">
        <f t="shared" si="1"/>
        <v>K CT Equity</v>
      </c>
      <c r="E13" s="15">
        <f t="shared" si="4"/>
        <v>9</v>
      </c>
      <c r="F13" s="15" t="str">
        <f t="shared" si="2"/>
        <v>ELD CT Equity</v>
      </c>
      <c r="L13" s="102" t="str">
        <f>Sonuc!E4</f>
        <v>EFN CT Equity</v>
      </c>
      <c r="M13" s="102" t="str">
        <f ca="1">VLOOKUP(L13,Sonuc!$B$47:$S$553,2,FALSE)</f>
        <v>Element Fleet Management Corp</v>
      </c>
      <c r="N13" s="102"/>
    </row>
    <row r="14" spans="1:14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KL CT Equity</v>
      </c>
      <c r="C14" s="15">
        <f t="shared" si="0"/>
        <v>12</v>
      </c>
      <c r="D14" s="15" t="str">
        <f t="shared" si="1"/>
        <v>KL CT Equity</v>
      </c>
      <c r="E14" s="15">
        <f t="shared" si="4"/>
        <v>10</v>
      </c>
      <c r="F14" s="15" t="str">
        <f t="shared" si="2"/>
        <v>EQX CT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NG CT Equity</v>
      </c>
      <c r="L14" s="102" t="str">
        <f>Sonuc!H4</f>
        <v>FTT CT Equity</v>
      </c>
      <c r="M14" s="102" t="str">
        <f ca="1">VLOOKUP(L14,Sonuc!$B$47:$S$553,2,FALSE)</f>
        <v>Finning International Inc</v>
      </c>
      <c r="N14" s="102"/>
    </row>
    <row r="15" spans="1:14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SIL CT Equity</v>
      </c>
      <c r="C15" s="15">
        <f t="shared" si="0"/>
        <v>18</v>
      </c>
      <c r="D15" s="15" t="str">
        <f t="shared" si="1"/>
        <v>SIL CT Equity</v>
      </c>
      <c r="E15" s="15">
        <f t="shared" si="4"/>
        <v>11</v>
      </c>
      <c r="F15" s="15" t="str">
        <f t="shared" si="2"/>
        <v>K CT Equity</v>
      </c>
      <c r="L15" s="102" t="str">
        <f>Sonuc!K4</f>
        <v>GRT-U CT Equity</v>
      </c>
      <c r="M15" s="102" t="str">
        <f ca="1">VLOOKUP(L15,Sonuc!$B$47:$S$553,2,FALSE)</f>
        <v>Granite Real Estate Investment</v>
      </c>
      <c r="N15" s="102"/>
    </row>
    <row r="16" spans="1:14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ARX CT Equity</v>
      </c>
      <c r="C16" s="15">
        <f t="shared" si="0"/>
        <v>2</v>
      </c>
      <c r="D16" s="15" t="str">
        <f t="shared" si="1"/>
        <v>ARX CT Equity</v>
      </c>
      <c r="E16" s="15">
        <f t="shared" si="4"/>
        <v>12</v>
      </c>
      <c r="F16" s="15" t="str">
        <f t="shared" si="2"/>
        <v>KL CT Equity</v>
      </c>
      <c r="L16" s="102" t="str">
        <f>Sonuc!N4</f>
        <v>IAG CT Equity</v>
      </c>
      <c r="M16" s="102" t="str">
        <f ca="1">VLOOKUP(L16,Sonuc!$B$47:$S$553,2,FALSE)</f>
        <v>iA Financial Corp Inc</v>
      </c>
      <c r="N16" s="102"/>
    </row>
    <row r="17" spans="1:14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BLDP CT Equity</v>
      </c>
      <c r="C17" s="15">
        <f t="shared" si="0"/>
        <v>4</v>
      </c>
      <c r="D17" s="15" t="str">
        <f t="shared" si="1"/>
        <v>BLDP CT Equity</v>
      </c>
      <c r="E17" s="15">
        <f t="shared" si="4"/>
        <v>13</v>
      </c>
      <c r="F17" s="15" t="str">
        <f t="shared" si="2"/>
        <v>MRE CT Equity</v>
      </c>
      <c r="L17" s="102"/>
      <c r="M17" s="102"/>
      <c r="N17" s="102"/>
    </row>
    <row r="18" spans="1:14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MRE CT Equity</v>
      </c>
      <c r="C18" s="15">
        <f t="shared" si="0"/>
        <v>13</v>
      </c>
      <c r="D18" s="15" t="str">
        <f t="shared" si="1"/>
        <v>MRE CT Equity</v>
      </c>
      <c r="E18" s="15">
        <f t="shared" si="4"/>
        <v>14</v>
      </c>
      <c r="F18" s="15" t="str">
        <f t="shared" si="2"/>
        <v>NG CT Equity</v>
      </c>
      <c r="L18" s="102" t="s">
        <v>1137</v>
      </c>
      <c r="M18" s="102"/>
      <c r="N18" s="102"/>
    </row>
    <row r="19" spans="1:14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CG CT Equity</v>
      </c>
      <c r="C19" s="15">
        <f t="shared" si="0"/>
        <v>6</v>
      </c>
      <c r="D19" s="15" t="str">
        <f t="shared" si="1"/>
        <v>CG CT Equity</v>
      </c>
      <c r="E19" s="15">
        <f t="shared" si="4"/>
        <v>15</v>
      </c>
      <c r="F19" s="15" t="str">
        <f t="shared" si="2"/>
        <v>OSK CT Equity</v>
      </c>
      <c r="L19" s="102" t="s">
        <v>1123</v>
      </c>
      <c r="M19" s="102"/>
      <c r="N19" s="102"/>
    </row>
    <row r="20" spans="1:14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DPM CT Equity</v>
      </c>
      <c r="C20" s="15">
        <f t="shared" si="0"/>
        <v>7</v>
      </c>
      <c r="D20" s="15" t="str">
        <f t="shared" si="1"/>
        <v>DPM CT Equity</v>
      </c>
      <c r="E20" s="15">
        <f t="shared" si="4"/>
        <v>16</v>
      </c>
      <c r="F20" s="15" t="str">
        <f t="shared" si="2"/>
        <v>REAL CT Equity</v>
      </c>
      <c r="L20" s="102" t="s">
        <v>1124</v>
      </c>
      <c r="M20" s="102"/>
      <c r="N20" s="102"/>
    </row>
    <row r="21" spans="1:14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ELD CT Equity</v>
      </c>
      <c r="C21" s="15">
        <f t="shared" si="0"/>
        <v>9</v>
      </c>
      <c r="D21" s="15" t="str">
        <f t="shared" si="1"/>
        <v>ELD CT Equity</v>
      </c>
      <c r="E21" s="15">
        <f t="shared" si="4"/>
        <v>17</v>
      </c>
      <c r="F21" s="15" t="str">
        <f t="shared" si="2"/>
        <v>SEA CT Equity</v>
      </c>
      <c r="L21" s="102" t="s">
        <v>1126</v>
      </c>
      <c r="M21" s="102"/>
      <c r="N21" s="102"/>
    </row>
    <row r="22" spans="1:14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AGI CT Equity</v>
      </c>
      <c r="C22" s="15">
        <f t="shared" si="0"/>
        <v>1</v>
      </c>
      <c r="D22" s="15" t="str">
        <f t="shared" si="1"/>
        <v>AGI CT Equity</v>
      </c>
      <c r="E22" s="15">
        <f t="shared" si="4"/>
        <v>18</v>
      </c>
      <c r="F22" s="15" t="str">
        <f t="shared" si="2"/>
        <v>SIL CT Equity</v>
      </c>
      <c r="L22" s="102" t="s">
        <v>1127</v>
      </c>
      <c r="M22" s="102"/>
      <c r="N22" s="102"/>
    </row>
    <row r="23" spans="1:14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  <c r="L23" s="102" t="s">
        <v>1136</v>
      </c>
      <c r="M23" s="102"/>
      <c r="N23" s="102"/>
    </row>
    <row r="24" spans="1:14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  <c r="L24" s="102" t="s">
        <v>1224</v>
      </c>
      <c r="M24" s="102"/>
      <c r="N24" s="102"/>
    </row>
    <row r="25" spans="1:14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  <c r="M25" s="102"/>
      <c r="N25" s="102"/>
    </row>
    <row r="26" spans="1:14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  <c r="L26" s="102" t="s">
        <v>15</v>
      </c>
      <c r="M26" s="102"/>
      <c r="N26" s="102"/>
    </row>
    <row r="27" spans="1:14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  <c r="L27" s="102" t="s">
        <v>16</v>
      </c>
      <c r="M27" s="102"/>
      <c r="N27" s="102"/>
    </row>
    <row r="28" spans="1:14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  <c r="L28" s="102" t="s">
        <v>17</v>
      </c>
      <c r="M28" s="102"/>
      <c r="N28" s="102"/>
    </row>
    <row r="29" spans="1:14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  <c r="L29" s="102" t="s">
        <v>18</v>
      </c>
      <c r="M29" s="102"/>
      <c r="N29" s="102"/>
    </row>
    <row r="30" spans="1:14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  <c r="L30" s="102" t="s">
        <v>19</v>
      </c>
      <c r="M30" s="102"/>
      <c r="N30" s="102"/>
    </row>
    <row r="31" spans="1:14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  <c r="L31" s="102" t="s">
        <v>118</v>
      </c>
    </row>
    <row r="32" spans="1:14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106</v>
      </c>
      <c r="C44" s="15" t="s">
        <v>120</v>
      </c>
      <c r="D44" s="15" t="s">
        <v>139</v>
      </c>
      <c r="E44" s="15" t="s">
        <v>120</v>
      </c>
      <c r="F44" s="15" t="s">
        <v>139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SEA CT Equity</v>
      </c>
      <c r="C45" s="15">
        <f>COUNTIF($B$45:$B$80,"&lt;="&amp;B45)</f>
        <v>19</v>
      </c>
      <c r="D45" s="15" t="str">
        <f>B45</f>
        <v>SEA CT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EDV CT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PXT CT Equity</v>
      </c>
      <c r="C46" s="15">
        <f t="shared" ref="C46:C80" si="6">COUNTIF($B$45:$B$80,"&lt;="&amp;B46)</f>
        <v>18</v>
      </c>
      <c r="D46" s="15" t="str">
        <f>B46</f>
        <v>PXT CT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EFN CT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PKI CT Equity</v>
      </c>
      <c r="C47" s="15">
        <f t="shared" si="6"/>
        <v>17</v>
      </c>
      <c r="D47" s="15" t="str">
        <f t="shared" ref="D47:D80" si="8">B47</f>
        <v>PKI CT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FTT CT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OSK CT Equity</v>
      </c>
      <c r="C48" s="15">
        <f t="shared" si="6"/>
        <v>16</v>
      </c>
      <c r="D48" s="15" t="str">
        <f t="shared" si="8"/>
        <v>OSK CT Equity</v>
      </c>
      <c r="E48" s="15">
        <f t="shared" si="9"/>
        <v>4</v>
      </c>
      <c r="F48" s="15" t="str">
        <f t="shared" si="10"/>
        <v>GRT-U CT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ONEX CT Equity</v>
      </c>
      <c r="C49" s="15">
        <f t="shared" si="6"/>
        <v>14</v>
      </c>
      <c r="D49" s="15" t="str">
        <f t="shared" si="8"/>
        <v>ONEX CT Equity</v>
      </c>
      <c r="E49" s="15">
        <f t="shared" si="9"/>
        <v>5</v>
      </c>
      <c r="F49" s="15" t="str">
        <f t="shared" si="10"/>
        <v>IAG CT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NG CT Equity</v>
      </c>
      <c r="C50" s="15">
        <f t="shared" si="6"/>
        <v>13</v>
      </c>
      <c r="D50" s="15" t="str">
        <f t="shared" si="8"/>
        <v>NG CT Equity</v>
      </c>
      <c r="E50" s="15">
        <f t="shared" si="9"/>
        <v>6</v>
      </c>
      <c r="F50" s="15" t="str">
        <f t="shared" si="10"/>
        <v>IFC CT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NFI CT Equity</v>
      </c>
      <c r="C51" s="15">
        <f t="shared" si="6"/>
        <v>12</v>
      </c>
      <c r="D51" s="15" t="str">
        <f t="shared" si="8"/>
        <v>NFI CT Equity</v>
      </c>
      <c r="E51" s="15">
        <f t="shared" si="9"/>
        <v>7</v>
      </c>
      <c r="F51" s="15" t="str">
        <f t="shared" si="10"/>
        <v>IFP CT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MSI CT Equity</v>
      </c>
      <c r="C52" s="15">
        <f t="shared" si="6"/>
        <v>11</v>
      </c>
      <c r="D52" s="15" t="str">
        <f t="shared" si="8"/>
        <v>MSI CT Equity</v>
      </c>
      <c r="E52" s="15">
        <f t="shared" si="9"/>
        <v>8</v>
      </c>
      <c r="F52" s="15" t="str">
        <f t="shared" si="10"/>
        <v>ITP CT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LUG CT Equity</v>
      </c>
      <c r="C53" s="15">
        <f t="shared" si="6"/>
        <v>10</v>
      </c>
      <c r="D53" s="15" t="str">
        <f t="shared" si="8"/>
        <v>LUG CT Equity</v>
      </c>
      <c r="E53" s="15">
        <f t="shared" si="9"/>
        <v>9</v>
      </c>
      <c r="F53" s="15" t="str">
        <f t="shared" si="10"/>
        <v>LNR CT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LNR CT Equity</v>
      </c>
      <c r="C54" s="15">
        <f t="shared" si="6"/>
        <v>9</v>
      </c>
      <c r="D54" s="15" t="str">
        <f t="shared" si="8"/>
        <v>LNR CT Equity</v>
      </c>
      <c r="E54" s="15">
        <f t="shared" si="9"/>
        <v>10</v>
      </c>
      <c r="F54" s="15" t="str">
        <f t="shared" si="10"/>
        <v>LUG CT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ITP CT Equity</v>
      </c>
      <c r="C55" s="15">
        <f t="shared" si="6"/>
        <v>8</v>
      </c>
      <c r="D55" s="15" t="str">
        <f t="shared" si="8"/>
        <v>ITP CT Equity</v>
      </c>
      <c r="E55" s="15">
        <f t="shared" si="9"/>
        <v>11</v>
      </c>
      <c r="F55" s="15" t="str">
        <f t="shared" si="10"/>
        <v>MSI CT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IFP CT Equity</v>
      </c>
      <c r="C56" s="15">
        <f t="shared" si="6"/>
        <v>7</v>
      </c>
      <c r="D56" s="15" t="str">
        <f t="shared" si="8"/>
        <v>IFP CT Equity</v>
      </c>
      <c r="E56" s="15">
        <f t="shared" si="9"/>
        <v>12</v>
      </c>
      <c r="F56" s="15" t="str">
        <f t="shared" si="10"/>
        <v>NFI CT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IFC CT Equity</v>
      </c>
      <c r="C57" s="15">
        <f t="shared" si="6"/>
        <v>6</v>
      </c>
      <c r="D57" s="15" t="str">
        <f t="shared" si="8"/>
        <v>IFC CT Equity</v>
      </c>
      <c r="E57" s="15">
        <f t="shared" si="9"/>
        <v>13</v>
      </c>
      <c r="F57" s="15" t="str">
        <f t="shared" si="10"/>
        <v>NG CT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IAG CT Equity</v>
      </c>
      <c r="C58" s="15">
        <f t="shared" si="6"/>
        <v>5</v>
      </c>
      <c r="D58" s="15" t="str">
        <f t="shared" si="8"/>
        <v>IAG CT Equity</v>
      </c>
      <c r="E58" s="15">
        <f t="shared" si="9"/>
        <v>14</v>
      </c>
      <c r="F58" s="15" t="str">
        <f t="shared" si="10"/>
        <v>ONEX CT Equity</v>
      </c>
    </row>
    <row r="59" spans="1:6" x14ac:dyDescent="0.2">
      <c r="A59" s="15">
        <f t="shared" si="7"/>
        <v>15</v>
      </c>
      <c r="B59" s="146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GRT-U CT Equity</v>
      </c>
      <c r="C59" s="15">
        <f t="shared" si="6"/>
        <v>4</v>
      </c>
      <c r="D59" s="15" t="str">
        <f>B59</f>
        <v>GRT-U CT Equity</v>
      </c>
      <c r="E59" s="15">
        <f t="shared" si="9"/>
        <v>15</v>
      </c>
      <c r="F59" s="15" t="str">
        <f t="shared" si="10"/>
        <v>OSB CT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FTT CT Equity</v>
      </c>
      <c r="C60" s="15">
        <f t="shared" si="6"/>
        <v>3</v>
      </c>
      <c r="D60" s="15" t="str">
        <f t="shared" si="8"/>
        <v>FTT CT Equity</v>
      </c>
      <c r="E60" s="15">
        <f t="shared" si="9"/>
        <v>16</v>
      </c>
      <c r="F60" s="15" t="str">
        <f t="shared" si="10"/>
        <v>OSK CT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EFN CT Equity</v>
      </c>
      <c r="C61" s="15">
        <f t="shared" si="6"/>
        <v>2</v>
      </c>
      <c r="D61" s="15" t="str">
        <f t="shared" si="8"/>
        <v>EFN CT Equity</v>
      </c>
      <c r="E61" s="15">
        <f t="shared" si="9"/>
        <v>17</v>
      </c>
      <c r="F61" s="15" t="str">
        <f t="shared" si="10"/>
        <v>PKI CT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EDV CT Equity</v>
      </c>
      <c r="C62" s="15">
        <f t="shared" si="6"/>
        <v>1</v>
      </c>
      <c r="D62" s="15" t="str">
        <f t="shared" si="8"/>
        <v>EDV CT Equity</v>
      </c>
      <c r="E62" s="15">
        <f t="shared" si="9"/>
        <v>18</v>
      </c>
      <c r="F62" s="15" t="str">
        <f t="shared" si="10"/>
        <v>PXT CT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OSB CT Equity</v>
      </c>
      <c r="C63" s="15">
        <f>COUNTIF($B$45:$B$80,"&lt;="&amp;B63)</f>
        <v>15</v>
      </c>
      <c r="D63" s="15" t="str">
        <f t="shared" si="8"/>
        <v>OSB CT Equity</v>
      </c>
      <c r="E63" s="15">
        <f t="shared" si="9"/>
        <v>19</v>
      </c>
      <c r="F63" s="15" t="str">
        <f t="shared" si="10"/>
        <v>SEA CT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46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120</v>
      </c>
      <c r="D83" s="15" t="s">
        <v>139</v>
      </c>
      <c r="E83" s="15" t="s">
        <v>120</v>
      </c>
      <c r="F83" s="15" t="s">
        <v>139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IFP CT Equity</v>
      </c>
      <c r="C84" s="15">
        <f>COUNTIF($B$84:$B$119,"&lt;="&amp;B84)</f>
        <v>14</v>
      </c>
      <c r="D84" s="15" t="str">
        <f t="shared" ref="D84:D119" si="12">B84</f>
        <v>IFP CT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ARX CT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CFP CT Equity</v>
      </c>
      <c r="C85" s="15">
        <f t="shared" ref="C85:C119" si="13">COUNTIF($B$84:$B$119,"&lt;="&amp;B85)</f>
        <v>4</v>
      </c>
      <c r="D85" s="15" t="str">
        <f t="shared" si="12"/>
        <v>CFP CT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BHC CT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CG CT Equity</v>
      </c>
      <c r="C86" s="15">
        <f t="shared" si="13"/>
        <v>5</v>
      </c>
      <c r="D86" s="15" t="str">
        <f t="shared" si="12"/>
        <v>CG CT Equity</v>
      </c>
      <c r="E86" s="15">
        <f t="shared" ref="E86:E119" si="16">E85+1</f>
        <v>3</v>
      </c>
      <c r="F86" s="15" t="str">
        <f t="shared" si="14"/>
        <v>CAS CT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DPM CT Equity</v>
      </c>
      <c r="C87" s="15">
        <f t="shared" si="13"/>
        <v>9</v>
      </c>
      <c r="D87" s="15" t="str">
        <f t="shared" si="12"/>
        <v>DPM CT Equity</v>
      </c>
      <c r="E87" s="15">
        <f t="shared" si="16"/>
        <v>4</v>
      </c>
      <c r="F87" s="15" t="str">
        <f t="shared" si="14"/>
        <v>CFP CT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MRE CT Equity</v>
      </c>
      <c r="C88" s="15">
        <f t="shared" si="13"/>
        <v>17</v>
      </c>
      <c r="D88" s="15" t="str">
        <f t="shared" si="12"/>
        <v>MRE CT Equity</v>
      </c>
      <c r="E88" s="15">
        <f t="shared" si="16"/>
        <v>5</v>
      </c>
      <c r="F88" s="15" t="str">
        <f t="shared" si="14"/>
        <v>CG CT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ERF CT Equity</v>
      </c>
      <c r="C89" s="15">
        <f t="shared" si="13"/>
        <v>11</v>
      </c>
      <c r="D89" s="15" t="str">
        <f t="shared" si="12"/>
        <v>ERF CT Equity</v>
      </c>
      <c r="E89" s="15">
        <f t="shared" si="16"/>
        <v>6</v>
      </c>
      <c r="F89" s="15" t="str">
        <f t="shared" si="14"/>
        <v>CIX CT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CAS CT Equity</v>
      </c>
      <c r="C90" s="15">
        <f t="shared" si="13"/>
        <v>3</v>
      </c>
      <c r="D90" s="15" t="str">
        <f t="shared" si="12"/>
        <v>CAS CT Equity</v>
      </c>
      <c r="E90" s="15">
        <f t="shared" si="16"/>
        <v>7</v>
      </c>
      <c r="F90" s="15" t="str">
        <f t="shared" si="14"/>
        <v>CJR/B CT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BHC CT Equity</v>
      </c>
      <c r="C91" s="15">
        <f t="shared" si="13"/>
        <v>2</v>
      </c>
      <c r="D91" s="15" t="str">
        <f t="shared" si="12"/>
        <v>BHC CT Equity</v>
      </c>
      <c r="E91" s="15">
        <f t="shared" si="16"/>
        <v>8</v>
      </c>
      <c r="F91" s="15" t="str">
        <f t="shared" si="14"/>
        <v>CPG CT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CIX CT Equity</v>
      </c>
      <c r="C92" s="15">
        <f t="shared" si="13"/>
        <v>6</v>
      </c>
      <c r="D92" s="15" t="str">
        <f t="shared" si="12"/>
        <v>CIX CT Equity</v>
      </c>
      <c r="E92" s="15">
        <f t="shared" si="16"/>
        <v>9</v>
      </c>
      <c r="F92" s="15" t="str">
        <f t="shared" si="14"/>
        <v>DPM CT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ARX CT Equity</v>
      </c>
      <c r="C93" s="15">
        <f t="shared" si="13"/>
        <v>1</v>
      </c>
      <c r="D93" s="15" t="str">
        <f t="shared" si="12"/>
        <v>ARX CT Equity</v>
      </c>
      <c r="E93" s="15">
        <f t="shared" si="16"/>
        <v>10</v>
      </c>
      <c r="F93" s="15" t="str">
        <f t="shared" si="14"/>
        <v>EQB CT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LIF CT Equity</v>
      </c>
      <c r="C94" s="15">
        <f t="shared" si="13"/>
        <v>15</v>
      </c>
      <c r="D94" s="15" t="str">
        <f t="shared" si="12"/>
        <v>LIF CT Equity</v>
      </c>
      <c r="E94" s="15">
        <f t="shared" si="16"/>
        <v>11</v>
      </c>
      <c r="F94" s="15" t="str">
        <f t="shared" si="14"/>
        <v>ERF CT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MIC CT Equity</v>
      </c>
      <c r="C95" s="15">
        <f t="shared" si="13"/>
        <v>16</v>
      </c>
      <c r="D95" s="15" t="str">
        <f t="shared" si="12"/>
        <v>MIC CT Equity</v>
      </c>
      <c r="E95" s="15">
        <f t="shared" si="16"/>
        <v>12</v>
      </c>
      <c r="F95" s="15" t="str">
        <f t="shared" si="14"/>
        <v>FVI CT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CJR/B CT Equity</v>
      </c>
      <c r="C96" s="15">
        <f t="shared" si="13"/>
        <v>7</v>
      </c>
      <c r="D96" s="15" t="str">
        <f t="shared" si="12"/>
        <v>CJR/B CT Equity</v>
      </c>
      <c r="E96" s="15">
        <f t="shared" si="16"/>
        <v>13</v>
      </c>
      <c r="F96" s="15" t="str">
        <f t="shared" si="14"/>
        <v>HCG CT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HCG CT Equity</v>
      </c>
      <c r="C97" s="15">
        <f t="shared" si="13"/>
        <v>13</v>
      </c>
      <c r="D97" s="15" t="str">
        <f t="shared" si="12"/>
        <v>HCG CT Equity</v>
      </c>
      <c r="E97" s="15">
        <f t="shared" si="16"/>
        <v>14</v>
      </c>
      <c r="F97" s="15" t="str">
        <f t="shared" si="14"/>
        <v>IFP CT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PXT CT Equity</v>
      </c>
      <c r="C98" s="15">
        <f t="shared" si="13"/>
        <v>18</v>
      </c>
      <c r="D98" s="15" t="str">
        <f t="shared" si="12"/>
        <v>PXT CT Equity</v>
      </c>
      <c r="E98" s="15">
        <f t="shared" si="16"/>
        <v>15</v>
      </c>
      <c r="F98" s="15" t="str">
        <f t="shared" si="14"/>
        <v>LIF CT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CPG CT Equity</v>
      </c>
      <c r="C99" s="15">
        <f t="shared" si="13"/>
        <v>8</v>
      </c>
      <c r="D99" s="15" t="str">
        <f t="shared" si="12"/>
        <v>CPG CT Equity</v>
      </c>
      <c r="E99" s="15">
        <f t="shared" si="16"/>
        <v>16</v>
      </c>
      <c r="F99" s="15" t="str">
        <f t="shared" si="14"/>
        <v>MIC CT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EQB CT Equity</v>
      </c>
      <c r="C100" s="15">
        <f t="shared" si="13"/>
        <v>10</v>
      </c>
      <c r="D100" s="15" t="str">
        <f t="shared" si="12"/>
        <v>EQB CT Equity</v>
      </c>
      <c r="E100" s="15">
        <f t="shared" si="16"/>
        <v>17</v>
      </c>
      <c r="F100" s="15" t="str">
        <f t="shared" si="14"/>
        <v>MRE CT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FVI CT Equity</v>
      </c>
      <c r="C101" s="15">
        <f t="shared" si="13"/>
        <v>12</v>
      </c>
      <c r="D101" s="15" t="str">
        <f t="shared" si="12"/>
        <v>FVI CT Equity</v>
      </c>
      <c r="E101" s="15">
        <f t="shared" si="16"/>
        <v>18</v>
      </c>
      <c r="F101" s="15" t="str">
        <f t="shared" si="14"/>
        <v>PXT CT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120</v>
      </c>
      <c r="D121" s="15" t="s">
        <v>139</v>
      </c>
      <c r="E121" s="15" t="s">
        <v>120</v>
      </c>
      <c r="F121" s="15" t="s">
        <v>139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NG CT Equity</v>
      </c>
      <c r="C122" s="15">
        <f>COUNTIF($B$122:$B$157,"&lt;="&amp;B122)</f>
        <v>16</v>
      </c>
      <c r="D122" s="15" t="str">
        <f t="shared" ref="D122:D157" si="18">B122</f>
        <v>NG CT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ARX CT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IMG CT Equity</v>
      </c>
      <c r="C123" s="15">
        <f t="shared" ref="C123:C157" si="19">COUNTIF($B$122:$B$157,"&lt;="&amp;B123)</f>
        <v>14</v>
      </c>
      <c r="D123" s="15" t="str">
        <f t="shared" si="18"/>
        <v>IMG CT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BTO CT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IFP CT Equity</v>
      </c>
      <c r="C124" s="15">
        <f t="shared" si="19"/>
        <v>13</v>
      </c>
      <c r="D124" s="15" t="str">
        <f t="shared" si="18"/>
        <v>IFP CT Equity</v>
      </c>
      <c r="E124" s="15">
        <f t="shared" ref="E124:E157" si="22">E123+1</f>
        <v>3</v>
      </c>
      <c r="F124" s="15" t="str">
        <f t="shared" si="20"/>
        <v>CFP CT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CG CT Equity</v>
      </c>
      <c r="C125" s="15">
        <f t="shared" si="19"/>
        <v>4</v>
      </c>
      <c r="D125" s="15" t="str">
        <f t="shared" si="18"/>
        <v>CG CT Equity</v>
      </c>
      <c r="E125" s="15">
        <f t="shared" si="22"/>
        <v>4</v>
      </c>
      <c r="F125" s="15" t="str">
        <f t="shared" si="20"/>
        <v>CG CT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CFP CT Equity</v>
      </c>
      <c r="C126" s="15">
        <f t="shared" si="19"/>
        <v>3</v>
      </c>
      <c r="D126" s="15" t="str">
        <f t="shared" si="18"/>
        <v>CFP CT Equity</v>
      </c>
      <c r="E126" s="15">
        <f t="shared" si="22"/>
        <v>5</v>
      </c>
      <c r="F126" s="15" t="str">
        <f t="shared" si="20"/>
        <v>CLS CT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ERF CT Equity</v>
      </c>
      <c r="C127" s="15">
        <f t="shared" si="19"/>
        <v>11</v>
      </c>
      <c r="D127" s="15" t="str">
        <f t="shared" si="18"/>
        <v>ERF CT Equity</v>
      </c>
      <c r="E127" s="15">
        <f t="shared" si="22"/>
        <v>6</v>
      </c>
      <c r="F127" s="15" t="str">
        <f t="shared" si="20"/>
        <v>CPG CT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DPM CT Equity</v>
      </c>
      <c r="C128" s="15">
        <f t="shared" si="19"/>
        <v>7</v>
      </c>
      <c r="D128" s="15" t="str">
        <f t="shared" si="18"/>
        <v>DPM CT Equity</v>
      </c>
      <c r="E128" s="15">
        <f t="shared" si="22"/>
        <v>7</v>
      </c>
      <c r="F128" s="15" t="str">
        <f t="shared" si="20"/>
        <v>DPM CT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ARX CT Equity</v>
      </c>
      <c r="C129" s="15">
        <f t="shared" si="19"/>
        <v>1</v>
      </c>
      <c r="D129" s="15" t="str">
        <f t="shared" si="18"/>
        <v>ARX CT Equity</v>
      </c>
      <c r="E129" s="15">
        <f t="shared" si="22"/>
        <v>8</v>
      </c>
      <c r="F129" s="15" t="str">
        <f t="shared" si="20"/>
        <v>EDV CT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NGD CT Equity</v>
      </c>
      <c r="C130" s="15">
        <f t="shared" si="19"/>
        <v>17</v>
      </c>
      <c r="D130" s="15" t="str">
        <f t="shared" si="18"/>
        <v>NGD CT Equity</v>
      </c>
      <c r="E130" s="15">
        <f t="shared" si="22"/>
        <v>9</v>
      </c>
      <c r="F130" s="15" t="str">
        <f t="shared" si="20"/>
        <v>ELD CT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CPG CT Equity</v>
      </c>
      <c r="C131" s="15">
        <f t="shared" si="19"/>
        <v>6</v>
      </c>
      <c r="D131" s="15" t="str">
        <f t="shared" si="18"/>
        <v>CPG CT Equity</v>
      </c>
      <c r="E131" s="15">
        <f t="shared" si="22"/>
        <v>10</v>
      </c>
      <c r="F131" s="15" t="str">
        <f t="shared" si="20"/>
        <v>EQX CT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MRE CT Equity</v>
      </c>
      <c r="C132" s="15">
        <f t="shared" si="19"/>
        <v>15</v>
      </c>
      <c r="D132" s="15" t="str">
        <f t="shared" si="18"/>
        <v>MRE CT Equity</v>
      </c>
      <c r="E132" s="15">
        <f t="shared" si="22"/>
        <v>11</v>
      </c>
      <c r="F132" s="15" t="str">
        <f t="shared" si="20"/>
        <v>ERF CT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EQX CT Equity</v>
      </c>
      <c r="C133" s="15">
        <f t="shared" si="19"/>
        <v>10</v>
      </c>
      <c r="D133" s="15" t="str">
        <f t="shared" si="18"/>
        <v>EQX CT Equity</v>
      </c>
      <c r="E133" s="15">
        <f t="shared" si="22"/>
        <v>12</v>
      </c>
      <c r="F133" s="15" t="str">
        <f t="shared" si="20"/>
        <v>FVI CT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EDV CT Equity</v>
      </c>
      <c r="C134" s="15">
        <f t="shared" si="19"/>
        <v>8</v>
      </c>
      <c r="D134" s="15" t="str">
        <f t="shared" si="18"/>
        <v>EDV CT Equity</v>
      </c>
      <c r="E134" s="15">
        <f t="shared" si="22"/>
        <v>13</v>
      </c>
      <c r="F134" s="15" t="str">
        <f t="shared" si="20"/>
        <v>IFP CT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BTO CT Equity</v>
      </c>
      <c r="C135" s="15">
        <f t="shared" si="19"/>
        <v>2</v>
      </c>
      <c r="D135" s="15" t="str">
        <f t="shared" si="18"/>
        <v>BTO CT Equity</v>
      </c>
      <c r="E135" s="15">
        <f t="shared" si="22"/>
        <v>14</v>
      </c>
      <c r="F135" s="15" t="str">
        <f t="shared" si="20"/>
        <v>IMG CT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ELD CT Equity</v>
      </c>
      <c r="C136" s="15">
        <f t="shared" si="19"/>
        <v>9</v>
      </c>
      <c r="D136" s="15" t="str">
        <f t="shared" si="18"/>
        <v>ELD CT Equity</v>
      </c>
      <c r="E136" s="15">
        <f t="shared" si="22"/>
        <v>15</v>
      </c>
      <c r="F136" s="15" t="str">
        <f t="shared" si="20"/>
        <v>MRE CT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PXT CT Equity</v>
      </c>
      <c r="C137" s="15">
        <f t="shared" si="19"/>
        <v>18</v>
      </c>
      <c r="D137" s="15" t="str">
        <f t="shared" si="18"/>
        <v>PXT CT Equity</v>
      </c>
      <c r="E137" s="15">
        <f t="shared" si="22"/>
        <v>16</v>
      </c>
      <c r="F137" s="15" t="str">
        <f t="shared" si="20"/>
        <v>NG CT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CLS CT Equity</v>
      </c>
      <c r="C138" s="15">
        <f t="shared" si="19"/>
        <v>5</v>
      </c>
      <c r="D138" s="15" t="str">
        <f t="shared" si="18"/>
        <v>CLS CT Equity</v>
      </c>
      <c r="E138" s="15">
        <f t="shared" si="22"/>
        <v>17</v>
      </c>
      <c r="F138" s="15" t="str">
        <f t="shared" si="20"/>
        <v>NGD CT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FVI CT Equity</v>
      </c>
      <c r="C139" s="15">
        <f t="shared" si="19"/>
        <v>12</v>
      </c>
      <c r="D139" s="15" t="str">
        <f t="shared" si="18"/>
        <v>FVI CT Equity</v>
      </c>
      <c r="E139" s="15">
        <f t="shared" si="22"/>
        <v>18</v>
      </c>
      <c r="F139" s="15" t="str">
        <f t="shared" si="20"/>
        <v>PXT CT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120</v>
      </c>
      <c r="D159" s="15" t="s">
        <v>139</v>
      </c>
      <c r="E159" s="15" t="s">
        <v>120</v>
      </c>
      <c r="F159" s="15" t="s">
        <v>139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LIF CT Equity</v>
      </c>
      <c r="C160" s="15">
        <f>COUNTIF($B$160:$B$195,"&lt;="&amp;B160)</f>
        <v>12</v>
      </c>
      <c r="D160" s="15" t="str">
        <f>B160</f>
        <v>LIF CT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AX-U CT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NG CT Equity</v>
      </c>
      <c r="C161" s="15">
        <f t="shared" ref="C161:C195" si="24">COUNTIF($B$160:$B$195,"&lt;="&amp;B161)</f>
        <v>13</v>
      </c>
      <c r="D161" s="15" t="str">
        <f t="shared" ref="D161:D195" si="25">B161</f>
        <v>NG CT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BCE CT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BPY-U CT Equity</v>
      </c>
      <c r="C162" s="15">
        <f t="shared" si="24"/>
        <v>3</v>
      </c>
      <c r="D162" s="15" t="str">
        <f t="shared" si="25"/>
        <v>BPY-U CT Equity</v>
      </c>
      <c r="E162" s="15">
        <f t="shared" ref="E162:E195" si="28">E161+1</f>
        <v>3</v>
      </c>
      <c r="F162" s="15" t="str">
        <f t="shared" si="26"/>
        <v>BPY-U CT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KEY CT Equity</v>
      </c>
      <c r="C163" s="15">
        <f t="shared" si="24"/>
        <v>11</v>
      </c>
      <c r="D163" s="15" t="str">
        <f t="shared" si="25"/>
        <v>KEY CT Equity</v>
      </c>
      <c r="E163" s="15">
        <f t="shared" si="28"/>
        <v>4</v>
      </c>
      <c r="F163" s="15" t="str">
        <f t="shared" si="26"/>
        <v>CHP-U CT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ENB CT Equity</v>
      </c>
      <c r="C164" s="15">
        <f t="shared" si="24"/>
        <v>8</v>
      </c>
      <c r="D164" s="15" t="str">
        <f t="shared" si="25"/>
        <v>ENB CT Equity</v>
      </c>
      <c r="E164" s="15">
        <f t="shared" si="28"/>
        <v>5</v>
      </c>
      <c r="F164" s="15" t="str">
        <f t="shared" si="26"/>
        <v>CPX CT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PPL CT Equity</v>
      </c>
      <c r="C165" s="15">
        <f t="shared" si="24"/>
        <v>16</v>
      </c>
      <c r="D165" s="15" t="str">
        <f t="shared" si="25"/>
        <v>PPL CT Equity</v>
      </c>
      <c r="E165" s="15">
        <f t="shared" si="28"/>
        <v>6</v>
      </c>
      <c r="F165" s="15" t="str">
        <f t="shared" si="26"/>
        <v>CRR-U CT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GEI CT Equity</v>
      </c>
      <c r="C166" s="15">
        <f t="shared" si="24"/>
        <v>9</v>
      </c>
      <c r="D166" s="15" t="str">
        <f t="shared" si="25"/>
        <v>GEI CT Equity</v>
      </c>
      <c r="E166" s="15">
        <f t="shared" si="28"/>
        <v>7</v>
      </c>
      <c r="F166" s="15" t="str">
        <f t="shared" si="26"/>
        <v>EIF CT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SIA CT Equity</v>
      </c>
      <c r="C167" s="15">
        <f t="shared" si="24"/>
        <v>18</v>
      </c>
      <c r="D167" s="15" t="str">
        <f t="shared" si="25"/>
        <v>SIA CT Equity</v>
      </c>
      <c r="E167" s="15">
        <f t="shared" si="28"/>
        <v>8</v>
      </c>
      <c r="F167" s="15" t="str">
        <f t="shared" si="26"/>
        <v>ENB CT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NWH-U CT Equity</v>
      </c>
      <c r="C168" s="15">
        <f t="shared" si="24"/>
        <v>14</v>
      </c>
      <c r="D168" s="15" t="str">
        <f t="shared" si="25"/>
        <v>NWH-U CT Equity</v>
      </c>
      <c r="E168" s="15">
        <f t="shared" si="28"/>
        <v>9</v>
      </c>
      <c r="F168" s="15" t="str">
        <f t="shared" si="26"/>
        <v>GEI CT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BCE CT Equity</v>
      </c>
      <c r="C169" s="15">
        <f t="shared" si="24"/>
        <v>2</v>
      </c>
      <c r="D169" s="15" t="str">
        <f t="shared" si="25"/>
        <v>BCE CT Equity</v>
      </c>
      <c r="E169" s="15">
        <f t="shared" si="28"/>
        <v>10</v>
      </c>
      <c r="F169" s="15" t="str">
        <f t="shared" si="26"/>
        <v>IGM CT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EIF CT Equity</v>
      </c>
      <c r="C170" s="15">
        <f t="shared" si="24"/>
        <v>7</v>
      </c>
      <c r="D170" s="15" t="str">
        <f t="shared" si="25"/>
        <v>EIF CT Equity</v>
      </c>
      <c r="E170" s="15">
        <f t="shared" si="28"/>
        <v>11</v>
      </c>
      <c r="F170" s="15" t="str">
        <f t="shared" si="26"/>
        <v>KEY CT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IGM CT Equity</v>
      </c>
      <c r="C171" s="15">
        <f t="shared" si="24"/>
        <v>10</v>
      </c>
      <c r="D171" s="15" t="str">
        <f t="shared" si="25"/>
        <v>IGM CT Equity</v>
      </c>
      <c r="E171" s="15">
        <f t="shared" si="28"/>
        <v>12</v>
      </c>
      <c r="F171" s="15" t="str">
        <f t="shared" si="26"/>
        <v>LIF CT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CPX CT Equity</v>
      </c>
      <c r="C172" s="15">
        <f t="shared" si="24"/>
        <v>5</v>
      </c>
      <c r="D172" s="15" t="str">
        <f t="shared" si="25"/>
        <v>CPX CT Equity</v>
      </c>
      <c r="E172" s="15">
        <f t="shared" si="28"/>
        <v>13</v>
      </c>
      <c r="F172" s="15" t="str">
        <f t="shared" si="26"/>
        <v>NG CT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CRR-U CT Equity</v>
      </c>
      <c r="C173" s="15">
        <f t="shared" si="24"/>
        <v>6</v>
      </c>
      <c r="D173" s="15" t="str">
        <f t="shared" si="25"/>
        <v>CRR-U CT Equity</v>
      </c>
      <c r="E173" s="15">
        <f t="shared" si="28"/>
        <v>14</v>
      </c>
      <c r="F173" s="15" t="str">
        <f t="shared" si="26"/>
        <v>NWH-U CT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RUS CT Equity</v>
      </c>
      <c r="C174" s="15">
        <f t="shared" si="24"/>
        <v>17</v>
      </c>
      <c r="D174" s="15" t="str">
        <f t="shared" si="25"/>
        <v>RUS CT Equity</v>
      </c>
      <c r="E174" s="15">
        <f t="shared" si="28"/>
        <v>15</v>
      </c>
      <c r="F174" s="15" t="str">
        <f t="shared" si="26"/>
        <v>POW CT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CHP-U CT Equity</v>
      </c>
      <c r="C175" s="15">
        <f t="shared" si="24"/>
        <v>4</v>
      </c>
      <c r="D175" s="15" t="str">
        <f t="shared" si="25"/>
        <v>CHP-U CT Equity</v>
      </c>
      <c r="E175" s="15">
        <f t="shared" si="28"/>
        <v>16</v>
      </c>
      <c r="F175" s="15" t="str">
        <f t="shared" si="26"/>
        <v>PPL CT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POW CT Equity</v>
      </c>
      <c r="C176" s="15">
        <f t="shared" si="24"/>
        <v>15</v>
      </c>
      <c r="D176" s="15" t="str">
        <f t="shared" si="25"/>
        <v>POW CT Equity</v>
      </c>
      <c r="E176" s="15">
        <f t="shared" si="28"/>
        <v>17</v>
      </c>
      <c r="F176" s="15" t="str">
        <f t="shared" si="26"/>
        <v>RUS CT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AX-U CT Equity</v>
      </c>
      <c r="C177" s="15">
        <f t="shared" si="24"/>
        <v>1</v>
      </c>
      <c r="D177" s="15" t="str">
        <f t="shared" si="25"/>
        <v>AX-U CT Equity</v>
      </c>
      <c r="E177" s="15">
        <f t="shared" si="28"/>
        <v>18</v>
      </c>
      <c r="F177" s="15" t="str">
        <f t="shared" si="26"/>
        <v>SIA CT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118</v>
      </c>
      <c r="C198" s="15" t="s">
        <v>120</v>
      </c>
      <c r="D198" s="15" t="s">
        <v>139</v>
      </c>
      <c r="E198" s="15" t="s">
        <v>120</v>
      </c>
      <c r="F198" s="15" t="s">
        <v>139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MG CT Equity</v>
      </c>
      <c r="C199" s="15">
        <f>COUNTIF($B$199:$B$234,"&lt;="&amp;B199)</f>
        <v>20</v>
      </c>
      <c r="D199" s="15" t="str">
        <f>B199</f>
        <v>MG CT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AC CT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CPG CT Equity</v>
      </c>
      <c r="C200" s="15">
        <f t="shared" ref="C200:C234" si="30">COUNTIF($B$199:$B$234,"&lt;="&amp;B200)</f>
        <v>11</v>
      </c>
      <c r="D200" s="15" t="str">
        <f t="shared" ref="D200:D234" si="31">B200</f>
        <v>CPG CT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ACB CT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BYD CT Equity</v>
      </c>
      <c r="C201" s="15">
        <f t="shared" si="30"/>
        <v>8</v>
      </c>
      <c r="D201" s="15" t="str">
        <f t="shared" si="31"/>
        <v>BYD CT Equity</v>
      </c>
      <c r="E201" s="15">
        <f t="shared" ref="E201:E234" si="34">E200+1</f>
        <v>3</v>
      </c>
      <c r="F201" s="15" t="str">
        <f t="shared" si="32"/>
        <v>AEM CT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IFP CT Equity</v>
      </c>
      <c r="C202" s="15">
        <f t="shared" si="30"/>
        <v>18</v>
      </c>
      <c r="D202" s="15" t="str">
        <f t="shared" si="31"/>
        <v>IFP CT Equity</v>
      </c>
      <c r="E202" s="15">
        <f t="shared" si="34"/>
        <v>4</v>
      </c>
      <c r="F202" s="15" t="str">
        <f t="shared" si="32"/>
        <v>AGI CT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CSU CT Equity</v>
      </c>
      <c r="C203" s="15">
        <f t="shared" si="30"/>
        <v>13</v>
      </c>
      <c r="D203" s="15" t="str">
        <f t="shared" si="31"/>
        <v>CSU CT Equity</v>
      </c>
      <c r="E203" s="15">
        <f t="shared" si="34"/>
        <v>5</v>
      </c>
      <c r="F203" s="15" t="str">
        <f t="shared" si="32"/>
        <v>ATZ CT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ACB CT Equity</v>
      </c>
      <c r="C204" s="15">
        <f t="shared" si="30"/>
        <v>2</v>
      </c>
      <c r="D204" s="15" t="str">
        <f t="shared" si="31"/>
        <v>ACB CT Equity</v>
      </c>
      <c r="E204" s="15">
        <f t="shared" si="34"/>
        <v>6</v>
      </c>
      <c r="F204" s="15" t="str">
        <f t="shared" si="32"/>
        <v>BBU-U CT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OR CT Equity</v>
      </c>
      <c r="C205" s="15">
        <f t="shared" si="30"/>
        <v>22</v>
      </c>
      <c r="D205" s="15" t="str">
        <f t="shared" si="31"/>
        <v>OR CT Equity</v>
      </c>
      <c r="E205" s="15">
        <f t="shared" si="34"/>
        <v>7</v>
      </c>
      <c r="F205" s="15" t="str">
        <f t="shared" si="32"/>
        <v>BIP-U CT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LUG CT Equity</v>
      </c>
      <c r="C206" s="15">
        <f t="shared" si="30"/>
        <v>19</v>
      </c>
      <c r="D206" s="15" t="str">
        <f t="shared" si="31"/>
        <v>LUG CT Equity</v>
      </c>
      <c r="E206" s="15">
        <f t="shared" si="34"/>
        <v>8</v>
      </c>
      <c r="F206" s="15" t="str">
        <f t="shared" si="32"/>
        <v>BYD CT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AEM CT Equity</v>
      </c>
      <c r="C207" s="15">
        <f t="shared" si="30"/>
        <v>3</v>
      </c>
      <c r="D207" s="15" t="str">
        <f t="shared" si="31"/>
        <v>AEM CT Equity</v>
      </c>
      <c r="E207" s="15">
        <f t="shared" si="34"/>
        <v>9</v>
      </c>
      <c r="F207" s="15" t="str">
        <f t="shared" si="32"/>
        <v>CAE CT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BBU-U CT Equity</v>
      </c>
      <c r="C208" s="15">
        <f t="shared" si="30"/>
        <v>6</v>
      </c>
      <c r="D208" s="15" t="str">
        <f t="shared" si="31"/>
        <v>BBU-U CT Equity</v>
      </c>
      <c r="E208" s="15">
        <f t="shared" si="34"/>
        <v>10</v>
      </c>
      <c r="F208" s="15" t="str">
        <f t="shared" si="32"/>
        <v>CFP CT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EIF CT Equity</v>
      </c>
      <c r="C209" s="15">
        <f t="shared" si="30"/>
        <v>16</v>
      </c>
      <c r="D209" s="15" t="str">
        <f t="shared" si="31"/>
        <v>EIF CT Equity</v>
      </c>
      <c r="E209" s="15">
        <f t="shared" si="34"/>
        <v>11</v>
      </c>
      <c r="F209" s="15" t="str">
        <f t="shared" si="32"/>
        <v>CPG CT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CFP CT Equity</v>
      </c>
      <c r="C210" s="15">
        <f t="shared" si="30"/>
        <v>10</v>
      </c>
      <c r="D210" s="15" t="str">
        <f t="shared" si="31"/>
        <v>CFP CT Equity</v>
      </c>
      <c r="E210" s="15">
        <f t="shared" si="34"/>
        <v>12</v>
      </c>
      <c r="F210" s="15" t="str">
        <f t="shared" si="32"/>
        <v>CPX CT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ECN CT Equity</v>
      </c>
      <c r="C211" s="15">
        <f t="shared" si="30"/>
        <v>15</v>
      </c>
      <c r="D211" s="15" t="str">
        <f t="shared" si="31"/>
        <v>ECN CT Equity</v>
      </c>
      <c r="E211" s="15">
        <f t="shared" si="34"/>
        <v>13</v>
      </c>
      <c r="F211" s="15" t="str">
        <f t="shared" si="32"/>
        <v>CSU CT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CPX CT Equity</v>
      </c>
      <c r="C212" s="15">
        <f t="shared" si="30"/>
        <v>12</v>
      </c>
      <c r="D212" s="15" t="str">
        <f t="shared" si="31"/>
        <v>CPX CT Equity</v>
      </c>
      <c r="E212" s="15">
        <f t="shared" si="34"/>
        <v>14</v>
      </c>
      <c r="F212" s="15" t="str">
        <f t="shared" si="32"/>
        <v>D-U CT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AC CT Equity</v>
      </c>
      <c r="C213" s="15">
        <f t="shared" si="30"/>
        <v>1</v>
      </c>
      <c r="D213" s="15" t="str">
        <f t="shared" si="31"/>
        <v>AC CT Equity</v>
      </c>
      <c r="E213" s="15">
        <f t="shared" si="34"/>
        <v>15</v>
      </c>
      <c r="F213" s="15" t="str">
        <f t="shared" si="32"/>
        <v>ECN CT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SIA CT Equity</v>
      </c>
      <c r="C214" s="15">
        <f t="shared" si="30"/>
        <v>24</v>
      </c>
      <c r="D214" s="15" t="str">
        <f t="shared" si="31"/>
        <v>SIA CT Equity</v>
      </c>
      <c r="E214" s="15">
        <f t="shared" si="34"/>
        <v>16</v>
      </c>
      <c r="F214" s="15" t="str">
        <f t="shared" si="32"/>
        <v>EIF CT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AGI CT Equity</v>
      </c>
      <c r="C215" s="15">
        <f t="shared" si="30"/>
        <v>4</v>
      </c>
      <c r="D215" s="15" t="str">
        <f t="shared" si="31"/>
        <v>AGI CT Equity</v>
      </c>
      <c r="E215" s="15">
        <f t="shared" si="34"/>
        <v>17</v>
      </c>
      <c r="F215" s="15" t="str">
        <f t="shared" si="32"/>
        <v>GOOS CT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PAAS CT Equity</v>
      </c>
      <c r="C216" s="15">
        <f t="shared" si="30"/>
        <v>23</v>
      </c>
      <c r="D216" s="15" t="str">
        <f t="shared" si="31"/>
        <v>PAAS CT Equity</v>
      </c>
      <c r="E216" s="15">
        <f t="shared" si="34"/>
        <v>18</v>
      </c>
      <c r="F216" s="15" t="str">
        <f t="shared" si="32"/>
        <v>IFP CT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GOOS CT Equity</v>
      </c>
      <c r="C217" s="15">
        <f t="shared" si="30"/>
        <v>17</v>
      </c>
      <c r="D217" s="15" t="str">
        <f t="shared" si="31"/>
        <v>GOOS CT Equity</v>
      </c>
      <c r="E217" s="15">
        <f t="shared" si="34"/>
        <v>19</v>
      </c>
      <c r="F217" s="15" t="str">
        <f t="shared" si="32"/>
        <v>LUG CT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BIP-U CT Equity</v>
      </c>
      <c r="C218" s="15">
        <f t="shared" si="30"/>
        <v>7</v>
      </c>
      <c r="D218" s="15" t="str">
        <f t="shared" si="31"/>
        <v>BIP-U CT Equity</v>
      </c>
      <c r="E218" s="15">
        <f t="shared" si="34"/>
        <v>20</v>
      </c>
      <c r="F218" s="15" t="str">
        <f t="shared" si="32"/>
        <v>MG CT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D-U CT Equity</v>
      </c>
      <c r="C219" s="15">
        <f t="shared" si="30"/>
        <v>14</v>
      </c>
      <c r="D219" s="15" t="str">
        <f t="shared" si="31"/>
        <v>D-U CT Equity</v>
      </c>
      <c r="E219" s="15">
        <f t="shared" si="34"/>
        <v>21</v>
      </c>
      <c r="F219" s="15" t="str">
        <f t="shared" si="32"/>
        <v>ONEX CT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CAE CT Equity</v>
      </c>
      <c r="C220" s="15">
        <f t="shared" si="30"/>
        <v>9</v>
      </c>
      <c r="D220" s="15" t="str">
        <f t="shared" si="31"/>
        <v>CAE CT Equity</v>
      </c>
      <c r="E220" s="15">
        <f t="shared" si="34"/>
        <v>22</v>
      </c>
      <c r="F220" s="15" t="str">
        <f t="shared" si="32"/>
        <v>OR CT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ATZ CT Equity</v>
      </c>
      <c r="C221" s="15">
        <f t="shared" si="30"/>
        <v>5</v>
      </c>
      <c r="D221" s="15" t="str">
        <f t="shared" si="31"/>
        <v>ATZ CT Equity</v>
      </c>
      <c r="E221" s="15">
        <f t="shared" si="34"/>
        <v>23</v>
      </c>
      <c r="F221" s="15" t="str">
        <f t="shared" si="32"/>
        <v>PAAS CT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ONEX CT Equity</v>
      </c>
      <c r="C222" s="15">
        <f t="shared" si="30"/>
        <v>21</v>
      </c>
      <c r="D222" s="15" t="str">
        <f t="shared" si="31"/>
        <v>ONEX CT Equity</v>
      </c>
      <c r="E222" s="15">
        <f t="shared" si="34"/>
        <v>24</v>
      </c>
      <c r="F222" s="15" t="str">
        <f t="shared" si="32"/>
        <v>SIA CT Equity</v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12.04.2021</Description0>
    <SirketAnalist xmlns="68a7fc7a-53da-488b-91fa-18c291982698" xsi:nil="true"/>
    <ReportSubCategory xmlns="68a7fc7a-53da-488b-91fa-18c291982698" xsi:nil="true"/>
    <ReportDate xmlns="380cdb1d-a242-4ca6-832c-91492035c7e4">2021-04-12T20:26:26+00:00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A1698357-833D-4E3B-B2B9-E6336587E517}"/>
</file>

<file path=customXml/itemProps2.xml><?xml version="1.0" encoding="utf-8"?>
<ds:datastoreItem xmlns:ds="http://schemas.openxmlformats.org/officeDocument/2006/customXml" ds:itemID="{246FA52A-6D56-405B-9EB7-B5EBF496DC6E}"/>
</file>

<file path=customXml/itemProps3.xml><?xml version="1.0" encoding="utf-8"?>
<ds:datastoreItem xmlns:ds="http://schemas.openxmlformats.org/officeDocument/2006/customXml" ds:itemID="{CA03305C-ABE3-421D-9D5D-6FC5EAF0ED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Sonuc</vt:lpstr>
      <vt:lpstr>Pictures</vt:lpstr>
      <vt:lpstr>X1</vt:lpstr>
      <vt:lpstr>X2</vt:lpstr>
      <vt:lpstr>X3</vt:lpstr>
      <vt:lpstr>X4</vt:lpstr>
      <vt:lpstr>X5</vt:lpstr>
      <vt:lpstr>X6</vt:lpstr>
      <vt:lpstr>Alf</vt:lpstr>
      <vt:lpstr>Sonuc!_MailOriginal</vt:lpstr>
      <vt:lpstr>DosyaYolu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12.04.2021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2021-04-12T20:24:39Z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