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MailOriginal" localSheetId="0">Alf!$L$6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X8" i="16"/>
  <c r="X9" i="16"/>
  <c r="AB9" i="16" s="1"/>
  <c r="X10" i="16"/>
  <c r="X11" i="16"/>
  <c r="X12" i="16"/>
  <c r="X13" i="16"/>
  <c r="X14" i="16"/>
  <c r="X15" i="16"/>
  <c r="AB15" i="16" s="1"/>
  <c r="X16" i="16"/>
  <c r="X17" i="16"/>
  <c r="AB17" i="16" s="1"/>
  <c r="X1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R7" i="16"/>
  <c r="R8" i="16"/>
  <c r="R9" i="16"/>
  <c r="R10" i="16"/>
  <c r="R11" i="16"/>
  <c r="R12" i="16"/>
  <c r="R13" i="16"/>
  <c r="R14" i="16"/>
  <c r="R15" i="16"/>
  <c r="R16" i="16"/>
  <c r="R17" i="16"/>
  <c r="R18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AL7" i="16"/>
  <c r="AN7" i="16" s="1"/>
  <c r="AL8" i="16"/>
  <c r="AN8" i="16" s="1"/>
  <c r="AL9" i="16"/>
  <c r="AL10" i="16"/>
  <c r="AN10" i="16" s="1"/>
  <c r="AL11" i="16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K6" i="16"/>
  <c r="AK15" i="16" s="1"/>
  <c r="AK6" i="15"/>
  <c r="AK6" i="14"/>
  <c r="AK6" i="13"/>
  <c r="AK6" i="12"/>
  <c r="T7" i="16"/>
  <c r="AD7" i="16" s="1"/>
  <c r="T8" i="16"/>
  <c r="AD8" i="16" s="1"/>
  <c r="T9" i="16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V7" i="16"/>
  <c r="Z7" i="16" s="1"/>
  <c r="V8" i="16"/>
  <c r="V9" i="16"/>
  <c r="Z9" i="16" s="1"/>
  <c r="V10" i="16"/>
  <c r="V11" i="16"/>
  <c r="V12" i="16"/>
  <c r="Z12" i="16" s="1"/>
  <c r="V13" i="16"/>
  <c r="V14" i="16"/>
  <c r="V15" i="16"/>
  <c r="Z15" i="16" s="1"/>
  <c r="V16" i="16"/>
  <c r="V17" i="16"/>
  <c r="Z17" i="16" s="1"/>
  <c r="V18" i="16"/>
  <c r="AG6" i="16"/>
  <c r="AG6" i="15"/>
  <c r="AG6" i="14"/>
  <c r="AG6" i="13"/>
  <c r="AG6" i="12"/>
  <c r="U7" i="16"/>
  <c r="Y7" i="16" s="1"/>
  <c r="U8" i="16"/>
  <c r="Y8" i="16" s="1"/>
  <c r="U9" i="16"/>
  <c r="Y9" i="16" s="1"/>
  <c r="U10" i="16"/>
  <c r="Y10" i="16" s="1"/>
  <c r="U11" i="16"/>
  <c r="Y11" i="16" s="1"/>
  <c r="U12" i="16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AK14" i="16" l="1"/>
  <c r="AK13" i="16"/>
  <c r="AM13" i="16" s="1"/>
  <c r="AK11" i="16"/>
  <c r="AK10" i="16"/>
  <c r="AN17" i="16"/>
  <c r="AF8" i="16"/>
  <c r="Q8" i="16"/>
  <c r="AF16" i="16"/>
  <c r="Q16" i="16"/>
  <c r="Q7" i="16"/>
  <c r="AF7" i="16"/>
  <c r="AF13" i="16"/>
  <c r="Q13" i="16"/>
  <c r="AF15" i="16"/>
  <c r="Q15" i="16"/>
  <c r="Q12" i="16"/>
  <c r="AF12" i="16"/>
  <c r="AK12" i="16"/>
  <c r="AK18" i="16"/>
  <c r="AK9" i="16"/>
  <c r="AG7" i="16"/>
  <c r="AI7" i="16" s="1"/>
  <c r="AG8" i="16"/>
  <c r="AI8" i="16" s="1"/>
  <c r="AG9" i="16"/>
  <c r="AI9" i="16" s="1"/>
  <c r="AG10" i="16"/>
  <c r="AG11" i="16"/>
  <c r="AG12" i="16"/>
  <c r="AG13" i="16"/>
  <c r="AG14" i="16"/>
  <c r="AG15" i="16"/>
  <c r="AI15" i="16" s="1"/>
  <c r="AG16" i="16"/>
  <c r="AG17" i="16"/>
  <c r="AG18" i="16"/>
  <c r="AK17" i="16"/>
  <c r="AK8" i="16"/>
  <c r="AK16" i="16"/>
  <c r="AK7" i="16"/>
  <c r="AF14" i="16"/>
  <c r="Q14" i="16"/>
  <c r="Q11" i="16"/>
  <c r="AF11" i="16"/>
  <c r="AF18" i="16"/>
  <c r="Q18" i="16"/>
  <c r="AF10" i="16"/>
  <c r="Q10" i="16"/>
  <c r="AF17" i="16"/>
  <c r="Q17" i="16"/>
  <c r="Q9" i="16"/>
  <c r="AE9" i="16" s="1"/>
  <c r="AM16" i="16" l="1"/>
  <c r="AM8" i="16"/>
  <c r="Y12" i="16" l="1"/>
  <c r="AM10" i="16" l="1"/>
  <c r="AG11" i="3" l="1"/>
  <c r="AH11" i="3"/>
  <c r="AJ11" i="3" s="1"/>
  <c r="AH8" i="3" l="1"/>
  <c r="AJ8" i="3" s="1"/>
  <c r="AG8" i="3"/>
  <c r="Z8" i="16"/>
  <c r="AB8" i="16"/>
  <c r="Z11" i="16"/>
  <c r="AH55" i="3"/>
  <c r="AJ55" i="3" s="1"/>
  <c r="AG55" i="3"/>
  <c r="AH46" i="3"/>
  <c r="AJ46" i="3" s="1"/>
  <c r="AG46" i="3"/>
  <c r="AB13" i="16" l="1"/>
  <c r="AB11" i="16"/>
  <c r="AN9" i="16"/>
  <c r="AM18" i="16"/>
  <c r="AM7" i="16"/>
  <c r="AI46" i="3"/>
  <c r="AI11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AC7" i="8" l="1"/>
  <c r="AB2" i="8"/>
  <c r="P17" i="8" s="1"/>
  <c r="A53" i="8"/>
  <c r="AC48" i="8"/>
  <c r="J7" i="8" l="1"/>
  <c r="Q12" i="8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L6" i="7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L8" i="7" s="1"/>
  <c r="L10" i="7" s="1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AC9" i="16" l="1"/>
  <c r="B34" i="8"/>
  <c r="AC50" i="8"/>
  <c r="A55" i="8"/>
  <c r="AI12" i="16" l="1"/>
  <c r="AE10" i="16"/>
  <c r="A56" i="8"/>
  <c r="AC51" i="8"/>
  <c r="AH37" i="3" l="1"/>
  <c r="AJ37" i="3" s="1"/>
  <c r="AG37" i="3"/>
  <c r="AH70" i="3"/>
  <c r="AJ70" i="3" s="1"/>
  <c r="AG70" i="3"/>
  <c r="AI70" i="3" s="1"/>
  <c r="AG14" i="3"/>
  <c r="AI14" i="3" s="1"/>
  <c r="AH14" i="3"/>
  <c r="AJ14" i="3" s="1"/>
  <c r="AG71" i="3"/>
  <c r="AI71" i="3" s="1"/>
  <c r="AH71" i="3"/>
  <c r="AJ71" i="3" s="1"/>
  <c r="AH20" i="3"/>
  <c r="AJ20" i="3" s="1"/>
  <c r="AG20" i="3"/>
  <c r="AG12" i="3"/>
  <c r="AI12" i="3" s="1"/>
  <c r="AH12" i="3"/>
  <c r="AJ12" i="3" s="1"/>
  <c r="AH40" i="3"/>
  <c r="AJ40" i="3" s="1"/>
  <c r="AG40" i="3"/>
  <c r="AG15" i="3"/>
  <c r="AH15" i="3"/>
  <c r="AJ15" i="3" s="1"/>
  <c r="AH64" i="3"/>
  <c r="AJ64" i="3" s="1"/>
  <c r="AG64" i="3"/>
  <c r="AI64" i="3" s="1"/>
  <c r="AG79" i="3"/>
  <c r="AI79" i="3" s="1"/>
  <c r="AH79" i="3"/>
  <c r="AJ79" i="3" s="1"/>
  <c r="AG87" i="3"/>
  <c r="AI87" i="3" s="1"/>
  <c r="AH87" i="3"/>
  <c r="AJ87" i="3" s="1"/>
  <c r="AG74" i="3"/>
  <c r="AI74" i="3" s="1"/>
  <c r="AH74" i="3"/>
  <c r="AJ74" i="3" s="1"/>
  <c r="AG85" i="3"/>
  <c r="AH85" i="3"/>
  <c r="AJ85" i="3" s="1"/>
  <c r="AG39" i="3"/>
  <c r="AI39" i="3" s="1"/>
  <c r="AH39" i="3"/>
  <c r="AJ39" i="3" s="1"/>
  <c r="AG88" i="3"/>
  <c r="AI88" i="3" s="1"/>
  <c r="AH88" i="3"/>
  <c r="AJ88" i="3" s="1"/>
  <c r="AH18" i="3"/>
  <c r="AJ18" i="3" s="1"/>
  <c r="AG18" i="3"/>
  <c r="AI18" i="3" s="1"/>
  <c r="AG34" i="3"/>
  <c r="AI34" i="3" s="1"/>
  <c r="AH34" i="3"/>
  <c r="AJ34" i="3" s="1"/>
  <c r="AH82" i="3"/>
  <c r="AJ82" i="3" s="1"/>
  <c r="AG82" i="3"/>
  <c r="AG65" i="3"/>
  <c r="AI65" i="3" s="1"/>
  <c r="AH65" i="3"/>
  <c r="AJ65" i="3" s="1"/>
  <c r="AH31" i="3"/>
  <c r="AJ31" i="3" s="1"/>
  <c r="AG31" i="3"/>
  <c r="AI31" i="3" s="1"/>
  <c r="AH97" i="3"/>
  <c r="AJ97" i="3" s="1"/>
  <c r="AG97" i="3"/>
  <c r="AG101" i="3"/>
  <c r="AH101" i="3"/>
  <c r="AJ101" i="3" s="1"/>
  <c r="AG91" i="3"/>
  <c r="AI91" i="3" s="1"/>
  <c r="AH91" i="3"/>
  <c r="AJ91" i="3" s="1"/>
  <c r="AH51" i="3"/>
  <c r="AJ51" i="3" s="1"/>
  <c r="AG51" i="3"/>
  <c r="AI51" i="3" s="1"/>
  <c r="AG83" i="3"/>
  <c r="AI83" i="3" s="1"/>
  <c r="AH83" i="3"/>
  <c r="AJ83" i="3" s="1"/>
  <c r="AG17" i="3"/>
  <c r="AI17" i="3" s="1"/>
  <c r="AH17" i="3"/>
  <c r="AJ17" i="3" s="1"/>
  <c r="AG13" i="3"/>
  <c r="AI13" i="3" s="1"/>
  <c r="AH13" i="3"/>
  <c r="AJ13" i="3" s="1"/>
  <c r="AG54" i="3"/>
  <c r="AI54" i="3" s="1"/>
  <c r="AH54" i="3"/>
  <c r="AJ54" i="3" s="1"/>
  <c r="AG102" i="3"/>
  <c r="AI102" i="3" s="1"/>
  <c r="AH102" i="3"/>
  <c r="AJ102" i="3" s="1"/>
  <c r="AH42" i="3"/>
  <c r="AJ42" i="3" s="1"/>
  <c r="AG42" i="3"/>
  <c r="AH35" i="3"/>
  <c r="AJ35" i="3" s="1"/>
  <c r="AG35" i="3"/>
  <c r="AG41" i="3"/>
  <c r="AH41" i="3"/>
  <c r="AJ41" i="3" s="1"/>
  <c r="AG29" i="3"/>
  <c r="AI29" i="3" s="1"/>
  <c r="AH29" i="3"/>
  <c r="AJ29" i="3" s="1"/>
  <c r="AG38" i="3"/>
  <c r="AH38" i="3"/>
  <c r="AJ38" i="3" s="1"/>
  <c r="AG45" i="3"/>
  <c r="AH45" i="3"/>
  <c r="AJ45" i="3" s="1"/>
  <c r="AH96" i="3"/>
  <c r="AJ96" i="3" s="1"/>
  <c r="AG96" i="3"/>
  <c r="AI96" i="3" s="1"/>
  <c r="AG50" i="3"/>
  <c r="AH50" i="3"/>
  <c r="AJ50" i="3" s="1"/>
  <c r="AH94" i="3"/>
  <c r="AJ94" i="3" s="1"/>
  <c r="AG94" i="3"/>
  <c r="AG106" i="3"/>
  <c r="AI106" i="3" s="1"/>
  <c r="AH106" i="3"/>
  <c r="AJ106" i="3" s="1"/>
  <c r="AH99" i="3"/>
  <c r="AJ99" i="3" s="1"/>
  <c r="AG99" i="3"/>
  <c r="AG25" i="3"/>
  <c r="AH25" i="3"/>
  <c r="AJ25" i="3" s="1"/>
  <c r="AH86" i="3"/>
  <c r="AJ86" i="3" s="1"/>
  <c r="AG86" i="3"/>
  <c r="AI86" i="3" s="1"/>
  <c r="AG73" i="3"/>
  <c r="AI73" i="3" s="1"/>
  <c r="AH73" i="3"/>
  <c r="AJ73" i="3" s="1"/>
  <c r="AH93" i="3"/>
  <c r="AJ93" i="3" s="1"/>
  <c r="AG93" i="3"/>
  <c r="AI93" i="3" s="1"/>
  <c r="AH63" i="3"/>
  <c r="AJ63" i="3" s="1"/>
  <c r="AG63" i="3"/>
  <c r="AI63" i="3" s="1"/>
  <c r="AG28" i="3"/>
  <c r="AI28" i="3" s="1"/>
  <c r="AH28" i="3"/>
  <c r="AJ28" i="3" s="1"/>
  <c r="AG47" i="3"/>
  <c r="AI47" i="3" s="1"/>
  <c r="AH47" i="3"/>
  <c r="AJ47" i="3" s="1"/>
  <c r="AH81" i="3"/>
  <c r="AJ81" i="3" s="1"/>
  <c r="AG81" i="3"/>
  <c r="AI81" i="3" s="1"/>
  <c r="AH26" i="3"/>
  <c r="AJ26" i="3" s="1"/>
  <c r="AG26" i="3"/>
  <c r="AI26" i="3" s="1"/>
  <c r="AH72" i="3"/>
  <c r="AJ72" i="3" s="1"/>
  <c r="AG72" i="3"/>
  <c r="AI72" i="3" s="1"/>
  <c r="AG80" i="3"/>
  <c r="AI80" i="3" s="1"/>
  <c r="AH80" i="3"/>
  <c r="AJ80" i="3" s="1"/>
  <c r="AG75" i="3"/>
  <c r="AH75" i="3"/>
  <c r="AJ75" i="3" s="1"/>
  <c r="AG68" i="3"/>
  <c r="AH68" i="3"/>
  <c r="AJ68" i="3" s="1"/>
  <c r="AG48" i="3"/>
  <c r="AI48" i="3" s="1"/>
  <c r="AH48" i="3"/>
  <c r="AJ48" i="3" s="1"/>
  <c r="AH104" i="3"/>
  <c r="AJ104" i="3" s="1"/>
  <c r="AG104" i="3"/>
  <c r="AI104" i="3" s="1"/>
  <c r="AH92" i="3"/>
  <c r="AJ92" i="3" s="1"/>
  <c r="AG92" i="3"/>
  <c r="AH44" i="3"/>
  <c r="AJ44" i="3" s="1"/>
  <c r="AG44" i="3"/>
  <c r="AG36" i="3"/>
  <c r="AI36" i="3" s="1"/>
  <c r="AH36" i="3"/>
  <c r="AJ36" i="3" s="1"/>
  <c r="AG95" i="3"/>
  <c r="AI95" i="3" s="1"/>
  <c r="AH95" i="3"/>
  <c r="AJ95" i="3" s="1"/>
  <c r="AH98" i="3"/>
  <c r="AJ98" i="3" s="1"/>
  <c r="AG98" i="3"/>
  <c r="AG90" i="3"/>
  <c r="AH90" i="3"/>
  <c r="AJ90" i="3" s="1"/>
  <c r="AG27" i="3"/>
  <c r="AI27" i="3" s="1"/>
  <c r="AH27" i="3"/>
  <c r="AJ27" i="3" s="1"/>
  <c r="AG19" i="3"/>
  <c r="AI19" i="3" s="1"/>
  <c r="AH19" i="3"/>
  <c r="AJ19" i="3" s="1"/>
  <c r="AH52" i="3"/>
  <c r="AJ52" i="3" s="1"/>
  <c r="AG52" i="3"/>
  <c r="AI52" i="3" s="1"/>
  <c r="AG77" i="3"/>
  <c r="AI77" i="3" s="1"/>
  <c r="AH77" i="3"/>
  <c r="AJ77" i="3" s="1"/>
  <c r="AH49" i="3"/>
  <c r="AJ49" i="3" s="1"/>
  <c r="AG49" i="3"/>
  <c r="AI49" i="3" s="1"/>
  <c r="AH60" i="3"/>
  <c r="AJ60" i="3" s="1"/>
  <c r="AG60" i="3"/>
  <c r="AI60" i="3" s="1"/>
  <c r="AG58" i="3"/>
  <c r="AI58" i="3" s="1"/>
  <c r="AH58" i="3"/>
  <c r="AJ58" i="3" s="1"/>
  <c r="AH105" i="3"/>
  <c r="AJ105" i="3" s="1"/>
  <c r="AG105" i="3"/>
  <c r="AI105" i="3" s="1"/>
  <c r="AG66" i="3"/>
  <c r="AI66" i="3" s="1"/>
  <c r="AH66" i="3"/>
  <c r="AJ66" i="3" s="1"/>
  <c r="AH43" i="3"/>
  <c r="AJ43" i="3" s="1"/>
  <c r="AG43" i="3"/>
  <c r="AG23" i="3"/>
  <c r="AH23" i="3"/>
  <c r="AJ23" i="3" s="1"/>
  <c r="AG53" i="3"/>
  <c r="AI53" i="3" s="1"/>
  <c r="AH53" i="3"/>
  <c r="AJ53" i="3" s="1"/>
  <c r="AG89" i="3"/>
  <c r="AH89" i="3"/>
  <c r="AJ89" i="3" s="1"/>
  <c r="AG57" i="3"/>
  <c r="AI57" i="3" s="1"/>
  <c r="AH57" i="3"/>
  <c r="AJ57" i="3" s="1"/>
  <c r="AH84" i="3"/>
  <c r="AJ84" i="3" s="1"/>
  <c r="AG84" i="3"/>
  <c r="AG69" i="3"/>
  <c r="AH69" i="3"/>
  <c r="AJ69" i="3" s="1"/>
  <c r="AH100" i="3"/>
  <c r="AJ100" i="3" s="1"/>
  <c r="AG100" i="3"/>
  <c r="AG76" i="3"/>
  <c r="AI76" i="3" s="1"/>
  <c r="AH76" i="3"/>
  <c r="AJ76" i="3" s="1"/>
  <c r="AH78" i="3"/>
  <c r="AJ78" i="3" s="1"/>
  <c r="AG78" i="3"/>
  <c r="AI78" i="3" s="1"/>
  <c r="AH33" i="3"/>
  <c r="AJ33" i="3" s="1"/>
  <c r="AG33" i="3"/>
  <c r="AI33" i="3" s="1"/>
  <c r="AH16" i="3"/>
  <c r="AJ16" i="3" s="1"/>
  <c r="AG16" i="3"/>
  <c r="AI16" i="3" s="1"/>
  <c r="AH61" i="3"/>
  <c r="AJ61" i="3" s="1"/>
  <c r="AG61" i="3"/>
  <c r="AI61" i="3" s="1"/>
  <c r="AH62" i="3"/>
  <c r="AJ62" i="3" s="1"/>
  <c r="AG62" i="3"/>
  <c r="AH56" i="3"/>
  <c r="AJ56" i="3" s="1"/>
  <c r="AG56" i="3"/>
  <c r="AI56" i="3" s="1"/>
  <c r="AH22" i="3"/>
  <c r="AJ22" i="3" s="1"/>
  <c r="AG22" i="3"/>
  <c r="AI22" i="3" s="1"/>
  <c r="AH30" i="3"/>
  <c r="AJ30" i="3" s="1"/>
  <c r="AG30" i="3"/>
  <c r="AG21" i="3"/>
  <c r="AI21" i="3" s="1"/>
  <c r="AH21" i="3"/>
  <c r="AJ21" i="3" s="1"/>
  <c r="AG59" i="3"/>
  <c r="AI59" i="3" s="1"/>
  <c r="AH59" i="3"/>
  <c r="AJ59" i="3" s="1"/>
  <c r="AH67" i="3"/>
  <c r="AJ67" i="3" s="1"/>
  <c r="AG67" i="3"/>
  <c r="AI67" i="3" s="1"/>
  <c r="AG103" i="3"/>
  <c r="AI103" i="3" s="1"/>
  <c r="AH103" i="3"/>
  <c r="AJ103" i="3" s="1"/>
  <c r="AG32" i="3"/>
  <c r="AI32" i="3" s="1"/>
  <c r="AH32" i="3"/>
  <c r="AJ32" i="3" s="1"/>
  <c r="AG24" i="3"/>
  <c r="AH24" i="3"/>
  <c r="AJ24" i="3" s="1"/>
  <c r="AG9" i="3"/>
  <c r="AH9" i="3"/>
  <c r="AJ9" i="3" s="1"/>
  <c r="AI37" i="3"/>
  <c r="AI8" i="3"/>
  <c r="AI38" i="3"/>
  <c r="AI68" i="3"/>
  <c r="A57" i="8"/>
  <c r="AC52" i="8"/>
  <c r="AI100" i="3" l="1"/>
  <c r="AI84" i="3"/>
  <c r="AI24" i="3"/>
  <c r="AC53" i="8"/>
  <c r="A58" i="8"/>
  <c r="A59" i="8" l="1"/>
  <c r="AC54" i="8"/>
  <c r="AI85" i="3" l="1"/>
  <c r="AI62" i="3"/>
  <c r="A60" i="8"/>
  <c r="AC55" i="8"/>
  <c r="AH10" i="3" l="1"/>
  <c r="AJ10" i="3" s="1"/>
  <c r="AG10" i="3"/>
  <c r="AI13" i="16"/>
  <c r="AM14" i="16"/>
  <c r="AM17" i="16"/>
  <c r="AC17" i="16"/>
  <c r="AC56" i="8"/>
  <c r="A61" i="8"/>
  <c r="AI11" i="16" l="1"/>
  <c r="AB16" i="16"/>
  <c r="AF9" i="16"/>
  <c r="AI10" i="3"/>
  <c r="AI50" i="3"/>
  <c r="Z13" i="16"/>
  <c r="AN11" i="16"/>
  <c r="AC15" i="16"/>
  <c r="AD9" i="16"/>
  <c r="A62" i="8"/>
  <c r="AC57" i="8"/>
  <c r="AE13" i="16" l="1"/>
  <c r="AE11" i="16"/>
  <c r="AE17" i="16"/>
  <c r="AC58" i="8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A63" i="8"/>
  <c r="A64" i="8" l="1"/>
  <c r="B111" i="8"/>
  <c r="B240" i="8"/>
  <c r="B399" i="8"/>
  <c r="B217" i="8"/>
  <c r="B413" i="8"/>
  <c r="B112" i="8"/>
  <c r="B370" i="8"/>
  <c r="B273" i="8"/>
  <c r="B312" i="8"/>
  <c r="B434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352" i="8"/>
  <c r="B347" i="8"/>
  <c r="B469" i="8"/>
  <c r="B135" i="8"/>
  <c r="B265" i="8"/>
  <c r="B285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B125" i="8"/>
  <c r="B201" i="8"/>
  <c r="B295" i="8"/>
  <c r="B487" i="8"/>
  <c r="B537" i="8"/>
  <c r="B345" i="8"/>
  <c r="B234" i="8"/>
  <c r="B292" i="8"/>
  <c r="B501" i="8"/>
  <c r="B512" i="8"/>
  <c r="B542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B479" i="8"/>
  <c r="B159" i="8"/>
  <c r="B108" i="8"/>
  <c r="B329" i="8"/>
  <c r="B463" i="8"/>
  <c r="B344" i="8"/>
  <c r="B485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Z18" i="16" l="1"/>
  <c r="A66" i="8"/>
  <c r="AB14" i="16" l="1"/>
  <c r="AM15" i="16"/>
  <c r="A67" i="8"/>
  <c r="A68" i="8" l="1"/>
  <c r="AE15" i="16" l="1"/>
  <c r="A69" i="8"/>
  <c r="U334" i="12" l="1"/>
  <c r="Y334" i="12" s="1"/>
  <c r="V334" i="12"/>
  <c r="Z334" i="12" s="1"/>
  <c r="V42" i="12"/>
  <c r="Z42" i="12" s="1"/>
  <c r="U42" i="12"/>
  <c r="Y42" i="12" s="1"/>
  <c r="X490" i="12"/>
  <c r="W490" i="12"/>
  <c r="AA490" i="12" s="1"/>
  <c r="AH149" i="12"/>
  <c r="AJ149" i="12" s="1"/>
  <c r="AG149" i="12"/>
  <c r="AI149" i="12" s="1"/>
  <c r="AL271" i="12"/>
  <c r="AN271" i="12" s="1"/>
  <c r="AK271" i="12"/>
  <c r="AM271" i="12" s="1"/>
  <c r="AL106" i="3"/>
  <c r="AN106" i="3" s="1"/>
  <c r="AK106" i="3"/>
  <c r="AM106" i="3" s="1"/>
  <c r="R457" i="12"/>
  <c r="V68" i="16"/>
  <c r="Z68" i="16" s="1"/>
  <c r="U68" i="16"/>
  <c r="Y68" i="16" s="1"/>
  <c r="S492" i="12"/>
  <c r="T492" i="12"/>
  <c r="AD492" i="12" s="1"/>
  <c r="AG9" i="13"/>
  <c r="AH9" i="13"/>
  <c r="AJ9" i="13" s="1"/>
  <c r="V71" i="15"/>
  <c r="Z71" i="15" s="1"/>
  <c r="U71" i="15"/>
  <c r="Y71" i="15" s="1"/>
  <c r="W30" i="14"/>
  <c r="AA30" i="14" s="1"/>
  <c r="X30" i="14"/>
  <c r="AB30" i="14" s="1"/>
  <c r="W180" i="12"/>
  <c r="AA180" i="12" s="1"/>
  <c r="X180" i="12"/>
  <c r="V455" i="12"/>
  <c r="Z455" i="12" s="1"/>
  <c r="U455" i="12"/>
  <c r="Y455" i="12" s="1"/>
  <c r="T242" i="12"/>
  <c r="AD242" i="12" s="1"/>
  <c r="S242" i="12"/>
  <c r="U64" i="16"/>
  <c r="Y64" i="16" s="1"/>
  <c r="V64" i="16"/>
  <c r="Z64" i="16" s="1"/>
  <c r="AK105" i="12"/>
  <c r="AM105" i="12" s="1"/>
  <c r="AL105" i="12"/>
  <c r="AN105" i="12" s="1"/>
  <c r="X60" i="3"/>
  <c r="AB60" i="3" s="1"/>
  <c r="W60" i="3"/>
  <c r="AA60" i="3" s="1"/>
  <c r="T167" i="12"/>
  <c r="AD167" i="12" s="1"/>
  <c r="S167" i="12"/>
  <c r="AC167" i="12" s="1"/>
  <c r="S22" i="15"/>
  <c r="AC22" i="15" s="1"/>
  <c r="T22" i="15"/>
  <c r="AD22" i="15" s="1"/>
  <c r="AH485" i="12"/>
  <c r="AJ485" i="12" s="1"/>
  <c r="AG485" i="12"/>
  <c r="X73" i="12"/>
  <c r="AB73" i="12" s="1"/>
  <c r="W73" i="12"/>
  <c r="AA73" i="12" s="1"/>
  <c r="X7" i="13"/>
  <c r="AB7" i="13" s="1"/>
  <c r="W7" i="13"/>
  <c r="AA7" i="13" s="1"/>
  <c r="V31" i="3"/>
  <c r="Z31" i="3" s="1"/>
  <c r="U31" i="3"/>
  <c r="Y31" i="3" s="1"/>
  <c r="R28" i="15"/>
  <c r="V32" i="15"/>
  <c r="Z32" i="15" s="1"/>
  <c r="U32" i="15"/>
  <c r="Y32" i="15" s="1"/>
  <c r="R100" i="15"/>
  <c r="AG97" i="15"/>
  <c r="AH97" i="15"/>
  <c r="AJ97" i="15" s="1"/>
  <c r="X64" i="16"/>
  <c r="AB64" i="16" s="1"/>
  <c r="W64" i="16"/>
  <c r="AA64" i="16" s="1"/>
  <c r="R216" i="12"/>
  <c r="V422" i="12"/>
  <c r="U422" i="12"/>
  <c r="Y422" i="12" s="1"/>
  <c r="T139" i="12"/>
  <c r="AD139" i="12" s="1"/>
  <c r="S139" i="12"/>
  <c r="X482" i="12"/>
  <c r="W482" i="12"/>
  <c r="AA482" i="12" s="1"/>
  <c r="X248" i="12"/>
  <c r="W248" i="12"/>
  <c r="AA248" i="12" s="1"/>
  <c r="AG164" i="16"/>
  <c r="AH164" i="16"/>
  <c r="AJ164" i="16" s="1"/>
  <c r="AG28" i="14"/>
  <c r="AI28" i="14" s="1"/>
  <c r="AH28" i="14"/>
  <c r="AJ28" i="14" s="1"/>
  <c r="V19" i="16"/>
  <c r="U19" i="16"/>
  <c r="Y19" i="16" s="1"/>
  <c r="AK101" i="16"/>
  <c r="AM101" i="16" s="1"/>
  <c r="AL101" i="16"/>
  <c r="AN101" i="16" s="1"/>
  <c r="V224" i="12"/>
  <c r="Z224" i="12" s="1"/>
  <c r="U224" i="12"/>
  <c r="Y224" i="12" s="1"/>
  <c r="X255" i="12"/>
  <c r="AB255" i="12" s="1"/>
  <c r="W255" i="12"/>
  <c r="AA255" i="12" s="1"/>
  <c r="X73" i="3"/>
  <c r="AB73" i="3" s="1"/>
  <c r="W73" i="3"/>
  <c r="AA73" i="3" s="1"/>
  <c r="T7" i="13"/>
  <c r="AD7" i="13" s="1"/>
  <c r="S7" i="13"/>
  <c r="AC7" i="13" s="1"/>
  <c r="T388" i="12"/>
  <c r="AD388" i="12" s="1"/>
  <c r="S388" i="12"/>
  <c r="AC388" i="12" s="1"/>
  <c r="W333" i="12"/>
  <c r="AA333" i="12" s="1"/>
  <c r="X333" i="12"/>
  <c r="AG383" i="12"/>
  <c r="AI383" i="12" s="1"/>
  <c r="AH383" i="12"/>
  <c r="AJ383" i="12" s="1"/>
  <c r="W486" i="12"/>
  <c r="AA486" i="12" s="1"/>
  <c r="X486" i="12"/>
  <c r="AL449" i="12"/>
  <c r="AN449" i="12" s="1"/>
  <c r="AK449" i="12"/>
  <c r="AM449" i="12" s="1"/>
  <c r="AH54" i="15"/>
  <c r="AJ54" i="15" s="1"/>
  <c r="AG54" i="15"/>
  <c r="AI54" i="15" s="1"/>
  <c r="AK198" i="16"/>
  <c r="AM198" i="16" s="1"/>
  <c r="AL198" i="16"/>
  <c r="X84" i="12"/>
  <c r="AB84" i="12" s="1"/>
  <c r="W84" i="12"/>
  <c r="AA84" i="12" s="1"/>
  <c r="AH458" i="12"/>
  <c r="AJ458" i="12" s="1"/>
  <c r="AG458" i="12"/>
  <c r="AI458" i="12" s="1"/>
  <c r="U78" i="15"/>
  <c r="Y78" i="15" s="1"/>
  <c r="V78" i="15"/>
  <c r="Z78" i="15" s="1"/>
  <c r="AG229" i="12"/>
  <c r="AI229" i="12" s="1"/>
  <c r="AH229" i="12"/>
  <c r="AJ229" i="12" s="1"/>
  <c r="R186" i="12"/>
  <c r="AF186" i="12" s="1"/>
  <c r="AK43" i="14"/>
  <c r="AM43" i="14" s="1"/>
  <c r="AL43" i="14"/>
  <c r="AN43" i="14" s="1"/>
  <c r="S45" i="12"/>
  <c r="T45" i="12"/>
  <c r="AD45" i="12" s="1"/>
  <c r="R58" i="12"/>
  <c r="R395" i="12"/>
  <c r="X27" i="14"/>
  <c r="AB27" i="14" s="1"/>
  <c r="W27" i="14"/>
  <c r="AA27" i="14" s="1"/>
  <c r="S489" i="12"/>
  <c r="T489" i="12"/>
  <c r="AD489" i="12" s="1"/>
  <c r="S223" i="16"/>
  <c r="AC223" i="16" s="1"/>
  <c r="T223" i="16"/>
  <c r="AD223" i="16" s="1"/>
  <c r="T63" i="3"/>
  <c r="AD63" i="3" s="1"/>
  <c r="S63" i="3"/>
  <c r="AC63" i="3" s="1"/>
  <c r="T342" i="12"/>
  <c r="AD342" i="12" s="1"/>
  <c r="S342" i="12"/>
  <c r="S475" i="12"/>
  <c r="T475" i="12"/>
  <c r="AD475" i="12" s="1"/>
  <c r="V204" i="16"/>
  <c r="U204" i="16"/>
  <c r="Y204" i="16" s="1"/>
  <c r="W76" i="3"/>
  <c r="AA76" i="3" s="1"/>
  <c r="X76" i="3"/>
  <c r="AB76" i="3" s="1"/>
  <c r="AH174" i="16"/>
  <c r="AJ174" i="16" s="1"/>
  <c r="AG174" i="16"/>
  <c r="AI174" i="16" s="1"/>
  <c r="X62" i="15"/>
  <c r="AB62" i="15" s="1"/>
  <c r="W62" i="15"/>
  <c r="AA62" i="15" s="1"/>
  <c r="R30" i="12"/>
  <c r="T39" i="12"/>
  <c r="AD39" i="12" s="1"/>
  <c r="S39" i="12"/>
  <c r="AC39" i="12" s="1"/>
  <c r="V51" i="3"/>
  <c r="Z51" i="3" s="1"/>
  <c r="U51" i="3"/>
  <c r="S208" i="16"/>
  <c r="AC208" i="16" s="1"/>
  <c r="T208" i="16"/>
  <c r="AD208" i="16" s="1"/>
  <c r="V29" i="12"/>
  <c r="Z29" i="12" s="1"/>
  <c r="U29" i="12"/>
  <c r="Y29" i="12" s="1"/>
  <c r="AK212" i="16"/>
  <c r="AM212" i="16" s="1"/>
  <c r="AL212" i="16"/>
  <c r="AN212" i="16" s="1"/>
  <c r="X28" i="3"/>
  <c r="AB28" i="3" s="1"/>
  <c r="W28" i="3"/>
  <c r="AA28" i="3" s="1"/>
  <c r="R18" i="3"/>
  <c r="U507" i="12"/>
  <c r="Y507" i="12" s="1"/>
  <c r="V507" i="12"/>
  <c r="Z507" i="12" s="1"/>
  <c r="AH376" i="12"/>
  <c r="AJ376" i="12" s="1"/>
  <c r="AG376" i="12"/>
  <c r="W80" i="15"/>
  <c r="AA80" i="15" s="1"/>
  <c r="X80" i="15"/>
  <c r="AB80" i="15" s="1"/>
  <c r="W73" i="15"/>
  <c r="AA73" i="15" s="1"/>
  <c r="X73" i="15"/>
  <c r="AB73" i="15" s="1"/>
  <c r="W251" i="12"/>
  <c r="AA251" i="12" s="1"/>
  <c r="X251" i="12"/>
  <c r="AB251" i="12" s="1"/>
  <c r="R88" i="12"/>
  <c r="W48" i="15"/>
  <c r="AA48" i="15" s="1"/>
  <c r="X48" i="15"/>
  <c r="AB48" i="15" s="1"/>
  <c r="V28" i="12"/>
  <c r="Z28" i="12" s="1"/>
  <c r="U28" i="12"/>
  <c r="Y28" i="12" s="1"/>
  <c r="S138" i="12"/>
  <c r="T138" i="12"/>
  <c r="AD138" i="12" s="1"/>
  <c r="R216" i="16"/>
  <c r="AK285" i="12"/>
  <c r="AM285" i="12" s="1"/>
  <c r="AL285" i="12"/>
  <c r="AN285" i="12" s="1"/>
  <c r="W162" i="16"/>
  <c r="AA162" i="16" s="1"/>
  <c r="X162" i="16"/>
  <c r="W66" i="15"/>
  <c r="AA66" i="15" s="1"/>
  <c r="X66" i="15"/>
  <c r="AB66" i="15" s="1"/>
  <c r="V208" i="16"/>
  <c r="Z208" i="16" s="1"/>
  <c r="U208" i="16"/>
  <c r="Y208" i="16" s="1"/>
  <c r="AK481" i="12"/>
  <c r="AM481" i="12" s="1"/>
  <c r="AL481" i="12"/>
  <c r="AN481" i="12" s="1"/>
  <c r="AK318" i="12"/>
  <c r="AM318" i="12" s="1"/>
  <c r="AL318" i="12"/>
  <c r="AN318" i="12" s="1"/>
  <c r="AL126" i="16"/>
  <c r="AK126" i="16"/>
  <c r="AM126" i="16" s="1"/>
  <c r="AL67" i="15"/>
  <c r="AK67" i="15"/>
  <c r="AM67" i="15" s="1"/>
  <c r="R17" i="3"/>
  <c r="AK419" i="12"/>
  <c r="AM419" i="12" s="1"/>
  <c r="AL419" i="12"/>
  <c r="AN419" i="12" s="1"/>
  <c r="AL88" i="3"/>
  <c r="AN88" i="3" s="1"/>
  <c r="AK88" i="3"/>
  <c r="AM88" i="3" s="1"/>
  <c r="U489" i="12"/>
  <c r="Y489" i="12" s="1"/>
  <c r="V489" i="12"/>
  <c r="Z489" i="12" s="1"/>
  <c r="R183" i="12"/>
  <c r="W356" i="12"/>
  <c r="AA356" i="12" s="1"/>
  <c r="X356" i="12"/>
  <c r="AG227" i="12"/>
  <c r="AI227" i="12" s="1"/>
  <c r="AH227" i="12"/>
  <c r="AJ227" i="12" s="1"/>
  <c r="U27" i="13"/>
  <c r="Y27" i="13" s="1"/>
  <c r="V27" i="13"/>
  <c r="Z27" i="13" s="1"/>
  <c r="U253" i="12"/>
  <c r="Y253" i="12" s="1"/>
  <c r="V253" i="12"/>
  <c r="Z253" i="12" s="1"/>
  <c r="U103" i="16"/>
  <c r="Y103" i="16" s="1"/>
  <c r="V103" i="16"/>
  <c r="Z103" i="16" s="1"/>
  <c r="R63" i="16"/>
  <c r="U24" i="15"/>
  <c r="Y24" i="15" s="1"/>
  <c r="V24" i="15"/>
  <c r="Z24" i="15" s="1"/>
  <c r="T27" i="14"/>
  <c r="AD27" i="14" s="1"/>
  <c r="S27" i="14"/>
  <c r="AC27" i="14" s="1"/>
  <c r="R23" i="3"/>
  <c r="AL80" i="16"/>
  <c r="AK80" i="16"/>
  <c r="AM80" i="16" s="1"/>
  <c r="AL181" i="16"/>
  <c r="AN181" i="16" s="1"/>
  <c r="AK181" i="16"/>
  <c r="AM181" i="16" s="1"/>
  <c r="X213" i="12"/>
  <c r="W213" i="12"/>
  <c r="AA213" i="12" s="1"/>
  <c r="V76" i="12"/>
  <c r="Z76" i="12" s="1"/>
  <c r="U76" i="12"/>
  <c r="Y76" i="12" s="1"/>
  <c r="W236" i="12"/>
  <c r="AA236" i="12" s="1"/>
  <c r="X236" i="12"/>
  <c r="R176" i="12"/>
  <c r="AH139" i="12"/>
  <c r="AJ139" i="12" s="1"/>
  <c r="AG139" i="12"/>
  <c r="AI139" i="12" s="1"/>
  <c r="X177" i="12"/>
  <c r="AB177" i="12" s="1"/>
  <c r="W177" i="12"/>
  <c r="AA177" i="12" s="1"/>
  <c r="R95" i="12"/>
  <c r="X23" i="3"/>
  <c r="AB23" i="3" s="1"/>
  <c r="W23" i="3"/>
  <c r="AA23" i="3" s="1"/>
  <c r="X125" i="12"/>
  <c r="AB125" i="12" s="1"/>
  <c r="W125" i="12"/>
  <c r="AA125" i="12" s="1"/>
  <c r="AL19" i="3"/>
  <c r="AN19" i="3" s="1"/>
  <c r="AK19" i="3"/>
  <c r="AM19" i="3" s="1"/>
  <c r="AH171" i="12"/>
  <c r="AJ171" i="12" s="1"/>
  <c r="AG171" i="12"/>
  <c r="R489" i="12"/>
  <c r="R40" i="3"/>
  <c r="U215" i="12"/>
  <c r="Y215" i="12" s="1"/>
  <c r="V215" i="12"/>
  <c r="AL53" i="3"/>
  <c r="AN53" i="3" s="1"/>
  <c r="AK53" i="3"/>
  <c r="AM53" i="3" s="1"/>
  <c r="T226" i="16"/>
  <c r="AD226" i="16" s="1"/>
  <c r="S226" i="16"/>
  <c r="W105" i="12"/>
  <c r="AA105" i="12" s="1"/>
  <c r="X105" i="12"/>
  <c r="S26" i="3"/>
  <c r="AC26" i="3" s="1"/>
  <c r="T26" i="3"/>
  <c r="AD26" i="3" s="1"/>
  <c r="R140" i="12"/>
  <c r="T451" i="12"/>
  <c r="AD451" i="12" s="1"/>
  <c r="S451" i="12"/>
  <c r="AC451" i="12" s="1"/>
  <c r="T61" i="12"/>
  <c r="AD61" i="12" s="1"/>
  <c r="S61" i="12"/>
  <c r="V415" i="12"/>
  <c r="Z415" i="12" s="1"/>
  <c r="U415" i="12"/>
  <c r="Y415" i="12" s="1"/>
  <c r="X34" i="3"/>
  <c r="AB34" i="3" s="1"/>
  <c r="W34" i="3"/>
  <c r="AA34" i="3" s="1"/>
  <c r="X171" i="12"/>
  <c r="W171" i="12"/>
  <c r="AA171" i="12" s="1"/>
  <c r="R68" i="3"/>
  <c r="AL281" i="12"/>
  <c r="AN281" i="12" s="1"/>
  <c r="AK281" i="12"/>
  <c r="AM281" i="12" s="1"/>
  <c r="U101" i="3"/>
  <c r="Y101" i="3" s="1"/>
  <c r="V101" i="3"/>
  <c r="Z101" i="3" s="1"/>
  <c r="V430" i="12"/>
  <c r="Z430" i="12" s="1"/>
  <c r="U430" i="12"/>
  <c r="Y430" i="12" s="1"/>
  <c r="U175" i="16"/>
  <c r="Y175" i="16" s="1"/>
  <c r="V175" i="16"/>
  <c r="Z175" i="16" s="1"/>
  <c r="V474" i="12"/>
  <c r="Z474" i="12" s="1"/>
  <c r="U474" i="12"/>
  <c r="Y474" i="12" s="1"/>
  <c r="V338" i="12"/>
  <c r="U338" i="12"/>
  <c r="Y338" i="12" s="1"/>
  <c r="U224" i="16"/>
  <c r="Y224" i="16" s="1"/>
  <c r="V224" i="16"/>
  <c r="AL87" i="3"/>
  <c r="AN87" i="3" s="1"/>
  <c r="AK87" i="3"/>
  <c r="AM87" i="3" s="1"/>
  <c r="R494" i="12"/>
  <c r="AG200" i="12"/>
  <c r="AI200" i="12" s="1"/>
  <c r="AH200" i="12"/>
  <c r="AJ200" i="12" s="1"/>
  <c r="AK137" i="16"/>
  <c r="AM137" i="16" s="1"/>
  <c r="AL137" i="16"/>
  <c r="AN137" i="16" s="1"/>
  <c r="AG116" i="12"/>
  <c r="AI116" i="12" s="1"/>
  <c r="AH116" i="12"/>
  <c r="AJ116" i="12" s="1"/>
  <c r="V276" i="12"/>
  <c r="Z276" i="12" s="1"/>
  <c r="U276" i="12"/>
  <c r="Y276" i="12" s="1"/>
  <c r="V174" i="16"/>
  <c r="Z174" i="16" s="1"/>
  <c r="U174" i="16"/>
  <c r="Y174" i="16" s="1"/>
  <c r="R20" i="12"/>
  <c r="R41" i="14"/>
  <c r="AF41" i="14" s="1"/>
  <c r="U66" i="12"/>
  <c r="Y66" i="12" s="1"/>
  <c r="V66" i="12"/>
  <c r="W98" i="3"/>
  <c r="AA98" i="3" s="1"/>
  <c r="X98" i="3"/>
  <c r="AB98" i="3" s="1"/>
  <c r="U193" i="16"/>
  <c r="Y193" i="16" s="1"/>
  <c r="V193" i="16"/>
  <c r="R32" i="3"/>
  <c r="S27" i="16"/>
  <c r="AC27" i="16" s="1"/>
  <c r="T27" i="16"/>
  <c r="AD27" i="16" s="1"/>
  <c r="R308" i="12"/>
  <c r="X81" i="3"/>
  <c r="AB81" i="3" s="1"/>
  <c r="W81" i="3"/>
  <c r="AA81" i="3" s="1"/>
  <c r="AK30" i="14"/>
  <c r="AM30" i="14" s="1"/>
  <c r="AL30" i="14"/>
  <c r="AN30" i="14" s="1"/>
  <c r="R70" i="15"/>
  <c r="T179" i="16"/>
  <c r="AD179" i="16" s="1"/>
  <c r="S179" i="16"/>
  <c r="AC179" i="16" s="1"/>
  <c r="T485" i="12"/>
  <c r="AD485" i="12" s="1"/>
  <c r="S485" i="12"/>
  <c r="AC485" i="12" s="1"/>
  <c r="T52" i="3"/>
  <c r="AD52" i="3" s="1"/>
  <c r="S52" i="3"/>
  <c r="AC52" i="3" s="1"/>
  <c r="AL21" i="15"/>
  <c r="AN21" i="15" s="1"/>
  <c r="AK21" i="15"/>
  <c r="AM21" i="15" s="1"/>
  <c r="X174" i="16"/>
  <c r="AB174" i="16" s="1"/>
  <c r="W174" i="16"/>
  <c r="AA174" i="16" s="1"/>
  <c r="V198" i="12"/>
  <c r="Z198" i="12" s="1"/>
  <c r="U198" i="12"/>
  <c r="Y198" i="12" s="1"/>
  <c r="AL105" i="3"/>
  <c r="AN105" i="3" s="1"/>
  <c r="AK105" i="3"/>
  <c r="X31" i="13"/>
  <c r="AB31" i="13" s="1"/>
  <c r="W31" i="13"/>
  <c r="AA31" i="13" s="1"/>
  <c r="T104" i="3"/>
  <c r="AD104" i="3" s="1"/>
  <c r="S104" i="3"/>
  <c r="AC104" i="3" s="1"/>
  <c r="AL363" i="12"/>
  <c r="AN363" i="12" s="1"/>
  <c r="AK363" i="12"/>
  <c r="AM363" i="12" s="1"/>
  <c r="AK61" i="3"/>
  <c r="AM61" i="3" s="1"/>
  <c r="AL61" i="3"/>
  <c r="AN61" i="3" s="1"/>
  <c r="V452" i="12"/>
  <c r="Z452" i="12" s="1"/>
  <c r="U452" i="12"/>
  <c r="Y452" i="12" s="1"/>
  <c r="AL217" i="16"/>
  <c r="AN217" i="16" s="1"/>
  <c r="AK217" i="16"/>
  <c r="W27" i="3"/>
  <c r="AA27" i="3" s="1"/>
  <c r="X27" i="3"/>
  <c r="AB27" i="3" s="1"/>
  <c r="AK85" i="12"/>
  <c r="AM85" i="12" s="1"/>
  <c r="AL85" i="12"/>
  <c r="V142" i="16"/>
  <c r="Z142" i="16" s="1"/>
  <c r="U142" i="16"/>
  <c r="Y142" i="16" s="1"/>
  <c r="R74" i="12"/>
  <c r="X53" i="3"/>
  <c r="AB53" i="3" s="1"/>
  <c r="W53" i="3"/>
  <c r="AA53" i="3" s="1"/>
  <c r="R53" i="3"/>
  <c r="U201" i="12"/>
  <c r="Y201" i="12" s="1"/>
  <c r="V201" i="12"/>
  <c r="Z201" i="12" s="1"/>
  <c r="X103" i="15"/>
  <c r="AB103" i="15" s="1"/>
  <c r="W103" i="15"/>
  <c r="AA103" i="15" s="1"/>
  <c r="AK27" i="3"/>
  <c r="AM27" i="3" s="1"/>
  <c r="AL27" i="3"/>
  <c r="AN27" i="3" s="1"/>
  <c r="X45" i="15"/>
  <c r="AB45" i="15" s="1"/>
  <c r="W45" i="15"/>
  <c r="AA45" i="15" s="1"/>
  <c r="R36" i="3"/>
  <c r="AH272" i="12"/>
  <c r="AJ272" i="12" s="1"/>
  <c r="AG272" i="12"/>
  <c r="U301" i="12"/>
  <c r="Y301" i="12" s="1"/>
  <c r="V301" i="12"/>
  <c r="X21" i="12"/>
  <c r="W21" i="12"/>
  <c r="AA21" i="12" s="1"/>
  <c r="W379" i="12"/>
  <c r="AA379" i="12" s="1"/>
  <c r="X379" i="12"/>
  <c r="AL103" i="3"/>
  <c r="AN103" i="3" s="1"/>
  <c r="AK103" i="3"/>
  <c r="AM103" i="3" s="1"/>
  <c r="U62" i="3"/>
  <c r="Y62" i="3" s="1"/>
  <c r="V62" i="3"/>
  <c r="Z62" i="3" s="1"/>
  <c r="AL479" i="12"/>
  <c r="AN479" i="12" s="1"/>
  <c r="AK479" i="12"/>
  <c r="R202" i="12"/>
  <c r="W134" i="16"/>
  <c r="AA134" i="16" s="1"/>
  <c r="X134" i="16"/>
  <c r="V38" i="12"/>
  <c r="Z38" i="12" s="1"/>
  <c r="U38" i="12"/>
  <c r="Y38" i="12" s="1"/>
  <c r="X142" i="12"/>
  <c r="W142" i="12"/>
  <c r="AA142" i="12" s="1"/>
  <c r="AH120" i="16"/>
  <c r="AJ120" i="16" s="1"/>
  <c r="AG120" i="16"/>
  <c r="V37" i="16"/>
  <c r="U37" i="16"/>
  <c r="Y37" i="16" s="1"/>
  <c r="AK77" i="15"/>
  <c r="AM77" i="15" s="1"/>
  <c r="AL77" i="15"/>
  <c r="AN77" i="15" s="1"/>
  <c r="AL408" i="12"/>
  <c r="AN408" i="12" s="1"/>
  <c r="AK408" i="12"/>
  <c r="AM408" i="12" s="1"/>
  <c r="AG466" i="12"/>
  <c r="AI466" i="12" s="1"/>
  <c r="AH466" i="12"/>
  <c r="AJ466" i="12" s="1"/>
  <c r="AG89" i="15"/>
  <c r="AI89" i="15" s="1"/>
  <c r="AH89" i="15"/>
  <c r="AJ89" i="15" s="1"/>
  <c r="S45" i="14"/>
  <c r="T45" i="14"/>
  <c r="AD45" i="14" s="1"/>
  <c r="R386" i="12"/>
  <c r="AH427" i="12"/>
  <c r="AJ427" i="12" s="1"/>
  <c r="AG427" i="12"/>
  <c r="AI427" i="12" s="1"/>
  <c r="U488" i="12"/>
  <c r="Y488" i="12" s="1"/>
  <c r="V488" i="12"/>
  <c r="Z488" i="12" s="1"/>
  <c r="S17" i="3"/>
  <c r="AC17" i="3" s="1"/>
  <c r="T17" i="3"/>
  <c r="AD17" i="3" s="1"/>
  <c r="R431" i="12"/>
  <c r="S99" i="12"/>
  <c r="T99" i="12"/>
  <c r="AD99" i="12" s="1"/>
  <c r="AL12" i="15"/>
  <c r="AN12" i="15" s="1"/>
  <c r="AK12" i="15"/>
  <c r="AM12" i="15" s="1"/>
  <c r="R31" i="14"/>
  <c r="X48" i="3"/>
  <c r="AB48" i="3" s="1"/>
  <c r="W48" i="3"/>
  <c r="AA48" i="3" s="1"/>
  <c r="V17" i="3"/>
  <c r="Z17" i="3" s="1"/>
  <c r="U17" i="3"/>
  <c r="Y17" i="3" s="1"/>
  <c r="R96" i="12"/>
  <c r="U37" i="3"/>
  <c r="Y37" i="3" s="1"/>
  <c r="V37" i="3"/>
  <c r="Z37" i="3" s="1"/>
  <c r="R400" i="12"/>
  <c r="AL210" i="16"/>
  <c r="AN210" i="16" s="1"/>
  <c r="AK210" i="16"/>
  <c r="AM210" i="16" s="1"/>
  <c r="AG21" i="14"/>
  <c r="AI21" i="14" s="1"/>
  <c r="AH21" i="14"/>
  <c r="AJ21" i="14" s="1"/>
  <c r="AH450" i="12"/>
  <c r="AJ450" i="12" s="1"/>
  <c r="AG450" i="12"/>
  <c r="AI450" i="12" s="1"/>
  <c r="AL197" i="16"/>
  <c r="AN197" i="16" s="1"/>
  <c r="AK197" i="16"/>
  <c r="AM197" i="16" s="1"/>
  <c r="S21" i="15"/>
  <c r="AC21" i="15" s="1"/>
  <c r="T21" i="15"/>
  <c r="AD21" i="15" s="1"/>
  <c r="AK48" i="3"/>
  <c r="AM48" i="3" s="1"/>
  <c r="AL48" i="3"/>
  <c r="AN48" i="3" s="1"/>
  <c r="AH41" i="15"/>
  <c r="AJ41" i="15" s="1"/>
  <c r="AG41" i="15"/>
  <c r="V306" i="12"/>
  <c r="Z306" i="12" s="1"/>
  <c r="U306" i="12"/>
  <c r="Y306" i="12" s="1"/>
  <c r="AL12" i="3"/>
  <c r="AN12" i="3" s="1"/>
  <c r="AK12" i="3"/>
  <c r="AM12" i="3" s="1"/>
  <c r="S184" i="12"/>
  <c r="AC184" i="12" s="1"/>
  <c r="T184" i="12"/>
  <c r="AD184" i="12" s="1"/>
  <c r="S45" i="3"/>
  <c r="T45" i="3"/>
  <c r="AD45" i="3" s="1"/>
  <c r="AG46" i="15"/>
  <c r="AH46" i="15"/>
  <c r="AJ46" i="15" s="1"/>
  <c r="T116" i="16"/>
  <c r="AD116" i="16" s="1"/>
  <c r="S116" i="16"/>
  <c r="U31" i="16"/>
  <c r="Y31" i="16" s="1"/>
  <c r="V31" i="16"/>
  <c r="Z31" i="16" s="1"/>
  <c r="AH194" i="12"/>
  <c r="AJ194" i="12" s="1"/>
  <c r="AG194" i="12"/>
  <c r="AI194" i="12" s="1"/>
  <c r="R237" i="12"/>
  <c r="R86" i="3"/>
  <c r="V440" i="12"/>
  <c r="Z440" i="12" s="1"/>
  <c r="U440" i="12"/>
  <c r="Y440" i="12" s="1"/>
  <c r="AK60" i="16"/>
  <c r="AM60" i="16" s="1"/>
  <c r="AL60" i="16"/>
  <c r="AN60" i="16" s="1"/>
  <c r="V84" i="3"/>
  <c r="Z84" i="3" s="1"/>
  <c r="U84" i="3"/>
  <c r="Y84" i="3" s="1"/>
  <c r="V188" i="16"/>
  <c r="U188" i="16"/>
  <c r="Y188" i="16" s="1"/>
  <c r="S269" i="12"/>
  <c r="AC269" i="12" s="1"/>
  <c r="T269" i="12"/>
  <c r="AD269" i="12" s="1"/>
  <c r="U252" i="12"/>
  <c r="Y252" i="12" s="1"/>
  <c r="V252" i="12"/>
  <c r="Z252" i="12" s="1"/>
  <c r="W79" i="16"/>
  <c r="AA79" i="16" s="1"/>
  <c r="X79" i="16"/>
  <c r="AB79" i="16" s="1"/>
  <c r="R141" i="12"/>
  <c r="AK202" i="12"/>
  <c r="AM202" i="12" s="1"/>
  <c r="AL202" i="12"/>
  <c r="AN202" i="12" s="1"/>
  <c r="AH128" i="12"/>
  <c r="AJ128" i="12" s="1"/>
  <c r="AG128" i="12"/>
  <c r="U45" i="3"/>
  <c r="Y45" i="3" s="1"/>
  <c r="V45" i="3"/>
  <c r="AL199" i="16"/>
  <c r="AN199" i="16" s="1"/>
  <c r="AK199" i="16"/>
  <c r="AM199" i="16" s="1"/>
  <c r="X220" i="12"/>
  <c r="W220" i="12"/>
  <c r="AA220" i="12" s="1"/>
  <c r="AG287" i="12"/>
  <c r="AH287" i="12"/>
  <c r="AJ287" i="12" s="1"/>
  <c r="S28" i="3"/>
  <c r="AC28" i="3" s="1"/>
  <c r="T28" i="3"/>
  <c r="AD28" i="3" s="1"/>
  <c r="W122" i="12"/>
  <c r="AA122" i="12" s="1"/>
  <c r="X122" i="12"/>
  <c r="AB122" i="12" s="1"/>
  <c r="R45" i="15"/>
  <c r="R126" i="16"/>
  <c r="S106" i="16"/>
  <c r="AC106" i="16" s="1"/>
  <c r="T106" i="16"/>
  <c r="AD106" i="16" s="1"/>
  <c r="W11" i="14"/>
  <c r="AA11" i="14" s="1"/>
  <c r="X11" i="14"/>
  <c r="W225" i="12"/>
  <c r="AA225" i="12" s="1"/>
  <c r="X225" i="12"/>
  <c r="AB225" i="12" s="1"/>
  <c r="V33" i="14"/>
  <c r="Z33" i="14" s="1"/>
  <c r="U33" i="14"/>
  <c r="Y33" i="14" s="1"/>
  <c r="T20" i="15"/>
  <c r="AD20" i="15" s="1"/>
  <c r="S20" i="15"/>
  <c r="AC20" i="15" s="1"/>
  <c r="R18" i="15"/>
  <c r="R224" i="12"/>
  <c r="X407" i="12"/>
  <c r="W407" i="12"/>
  <c r="AA407" i="12" s="1"/>
  <c r="AG387" i="12"/>
  <c r="AI387" i="12" s="1"/>
  <c r="AH387" i="12"/>
  <c r="AJ387" i="12" s="1"/>
  <c r="R125" i="16"/>
  <c r="AG42" i="12"/>
  <c r="AI42" i="12" s="1"/>
  <c r="AH42" i="12"/>
  <c r="AJ42" i="12" s="1"/>
  <c r="AL26" i="12"/>
  <c r="AN26" i="12" s="1"/>
  <c r="AK26" i="12"/>
  <c r="AM26" i="12" s="1"/>
  <c r="AL184" i="16"/>
  <c r="AK184" i="16"/>
  <c r="AM184" i="16" s="1"/>
  <c r="R253" i="12"/>
  <c r="R490" i="12"/>
  <c r="S309" i="12"/>
  <c r="AC309" i="12" s="1"/>
  <c r="T309" i="12"/>
  <c r="AD309" i="12" s="1"/>
  <c r="S211" i="12"/>
  <c r="AC211" i="12" s="1"/>
  <c r="T211" i="12"/>
  <c r="AD211" i="12" s="1"/>
  <c r="AL67" i="3"/>
  <c r="AN67" i="3" s="1"/>
  <c r="AK67" i="3"/>
  <c r="AM67" i="3" s="1"/>
  <c r="AG122" i="12"/>
  <c r="AI122" i="12" s="1"/>
  <c r="AH122" i="12"/>
  <c r="AJ122" i="12" s="1"/>
  <c r="AG11" i="15"/>
  <c r="AI11" i="15" s="1"/>
  <c r="AH11" i="15"/>
  <c r="AJ11" i="15" s="1"/>
  <c r="R432" i="12"/>
  <c r="U17" i="15"/>
  <c r="Y17" i="15" s="1"/>
  <c r="V17" i="15"/>
  <c r="U425" i="12"/>
  <c r="Y425" i="12" s="1"/>
  <c r="V425" i="12"/>
  <c r="T272" i="12"/>
  <c r="AD272" i="12" s="1"/>
  <c r="S272" i="12"/>
  <c r="AC272" i="12" s="1"/>
  <c r="U64" i="12"/>
  <c r="Y64" i="12" s="1"/>
  <c r="V64" i="12"/>
  <c r="AG197" i="16"/>
  <c r="AH197" i="16"/>
  <c r="AJ197" i="16" s="1"/>
  <c r="R48" i="12"/>
  <c r="X119" i="12"/>
  <c r="AB119" i="12" s="1"/>
  <c r="W119" i="12"/>
  <c r="AA119" i="12" s="1"/>
  <c r="T474" i="12"/>
  <c r="AD474" i="12" s="1"/>
  <c r="S474" i="12"/>
  <c r="AC474" i="12" s="1"/>
  <c r="S78" i="12"/>
  <c r="T78" i="12"/>
  <c r="AD78" i="12" s="1"/>
  <c r="R7" i="14"/>
  <c r="T86" i="3"/>
  <c r="AD86" i="3" s="1"/>
  <c r="S86" i="3"/>
  <c r="AC86" i="3" s="1"/>
  <c r="V217" i="12"/>
  <c r="Z217" i="12" s="1"/>
  <c r="U217" i="12"/>
  <c r="Y217" i="12" s="1"/>
  <c r="AK91" i="16"/>
  <c r="AM91" i="16" s="1"/>
  <c r="AL91" i="16"/>
  <c r="AN91" i="16" s="1"/>
  <c r="R310" i="12"/>
  <c r="W28" i="14"/>
  <c r="AA28" i="14" s="1"/>
  <c r="X28" i="14"/>
  <c r="W225" i="16"/>
  <c r="AA225" i="16" s="1"/>
  <c r="X225" i="16"/>
  <c r="AB225" i="16" s="1"/>
  <c r="W24" i="16"/>
  <c r="AA24" i="16" s="1"/>
  <c r="X24" i="16"/>
  <c r="AB24" i="16" s="1"/>
  <c r="W61" i="3"/>
  <c r="AA61" i="3" s="1"/>
  <c r="X61" i="3"/>
  <c r="AB61" i="3" s="1"/>
  <c r="R10" i="3"/>
  <c r="R435" i="12"/>
  <c r="V146" i="16"/>
  <c r="U146" i="16"/>
  <c r="Y146" i="16" s="1"/>
  <c r="X402" i="12"/>
  <c r="AB402" i="12" s="1"/>
  <c r="W402" i="12"/>
  <c r="AA402" i="12" s="1"/>
  <c r="S70" i="3"/>
  <c r="T70" i="3"/>
  <c r="AD70" i="3" s="1"/>
  <c r="T74" i="12"/>
  <c r="AD74" i="12" s="1"/>
  <c r="S74" i="12"/>
  <c r="R120" i="16"/>
  <c r="AL153" i="12"/>
  <c r="AN153" i="12" s="1"/>
  <c r="AK153" i="12"/>
  <c r="AM153" i="12" s="1"/>
  <c r="AL86" i="3"/>
  <c r="AN86" i="3" s="1"/>
  <c r="AK86" i="3"/>
  <c r="AM86" i="3" s="1"/>
  <c r="T81" i="3"/>
  <c r="AD81" i="3" s="1"/>
  <c r="S81" i="3"/>
  <c r="AC81" i="3" s="1"/>
  <c r="U94" i="15"/>
  <c r="Y94" i="15" s="1"/>
  <c r="V94" i="15"/>
  <c r="Z94" i="15" s="1"/>
  <c r="AG179" i="12"/>
  <c r="AI179" i="12" s="1"/>
  <c r="AH179" i="12"/>
  <c r="AJ179" i="12" s="1"/>
  <c r="AH270" i="12"/>
  <c r="AJ270" i="12" s="1"/>
  <c r="AG270" i="12"/>
  <c r="AI270" i="12" s="1"/>
  <c r="AG28" i="15"/>
  <c r="AI28" i="15" s="1"/>
  <c r="AH28" i="15"/>
  <c r="AJ28" i="15" s="1"/>
  <c r="T185" i="16"/>
  <c r="AD185" i="16" s="1"/>
  <c r="S185" i="16"/>
  <c r="T290" i="12"/>
  <c r="AD290" i="12" s="1"/>
  <c r="S290" i="12"/>
  <c r="U463" i="12"/>
  <c r="Y463" i="12" s="1"/>
  <c r="V463" i="12"/>
  <c r="Z463" i="12" s="1"/>
  <c r="R13" i="15"/>
  <c r="R52" i="12"/>
  <c r="AL460" i="12"/>
  <c r="AN460" i="12" s="1"/>
  <c r="AK460" i="12"/>
  <c r="AM460" i="12" s="1"/>
  <c r="R154" i="12"/>
  <c r="X103" i="16"/>
  <c r="AB103" i="16" s="1"/>
  <c r="W103" i="16"/>
  <c r="AA103" i="16" s="1"/>
  <c r="AK93" i="12"/>
  <c r="AM93" i="12" s="1"/>
  <c r="AL93" i="12"/>
  <c r="AN93" i="12" s="1"/>
  <c r="AH469" i="12"/>
  <c r="AJ469" i="12" s="1"/>
  <c r="AG469" i="12"/>
  <c r="AI469" i="12" s="1"/>
  <c r="AH340" i="12"/>
  <c r="AJ340" i="12" s="1"/>
  <c r="AG340" i="12"/>
  <c r="AI340" i="12" s="1"/>
  <c r="R188" i="12"/>
  <c r="R79" i="15"/>
  <c r="AL54" i="3"/>
  <c r="AN54" i="3" s="1"/>
  <c r="AK54" i="3"/>
  <c r="AM54" i="3" s="1"/>
  <c r="S160" i="16"/>
  <c r="T160" i="16"/>
  <c r="AD160" i="16" s="1"/>
  <c r="T53" i="12"/>
  <c r="AD53" i="12" s="1"/>
  <c r="S53" i="12"/>
  <c r="S111" i="12"/>
  <c r="T111" i="12"/>
  <c r="AD111" i="12" s="1"/>
  <c r="AH496" i="12"/>
  <c r="AJ496" i="12" s="1"/>
  <c r="AG496" i="12"/>
  <c r="AI496" i="12" s="1"/>
  <c r="R75" i="3"/>
  <c r="T480" i="12"/>
  <c r="AD480" i="12" s="1"/>
  <c r="S480" i="12"/>
  <c r="AC480" i="12" s="1"/>
  <c r="AG70" i="15"/>
  <c r="AH70" i="15"/>
  <c r="AJ70" i="15" s="1"/>
  <c r="U143" i="12"/>
  <c r="Y143" i="12" s="1"/>
  <c r="V143" i="12"/>
  <c r="Z143" i="12" s="1"/>
  <c r="U85" i="16"/>
  <c r="Y85" i="16" s="1"/>
  <c r="V85" i="16"/>
  <c r="Z85" i="16" s="1"/>
  <c r="W22" i="14"/>
  <c r="AA22" i="14" s="1"/>
  <c r="X22" i="14"/>
  <c r="V22" i="13"/>
  <c r="Z22" i="13" s="1"/>
  <c r="U22" i="13"/>
  <c r="Y22" i="13" s="1"/>
  <c r="S405" i="12"/>
  <c r="T405" i="12"/>
  <c r="AD405" i="12" s="1"/>
  <c r="T76" i="12"/>
  <c r="AD76" i="12" s="1"/>
  <c r="S76" i="12"/>
  <c r="AC76" i="12" s="1"/>
  <c r="W164" i="16"/>
  <c r="AA164" i="16" s="1"/>
  <c r="X164" i="16"/>
  <c r="W94" i="15"/>
  <c r="AA94" i="15" s="1"/>
  <c r="X94" i="15"/>
  <c r="AB94" i="15" s="1"/>
  <c r="X453" i="12"/>
  <c r="AB453" i="12" s="1"/>
  <c r="W453" i="12"/>
  <c r="AA453" i="12" s="1"/>
  <c r="U43" i="3"/>
  <c r="Y43" i="3" s="1"/>
  <c r="V43" i="3"/>
  <c r="Z43" i="3" s="1"/>
  <c r="W166" i="12"/>
  <c r="AA166" i="12" s="1"/>
  <c r="X166" i="12"/>
  <c r="AB166" i="12" s="1"/>
  <c r="S59" i="15"/>
  <c r="T59" i="15"/>
  <c r="AD59" i="15" s="1"/>
  <c r="U42" i="16"/>
  <c r="Y42" i="16" s="1"/>
  <c r="V42" i="16"/>
  <c r="Z42" i="16" s="1"/>
  <c r="S220" i="12"/>
  <c r="AC220" i="12" s="1"/>
  <c r="T220" i="12"/>
  <c r="AD220" i="12" s="1"/>
  <c r="S188" i="12"/>
  <c r="T188" i="12"/>
  <c r="AD188" i="12" s="1"/>
  <c r="AL50" i="16"/>
  <c r="AN50" i="16" s="1"/>
  <c r="AK50" i="16"/>
  <c r="AM50" i="16" s="1"/>
  <c r="AK160" i="16"/>
  <c r="AM160" i="16" s="1"/>
  <c r="AL160" i="16"/>
  <c r="AN160" i="16" s="1"/>
  <c r="R26" i="12"/>
  <c r="R79" i="12"/>
  <c r="S128" i="12"/>
  <c r="T128" i="12"/>
  <c r="AD128" i="12" s="1"/>
  <c r="R16" i="3"/>
  <c r="AL483" i="12"/>
  <c r="AN483" i="12" s="1"/>
  <c r="AK483" i="12"/>
  <c r="AM483" i="12" s="1"/>
  <c r="AK29" i="15"/>
  <c r="AM29" i="15" s="1"/>
  <c r="AL29" i="15"/>
  <c r="AN29" i="15" s="1"/>
  <c r="AK59" i="3"/>
  <c r="AM59" i="3" s="1"/>
  <c r="AL59" i="3"/>
  <c r="AN59" i="3" s="1"/>
  <c r="V318" i="12"/>
  <c r="Z318" i="12" s="1"/>
  <c r="U318" i="12"/>
  <c r="Y318" i="12" s="1"/>
  <c r="AL76" i="15"/>
  <c r="AK76" i="15"/>
  <c r="AM76" i="15" s="1"/>
  <c r="U15" i="15"/>
  <c r="Y15" i="15" s="1"/>
  <c r="V15" i="15"/>
  <c r="Z15" i="15" s="1"/>
  <c r="AH55" i="15"/>
  <c r="AJ55" i="15" s="1"/>
  <c r="AG55" i="15"/>
  <c r="AI55" i="15" s="1"/>
  <c r="AG382" i="12"/>
  <c r="AH382" i="12"/>
  <c r="AJ382" i="12" s="1"/>
  <c r="V445" i="12"/>
  <c r="Z445" i="12" s="1"/>
  <c r="U445" i="12"/>
  <c r="Y445" i="12" s="1"/>
  <c r="W50" i="15"/>
  <c r="AA50" i="15" s="1"/>
  <c r="X50" i="15"/>
  <c r="AB50" i="15" s="1"/>
  <c r="X92" i="3"/>
  <c r="AB92" i="3" s="1"/>
  <c r="W92" i="3"/>
  <c r="AA92" i="3" s="1"/>
  <c r="AL341" i="12"/>
  <c r="AN341" i="12" s="1"/>
  <c r="AK341" i="12"/>
  <c r="AM341" i="12" s="1"/>
  <c r="R24" i="12"/>
  <c r="AK60" i="3"/>
  <c r="AM60" i="3" s="1"/>
  <c r="AL60" i="3"/>
  <c r="AN60" i="3" s="1"/>
  <c r="W77" i="12"/>
  <c r="AA77" i="12" s="1"/>
  <c r="X77" i="12"/>
  <c r="AB77" i="12" s="1"/>
  <c r="AK436" i="12"/>
  <c r="AM436" i="12" s="1"/>
  <c r="AL436" i="12"/>
  <c r="AN436" i="12" s="1"/>
  <c r="S162" i="16"/>
  <c r="T162" i="16"/>
  <c r="AD162" i="16" s="1"/>
  <c r="R15" i="12"/>
  <c r="R14" i="12"/>
  <c r="AK10" i="3"/>
  <c r="AL10" i="3"/>
  <c r="AN10" i="3" s="1"/>
  <c r="AG28" i="12"/>
  <c r="AI28" i="12" s="1"/>
  <c r="AH28" i="12"/>
  <c r="AJ28" i="12" s="1"/>
  <c r="X178" i="12"/>
  <c r="AB178" i="12" s="1"/>
  <c r="W178" i="12"/>
  <c r="AA178" i="12" s="1"/>
  <c r="V160" i="16"/>
  <c r="Z160" i="16" s="1"/>
  <c r="U160" i="16"/>
  <c r="Y160" i="16" s="1"/>
  <c r="U170" i="12"/>
  <c r="Y170" i="12" s="1"/>
  <c r="V170" i="12"/>
  <c r="Z170" i="12" s="1"/>
  <c r="AH40" i="14"/>
  <c r="AJ40" i="14" s="1"/>
  <c r="AG40" i="14"/>
  <c r="AI40" i="14" s="1"/>
  <c r="X216" i="16"/>
  <c r="AB216" i="16" s="1"/>
  <c r="W216" i="16"/>
  <c r="AA216" i="16" s="1"/>
  <c r="W7" i="15"/>
  <c r="AA7" i="15" s="1"/>
  <c r="X7" i="15"/>
  <c r="X33" i="3"/>
  <c r="AB33" i="3" s="1"/>
  <c r="W33" i="3"/>
  <c r="AA33" i="3" s="1"/>
  <c r="S460" i="12"/>
  <c r="AC460" i="12" s="1"/>
  <c r="T460" i="12"/>
  <c r="AD460" i="12" s="1"/>
  <c r="T210" i="16"/>
  <c r="AD210" i="16" s="1"/>
  <c r="S210" i="16"/>
  <c r="R19" i="13"/>
  <c r="AK90" i="3"/>
  <c r="AL90" i="3"/>
  <c r="AN90" i="3" s="1"/>
  <c r="W330" i="12"/>
  <c r="AA330" i="12" s="1"/>
  <c r="X330" i="12"/>
  <c r="AB330" i="12" s="1"/>
  <c r="X46" i="12"/>
  <c r="AB46" i="12" s="1"/>
  <c r="W46" i="12"/>
  <c r="AA46" i="12" s="1"/>
  <c r="W224" i="16"/>
  <c r="AA224" i="16" s="1"/>
  <c r="X224" i="16"/>
  <c r="X65" i="15"/>
  <c r="W65" i="15"/>
  <c r="AA65" i="15" s="1"/>
  <c r="V148" i="12"/>
  <c r="Z148" i="12" s="1"/>
  <c r="U148" i="12"/>
  <c r="Y148" i="12" s="1"/>
  <c r="U52" i="3"/>
  <c r="Y52" i="3" s="1"/>
  <c r="V52" i="3"/>
  <c r="Z52" i="3" s="1"/>
  <c r="R136" i="16"/>
  <c r="R409" i="12"/>
  <c r="R164" i="16"/>
  <c r="X17" i="3"/>
  <c r="AB17" i="3" s="1"/>
  <c r="W17" i="3"/>
  <c r="AA17" i="3" s="1"/>
  <c r="S192" i="16"/>
  <c r="T192" i="16"/>
  <c r="AD192" i="16" s="1"/>
  <c r="AK507" i="12"/>
  <c r="AM507" i="12" s="1"/>
  <c r="AL507" i="12"/>
  <c r="AN507" i="12" s="1"/>
  <c r="U18" i="3"/>
  <c r="Y18" i="3" s="1"/>
  <c r="V18" i="3"/>
  <c r="Z18" i="3" s="1"/>
  <c r="W32" i="15"/>
  <c r="AA32" i="15" s="1"/>
  <c r="X32" i="15"/>
  <c r="AB32" i="15" s="1"/>
  <c r="AL107" i="15"/>
  <c r="AN107" i="15" s="1"/>
  <c r="AK107" i="15"/>
  <c r="AM107" i="15" s="1"/>
  <c r="V34" i="3"/>
  <c r="Z34" i="3" s="1"/>
  <c r="U34" i="3"/>
  <c r="Y34" i="3" s="1"/>
  <c r="AL488" i="12"/>
  <c r="AN488" i="12" s="1"/>
  <c r="AK488" i="12"/>
  <c r="AM488" i="12" s="1"/>
  <c r="S155" i="16"/>
  <c r="T155" i="16"/>
  <c r="AD155" i="16" s="1"/>
  <c r="AL49" i="12"/>
  <c r="AN49" i="12" s="1"/>
  <c r="AK49" i="12"/>
  <c r="AM49" i="12" s="1"/>
  <c r="T129" i="12"/>
  <c r="AD129" i="12" s="1"/>
  <c r="S129" i="12"/>
  <c r="AC129" i="12" s="1"/>
  <c r="AK96" i="3"/>
  <c r="AM96" i="3" s="1"/>
  <c r="AL96" i="3"/>
  <c r="AN96" i="3" s="1"/>
  <c r="AL50" i="15"/>
  <c r="AN50" i="15" s="1"/>
  <c r="AK50" i="15"/>
  <c r="AM50" i="15" s="1"/>
  <c r="W460" i="12"/>
  <c r="AA460" i="12" s="1"/>
  <c r="X460" i="12"/>
  <c r="AB460" i="12" s="1"/>
  <c r="T82" i="16"/>
  <c r="AD82" i="16" s="1"/>
  <c r="S82" i="16"/>
  <c r="R94" i="12"/>
  <c r="AL62" i="3"/>
  <c r="AN62" i="3" s="1"/>
  <c r="AK62" i="3"/>
  <c r="AG31" i="16"/>
  <c r="AI31" i="16" s="1"/>
  <c r="AH31" i="16"/>
  <c r="AJ31" i="16" s="1"/>
  <c r="R196" i="12"/>
  <c r="V172" i="16"/>
  <c r="Z172" i="16" s="1"/>
  <c r="U172" i="16"/>
  <c r="Y172" i="16" s="1"/>
  <c r="V471" i="12"/>
  <c r="Z471" i="12" s="1"/>
  <c r="U471" i="12"/>
  <c r="Y471" i="12" s="1"/>
  <c r="X32" i="3"/>
  <c r="AB32" i="3" s="1"/>
  <c r="W32" i="3"/>
  <c r="AA32" i="3" s="1"/>
  <c r="R21" i="15"/>
  <c r="V22" i="3"/>
  <c r="Z22" i="3" s="1"/>
  <c r="U22" i="3"/>
  <c r="Y22" i="3" s="1"/>
  <c r="U104" i="16"/>
  <c r="Y104" i="16" s="1"/>
  <c r="V104" i="16"/>
  <c r="Z104" i="16" s="1"/>
  <c r="AK446" i="12"/>
  <c r="AM446" i="12" s="1"/>
  <c r="AL446" i="12"/>
  <c r="AN446" i="12" s="1"/>
  <c r="AH142" i="12"/>
  <c r="AJ142" i="12" s="1"/>
  <c r="AG142" i="12"/>
  <c r="AI142" i="12" s="1"/>
  <c r="T104" i="12"/>
  <c r="AD104" i="12" s="1"/>
  <c r="S104" i="12"/>
  <c r="AC104" i="12" s="1"/>
  <c r="T188" i="16"/>
  <c r="AD188" i="16" s="1"/>
  <c r="S188" i="16"/>
  <c r="AC188" i="16" s="1"/>
  <c r="V39" i="3"/>
  <c r="Z39" i="3" s="1"/>
  <c r="U39" i="3"/>
  <c r="Y39" i="3" s="1"/>
  <c r="AG141" i="12"/>
  <c r="AI141" i="12" s="1"/>
  <c r="AH141" i="12"/>
  <c r="AJ141" i="12" s="1"/>
  <c r="T247" i="12"/>
  <c r="AD247" i="12" s="1"/>
  <c r="S247" i="12"/>
  <c r="T90" i="15"/>
  <c r="AD90" i="15" s="1"/>
  <c r="S90" i="15"/>
  <c r="AC90" i="15" s="1"/>
  <c r="W324" i="12"/>
  <c r="AA324" i="12" s="1"/>
  <c r="X324" i="12"/>
  <c r="AB324" i="12" s="1"/>
  <c r="AK37" i="3"/>
  <c r="AM37" i="3" s="1"/>
  <c r="AL37" i="3"/>
  <c r="AN37" i="3" s="1"/>
  <c r="W256" i="12"/>
  <c r="AA256" i="12" s="1"/>
  <c r="X256" i="12"/>
  <c r="AB256" i="12" s="1"/>
  <c r="X74" i="12"/>
  <c r="AB74" i="12" s="1"/>
  <c r="W74" i="12"/>
  <c r="AA74" i="12" s="1"/>
  <c r="W143" i="12"/>
  <c r="AA143" i="12" s="1"/>
  <c r="X143" i="12"/>
  <c r="AB143" i="12" s="1"/>
  <c r="U64" i="3"/>
  <c r="Y64" i="3" s="1"/>
  <c r="V64" i="3"/>
  <c r="Z64" i="3" s="1"/>
  <c r="X90" i="12"/>
  <c r="AB90" i="12" s="1"/>
  <c r="W90" i="12"/>
  <c r="AA90" i="12" s="1"/>
  <c r="X394" i="12"/>
  <c r="AB394" i="12" s="1"/>
  <c r="W394" i="12"/>
  <c r="AA394" i="12" s="1"/>
  <c r="T239" i="12"/>
  <c r="AD239" i="12" s="1"/>
  <c r="S239" i="12"/>
  <c r="AG331" i="12"/>
  <c r="AI331" i="12" s="1"/>
  <c r="AH331" i="12"/>
  <c r="AJ331" i="12" s="1"/>
  <c r="S75" i="3"/>
  <c r="AC75" i="3" s="1"/>
  <c r="T75" i="3"/>
  <c r="AD75" i="3" s="1"/>
  <c r="X208" i="12"/>
  <c r="W208" i="12"/>
  <c r="AA208" i="12" s="1"/>
  <c r="T80" i="16"/>
  <c r="AD80" i="16" s="1"/>
  <c r="S80" i="16"/>
  <c r="AC80" i="16" s="1"/>
  <c r="X196" i="16"/>
  <c r="AB196" i="16" s="1"/>
  <c r="W196" i="16"/>
  <c r="AA196" i="16" s="1"/>
  <c r="AL98" i="12"/>
  <c r="AN98" i="12" s="1"/>
  <c r="AK98" i="12"/>
  <c r="AM98" i="12" s="1"/>
  <c r="T29" i="3"/>
  <c r="AD29" i="3" s="1"/>
  <c r="S29" i="3"/>
  <c r="AC29" i="3" s="1"/>
  <c r="S83" i="3"/>
  <c r="AC83" i="3" s="1"/>
  <c r="T83" i="3"/>
  <c r="AD83" i="3" s="1"/>
  <c r="R445" i="12"/>
  <c r="V223" i="12"/>
  <c r="Z223" i="12" s="1"/>
  <c r="U223" i="12"/>
  <c r="Y223" i="12" s="1"/>
  <c r="V16" i="3"/>
  <c r="Z16" i="3" s="1"/>
  <c r="U16" i="3"/>
  <c r="Y16" i="3" s="1"/>
  <c r="U180" i="12"/>
  <c r="Y180" i="12" s="1"/>
  <c r="V180" i="12"/>
  <c r="AL373" i="12"/>
  <c r="AN373" i="12" s="1"/>
  <c r="AK373" i="12"/>
  <c r="AM373" i="12" s="1"/>
  <c r="AH62" i="15"/>
  <c r="AJ62" i="15" s="1"/>
  <c r="AG62" i="15"/>
  <c r="T52" i="15"/>
  <c r="AD52" i="15" s="1"/>
  <c r="S52" i="15"/>
  <c r="R28" i="16"/>
  <c r="T18" i="3"/>
  <c r="AD18" i="3" s="1"/>
  <c r="S18" i="3"/>
  <c r="AC18" i="3" s="1"/>
  <c r="AL28" i="3"/>
  <c r="AN28" i="3" s="1"/>
  <c r="AK28" i="3"/>
  <c r="AM28" i="3" s="1"/>
  <c r="AG28" i="16"/>
  <c r="AI28" i="16" s="1"/>
  <c r="AH28" i="16"/>
  <c r="AJ28" i="16" s="1"/>
  <c r="U36" i="16"/>
  <c r="Y36" i="16" s="1"/>
  <c r="V36" i="16"/>
  <c r="V65" i="15"/>
  <c r="Z65" i="15" s="1"/>
  <c r="U65" i="15"/>
  <c r="Y65" i="15" s="1"/>
  <c r="AH16" i="12"/>
  <c r="AJ16" i="12" s="1"/>
  <c r="AG16" i="12"/>
  <c r="AI16" i="12" s="1"/>
  <c r="AG76" i="15"/>
  <c r="AI76" i="15" s="1"/>
  <c r="AH76" i="15"/>
  <c r="AJ76" i="15" s="1"/>
  <c r="X471" i="12"/>
  <c r="AB471" i="12" s="1"/>
  <c r="W471" i="12"/>
  <c r="AA471" i="12" s="1"/>
  <c r="AH226" i="12"/>
  <c r="AJ226" i="12" s="1"/>
  <c r="AG226" i="12"/>
  <c r="AI226" i="12" s="1"/>
  <c r="S147" i="12"/>
  <c r="T147" i="12"/>
  <c r="AD147" i="12" s="1"/>
  <c r="X259" i="12"/>
  <c r="W259" i="12"/>
  <c r="AA259" i="12" s="1"/>
  <c r="AL432" i="12"/>
  <c r="AN432" i="12" s="1"/>
  <c r="AK432" i="12"/>
  <c r="AM432" i="12" s="1"/>
  <c r="AK23" i="13"/>
  <c r="AM23" i="13" s="1"/>
  <c r="AL23" i="13"/>
  <c r="AN23" i="13" s="1"/>
  <c r="X80" i="3"/>
  <c r="AB80" i="3" s="1"/>
  <c r="W80" i="3"/>
  <c r="AA80" i="3" s="1"/>
  <c r="W54" i="16"/>
  <c r="AA54" i="16" s="1"/>
  <c r="X54" i="16"/>
  <c r="AK23" i="12"/>
  <c r="AM23" i="12" s="1"/>
  <c r="AL23" i="12"/>
  <c r="AN23" i="12" s="1"/>
  <c r="AK186" i="12"/>
  <c r="AM186" i="12" s="1"/>
  <c r="AL186" i="12"/>
  <c r="AN186" i="12" s="1"/>
  <c r="R59" i="15"/>
  <c r="X480" i="12"/>
  <c r="AB480" i="12" s="1"/>
  <c r="W480" i="12"/>
  <c r="AA480" i="12" s="1"/>
  <c r="AG121" i="16"/>
  <c r="AI121" i="16" s="1"/>
  <c r="AH121" i="16"/>
  <c r="AJ121" i="16" s="1"/>
  <c r="R72" i="15"/>
  <c r="W168" i="12"/>
  <c r="AA168" i="12" s="1"/>
  <c r="X168" i="12"/>
  <c r="AB168" i="12" s="1"/>
  <c r="T32" i="3"/>
  <c r="AD32" i="3" s="1"/>
  <c r="S32" i="3"/>
  <c r="AC32" i="3" s="1"/>
  <c r="AG37" i="15"/>
  <c r="AI37" i="15" s="1"/>
  <c r="AH37" i="15"/>
  <c r="AJ37" i="15" s="1"/>
  <c r="AG26" i="16"/>
  <c r="AI26" i="16" s="1"/>
  <c r="AH26" i="16"/>
  <c r="AJ26" i="16" s="1"/>
  <c r="AG7" i="15"/>
  <c r="AH7" i="15"/>
  <c r="AJ7" i="15" s="1"/>
  <c r="AL390" i="12"/>
  <c r="AN390" i="12" s="1"/>
  <c r="AK390" i="12"/>
  <c r="AM390" i="12" s="1"/>
  <c r="W89" i="15"/>
  <c r="X89" i="15"/>
  <c r="AB89" i="15" s="1"/>
  <c r="V491" i="12"/>
  <c r="U491" i="12"/>
  <c r="Y491" i="12" s="1"/>
  <c r="AL21" i="14"/>
  <c r="AN21" i="14" s="1"/>
  <c r="AK21" i="14"/>
  <c r="AM21" i="14" s="1"/>
  <c r="AK497" i="12"/>
  <c r="AM497" i="12" s="1"/>
  <c r="AL497" i="12"/>
  <c r="AN497" i="12" s="1"/>
  <c r="AL61" i="12"/>
  <c r="AK61" i="12"/>
  <c r="AM61" i="12" s="1"/>
  <c r="W133" i="12"/>
  <c r="AA133" i="12" s="1"/>
  <c r="X133" i="12"/>
  <c r="AB133" i="12" s="1"/>
  <c r="S101" i="15"/>
  <c r="T101" i="15"/>
  <c r="AD101" i="15" s="1"/>
  <c r="AH138" i="12"/>
  <c r="AJ138" i="12" s="1"/>
  <c r="AG138" i="12"/>
  <c r="AI138" i="12" s="1"/>
  <c r="R352" i="12"/>
  <c r="S28" i="14"/>
  <c r="AC28" i="14" s="1"/>
  <c r="T28" i="14"/>
  <c r="AD28" i="14" s="1"/>
  <c r="R198" i="12"/>
  <c r="W376" i="12"/>
  <c r="AA376" i="12" s="1"/>
  <c r="X376" i="12"/>
  <c r="X31" i="3"/>
  <c r="AB31" i="3" s="1"/>
  <c r="W31" i="3"/>
  <c r="AA31" i="3" s="1"/>
  <c r="W153" i="12"/>
  <c r="AA153" i="12" s="1"/>
  <c r="X153" i="12"/>
  <c r="W183" i="16"/>
  <c r="AA183" i="16" s="1"/>
  <c r="X183" i="16"/>
  <c r="AB183" i="16" s="1"/>
  <c r="V446" i="12"/>
  <c r="U446" i="12"/>
  <c r="Y446" i="12" s="1"/>
  <c r="U376" i="12"/>
  <c r="Y376" i="12" s="1"/>
  <c r="V376" i="12"/>
  <c r="AG112" i="16"/>
  <c r="AI112" i="16" s="1"/>
  <c r="AH112" i="16"/>
  <c r="AJ112" i="16" s="1"/>
  <c r="X42" i="16"/>
  <c r="AB42" i="16" s="1"/>
  <c r="W42" i="16"/>
  <c r="AA42" i="16" s="1"/>
  <c r="AG190" i="12"/>
  <c r="AH190" i="12"/>
  <c r="AJ190" i="12" s="1"/>
  <c r="T348" i="12"/>
  <c r="AD348" i="12" s="1"/>
  <c r="S348" i="12"/>
  <c r="X458" i="12"/>
  <c r="AB458" i="12" s="1"/>
  <c r="W458" i="12"/>
  <c r="AA458" i="12" s="1"/>
  <c r="W24" i="15"/>
  <c r="AA24" i="15" s="1"/>
  <c r="X24" i="15"/>
  <c r="AB24" i="15" s="1"/>
  <c r="AG385" i="12"/>
  <c r="AH385" i="12"/>
  <c r="AJ385" i="12" s="1"/>
  <c r="V87" i="15"/>
  <c r="Z87" i="15" s="1"/>
  <c r="U87" i="15"/>
  <c r="Y87" i="15" s="1"/>
  <c r="T73" i="3"/>
  <c r="AD73" i="3" s="1"/>
  <c r="S73" i="3"/>
  <c r="AC73" i="3" s="1"/>
  <c r="R510" i="12"/>
  <c r="U220" i="16"/>
  <c r="Y220" i="16" s="1"/>
  <c r="V220" i="16"/>
  <c r="T273" i="12"/>
  <c r="AD273" i="12" s="1"/>
  <c r="S273" i="12"/>
  <c r="AC273" i="12" s="1"/>
  <c r="U64" i="15"/>
  <c r="Y64" i="15" s="1"/>
  <c r="V64" i="15"/>
  <c r="Z64" i="15" s="1"/>
  <c r="AL30" i="16"/>
  <c r="AN30" i="16" s="1"/>
  <c r="AK30" i="16"/>
  <c r="AM30" i="16" s="1"/>
  <c r="AL20" i="14"/>
  <c r="AN20" i="14" s="1"/>
  <c r="AK20" i="14"/>
  <c r="AM20" i="14" s="1"/>
  <c r="T100" i="3"/>
  <c r="AD100" i="3" s="1"/>
  <c r="S100" i="3"/>
  <c r="AC100" i="3" s="1"/>
  <c r="R152" i="16"/>
  <c r="T47" i="3"/>
  <c r="AD47" i="3" s="1"/>
  <c r="S47" i="3"/>
  <c r="AC47" i="3" s="1"/>
  <c r="S503" i="12"/>
  <c r="AC503" i="12" s="1"/>
  <c r="T503" i="12"/>
  <c r="AD503" i="12" s="1"/>
  <c r="X205" i="16"/>
  <c r="AB205" i="16" s="1"/>
  <c r="W205" i="16"/>
  <c r="AA205" i="16" s="1"/>
  <c r="T40" i="12"/>
  <c r="AD40" i="12" s="1"/>
  <c r="S40" i="12"/>
  <c r="AC40" i="12" s="1"/>
  <c r="X116" i="16"/>
  <c r="W116" i="16"/>
  <c r="AA116" i="16" s="1"/>
  <c r="V211" i="12"/>
  <c r="U211" i="12"/>
  <c r="Y211" i="12" s="1"/>
  <c r="AK76" i="3"/>
  <c r="AM76" i="3" s="1"/>
  <c r="AL76" i="3"/>
  <c r="AN76" i="3" s="1"/>
  <c r="T9" i="14"/>
  <c r="AD9" i="14" s="1"/>
  <c r="S9" i="14"/>
  <c r="R483" i="12"/>
  <c r="AK64" i="3"/>
  <c r="AM64" i="3" s="1"/>
  <c r="AL64" i="3"/>
  <c r="AN64" i="3" s="1"/>
  <c r="X23" i="15"/>
  <c r="AB23" i="15" s="1"/>
  <c r="W23" i="15"/>
  <c r="AA23" i="15" s="1"/>
  <c r="X37" i="16"/>
  <c r="AB37" i="16" s="1"/>
  <c r="W37" i="16"/>
  <c r="AA37" i="16" s="1"/>
  <c r="X130" i="16"/>
  <c r="W130" i="16"/>
  <c r="AA130" i="16" s="1"/>
  <c r="T76" i="3"/>
  <c r="S76" i="3"/>
  <c r="AC76" i="3" s="1"/>
  <c r="R473" i="12"/>
  <c r="R67" i="16"/>
  <c r="V14" i="3"/>
  <c r="Z14" i="3" s="1"/>
  <c r="U14" i="3"/>
  <c r="Y14" i="3" s="1"/>
  <c r="W278" i="12"/>
  <c r="AA278" i="12" s="1"/>
  <c r="X278" i="12"/>
  <c r="W144" i="12"/>
  <c r="AA144" i="12" s="1"/>
  <c r="X144" i="12"/>
  <c r="U139" i="16"/>
  <c r="Y139" i="16" s="1"/>
  <c r="V139" i="16"/>
  <c r="Z139" i="16" s="1"/>
  <c r="R71" i="16"/>
  <c r="AF71" i="16" s="1"/>
  <c r="AG43" i="12"/>
  <c r="AI43" i="12" s="1"/>
  <c r="AH43" i="12"/>
  <c r="AJ43" i="12" s="1"/>
  <c r="V14" i="14"/>
  <c r="U14" i="14"/>
  <c r="Y14" i="14" s="1"/>
  <c r="V163" i="16"/>
  <c r="U163" i="16"/>
  <c r="Y163" i="16" s="1"/>
  <c r="R219" i="12"/>
  <c r="U200" i="16"/>
  <c r="Y200" i="16" s="1"/>
  <c r="V200" i="16"/>
  <c r="Z200" i="16" s="1"/>
  <c r="R97" i="15"/>
  <c r="AL135" i="16"/>
  <c r="AK135" i="16"/>
  <c r="AM135" i="16" s="1"/>
  <c r="AL30" i="3"/>
  <c r="AN30" i="3" s="1"/>
  <c r="AK30" i="3"/>
  <c r="AM30" i="3" s="1"/>
  <c r="AK241" i="12"/>
  <c r="AM241" i="12" s="1"/>
  <c r="AL241" i="12"/>
  <c r="AN241" i="12" s="1"/>
  <c r="S237" i="12"/>
  <c r="T237" i="12"/>
  <c r="AD237" i="12" s="1"/>
  <c r="AK256" i="12"/>
  <c r="AM256" i="12" s="1"/>
  <c r="AL256" i="12"/>
  <c r="AN256" i="12" s="1"/>
  <c r="V68" i="3"/>
  <c r="Z68" i="3" s="1"/>
  <c r="U68" i="3"/>
  <c r="AL142" i="16"/>
  <c r="AN142" i="16" s="1"/>
  <c r="AK142" i="16"/>
  <c r="AM142" i="16" s="1"/>
  <c r="AK127" i="16"/>
  <c r="AM127" i="16" s="1"/>
  <c r="AL127" i="16"/>
  <c r="AN127" i="16" s="1"/>
  <c r="AK458" i="12"/>
  <c r="AM458" i="12" s="1"/>
  <c r="AL458" i="12"/>
  <c r="AN458" i="12" s="1"/>
  <c r="R79" i="3"/>
  <c r="S329" i="12"/>
  <c r="AC329" i="12" s="1"/>
  <c r="T329" i="12"/>
  <c r="AD329" i="12" s="1"/>
  <c r="AL148" i="12"/>
  <c r="AN148" i="12" s="1"/>
  <c r="AK148" i="12"/>
  <c r="AM148" i="12" s="1"/>
  <c r="S432" i="12"/>
  <c r="AC432" i="12" s="1"/>
  <c r="T432" i="12"/>
  <c r="AD432" i="12" s="1"/>
  <c r="X146" i="16"/>
  <c r="AB146" i="16" s="1"/>
  <c r="W146" i="16"/>
  <c r="AA146" i="16" s="1"/>
  <c r="V191" i="16"/>
  <c r="Z191" i="16" s="1"/>
  <c r="U191" i="16"/>
  <c r="Y191" i="16" s="1"/>
  <c r="AL75" i="3"/>
  <c r="AN75" i="3" s="1"/>
  <c r="AK75" i="3"/>
  <c r="AM75" i="3" s="1"/>
  <c r="AG502" i="12"/>
  <c r="AI502" i="12" s="1"/>
  <c r="AH502" i="12"/>
  <c r="AJ502" i="12" s="1"/>
  <c r="W27" i="15"/>
  <c r="AA27" i="15" s="1"/>
  <c r="X27" i="15"/>
  <c r="AB27" i="15" s="1"/>
  <c r="S48" i="3"/>
  <c r="AC48" i="3" s="1"/>
  <c r="T48" i="3"/>
  <c r="AD48" i="3" s="1"/>
  <c r="AL375" i="12"/>
  <c r="AN375" i="12" s="1"/>
  <c r="AK375" i="12"/>
  <c r="AK22" i="3"/>
  <c r="AM22" i="3" s="1"/>
  <c r="AL22" i="3"/>
  <c r="AN22" i="3" s="1"/>
  <c r="S53" i="15"/>
  <c r="AC53" i="15" s="1"/>
  <c r="T53" i="15"/>
  <c r="AD53" i="15" s="1"/>
  <c r="T28" i="15"/>
  <c r="AD28" i="15" s="1"/>
  <c r="S28" i="15"/>
  <c r="AC57" i="15" s="1"/>
  <c r="AL368" i="12"/>
  <c r="AN368" i="12" s="1"/>
  <c r="AK368" i="12"/>
  <c r="AM368" i="12" s="1"/>
  <c r="R139" i="16"/>
  <c r="W78" i="3"/>
  <c r="AA78" i="3" s="1"/>
  <c r="X78" i="3"/>
  <c r="AB78" i="3" s="1"/>
  <c r="W300" i="12"/>
  <c r="AA300" i="12" s="1"/>
  <c r="X300" i="12"/>
  <c r="AB300" i="12" s="1"/>
  <c r="U75" i="3"/>
  <c r="Y75" i="3" s="1"/>
  <c r="V75" i="3"/>
  <c r="Z75" i="3" s="1"/>
  <c r="V52" i="15"/>
  <c r="Z52" i="15" s="1"/>
  <c r="U52" i="15"/>
  <c r="Y52" i="15" s="1"/>
  <c r="AK51" i="15"/>
  <c r="AM51" i="15" s="1"/>
  <c r="AL51" i="15"/>
  <c r="AN51" i="15" s="1"/>
  <c r="V228" i="12"/>
  <c r="Z228" i="12" s="1"/>
  <c r="U228" i="12"/>
  <c r="Y228" i="12" s="1"/>
  <c r="AG157" i="12"/>
  <c r="AI157" i="12" s="1"/>
  <c r="AH157" i="12"/>
  <c r="AJ157" i="12" s="1"/>
  <c r="S300" i="12"/>
  <c r="AC300" i="12" s="1"/>
  <c r="T300" i="12"/>
  <c r="AD300" i="12" s="1"/>
  <c r="AG460" i="12"/>
  <c r="AH460" i="12"/>
  <c r="AJ460" i="12" s="1"/>
  <c r="R173" i="12"/>
  <c r="S77" i="3"/>
  <c r="AC77" i="3" s="1"/>
  <c r="T77" i="3"/>
  <c r="AD77" i="3" s="1"/>
  <c r="R27" i="14"/>
  <c r="W112" i="16"/>
  <c r="AA112" i="16" s="1"/>
  <c r="X112" i="16"/>
  <c r="AB112" i="16" s="1"/>
  <c r="AL86" i="15"/>
  <c r="AN86" i="15" s="1"/>
  <c r="AK86" i="15"/>
  <c r="AM86" i="15" s="1"/>
  <c r="AK72" i="3"/>
  <c r="AM72" i="3" s="1"/>
  <c r="AL72" i="3"/>
  <c r="AN72" i="3" s="1"/>
  <c r="AG34" i="14"/>
  <c r="AI34" i="14" s="1"/>
  <c r="AH34" i="14"/>
  <c r="AJ34" i="14" s="1"/>
  <c r="AL52" i="3"/>
  <c r="AN52" i="3" s="1"/>
  <c r="AK52" i="3"/>
  <c r="AM52" i="3" s="1"/>
  <c r="AG125" i="16"/>
  <c r="AI125" i="16" s="1"/>
  <c r="AH125" i="16"/>
  <c r="AJ125" i="16" s="1"/>
  <c r="AL51" i="3"/>
  <c r="AN51" i="3" s="1"/>
  <c r="AK51" i="3"/>
  <c r="AL291" i="12"/>
  <c r="AN291" i="12" s="1"/>
  <c r="AK291" i="12"/>
  <c r="AM291" i="12" s="1"/>
  <c r="AL56" i="15"/>
  <c r="AN56" i="15" s="1"/>
  <c r="AK56" i="15"/>
  <c r="AM56" i="15" s="1"/>
  <c r="W169" i="16"/>
  <c r="AA169" i="16" s="1"/>
  <c r="X169" i="16"/>
  <c r="V58" i="3"/>
  <c r="Z58" i="3" s="1"/>
  <c r="U58" i="3"/>
  <c r="Y58" i="3" s="1"/>
  <c r="T55" i="3"/>
  <c r="AD55" i="3" s="1"/>
  <c r="S55" i="3"/>
  <c r="W352" i="12"/>
  <c r="AA352" i="12" s="1"/>
  <c r="X352" i="12"/>
  <c r="AB352" i="12" s="1"/>
  <c r="AL95" i="3"/>
  <c r="AN95" i="3" s="1"/>
  <c r="AK95" i="3"/>
  <c r="AM95" i="3" s="1"/>
  <c r="T294" i="12"/>
  <c r="AD294" i="12" s="1"/>
  <c r="S294" i="12"/>
  <c r="X102" i="15"/>
  <c r="AB102" i="15" s="1"/>
  <c r="W102" i="15"/>
  <c r="AA102" i="15" s="1"/>
  <c r="U229" i="12"/>
  <c r="Y229" i="12" s="1"/>
  <c r="V229" i="12"/>
  <c r="Z229" i="12" s="1"/>
  <c r="R90" i="3"/>
  <c r="X127" i="16"/>
  <c r="AB127" i="16" s="1"/>
  <c r="W127" i="16"/>
  <c r="AA127" i="16" s="1"/>
  <c r="U243" i="12"/>
  <c r="Y243" i="12" s="1"/>
  <c r="V243" i="12"/>
  <c r="Z243" i="12" s="1"/>
  <c r="R52" i="3"/>
  <c r="AL38" i="15"/>
  <c r="AN38" i="15" s="1"/>
  <c r="AK38" i="15"/>
  <c r="AM38" i="15" s="1"/>
  <c r="W29" i="12"/>
  <c r="AA29" i="12" s="1"/>
  <c r="X29" i="12"/>
  <c r="AB29" i="12" s="1"/>
  <c r="AL48" i="12"/>
  <c r="AN48" i="12" s="1"/>
  <c r="AK48" i="12"/>
  <c r="AM48" i="12" s="1"/>
  <c r="W33" i="14"/>
  <c r="AA33" i="14" s="1"/>
  <c r="X33" i="14"/>
  <c r="AB33" i="14" s="1"/>
  <c r="W79" i="15"/>
  <c r="AA79" i="15" s="1"/>
  <c r="X79" i="15"/>
  <c r="AL14" i="3"/>
  <c r="AN14" i="3" s="1"/>
  <c r="AK14" i="3"/>
  <c r="AM14" i="3" s="1"/>
  <c r="AG76" i="12"/>
  <c r="AI76" i="12" s="1"/>
  <c r="AH76" i="12"/>
  <c r="AJ76" i="12" s="1"/>
  <c r="U11" i="12"/>
  <c r="Y11" i="12" s="1"/>
  <c r="V11" i="12"/>
  <c r="AL83" i="12"/>
  <c r="AN83" i="12" s="1"/>
  <c r="AK83" i="12"/>
  <c r="AM83" i="12" s="1"/>
  <c r="W172" i="12"/>
  <c r="AA172" i="12" s="1"/>
  <c r="X172" i="12"/>
  <c r="AB172" i="12" s="1"/>
  <c r="R117" i="12"/>
  <c r="W306" i="12"/>
  <c r="AA306" i="12" s="1"/>
  <c r="X306" i="12"/>
  <c r="AB306" i="12" s="1"/>
  <c r="S351" i="12"/>
  <c r="AC351" i="12" s="1"/>
  <c r="T351" i="12"/>
  <c r="AD351" i="12" s="1"/>
  <c r="V105" i="3"/>
  <c r="U105" i="3"/>
  <c r="Y105" i="3" s="1"/>
  <c r="T36" i="3"/>
  <c r="AD36" i="3" s="1"/>
  <c r="S36" i="3"/>
  <c r="AK49" i="3"/>
  <c r="AM49" i="3" s="1"/>
  <c r="AL49" i="3"/>
  <c r="AN49" i="3" s="1"/>
  <c r="AL502" i="12"/>
  <c r="AN502" i="12" s="1"/>
  <c r="AK502" i="12"/>
  <c r="AM502" i="12" s="1"/>
  <c r="R7" i="3"/>
  <c r="V88" i="3"/>
  <c r="Z88" i="3" s="1"/>
  <c r="U88" i="3"/>
  <c r="Y88" i="3" s="1"/>
  <c r="T43" i="12"/>
  <c r="AD43" i="12" s="1"/>
  <c r="S43" i="12"/>
  <c r="AC43" i="12" s="1"/>
  <c r="W43" i="3"/>
  <c r="AA43" i="3" s="1"/>
  <c r="X43" i="3"/>
  <c r="AB43" i="3" s="1"/>
  <c r="S173" i="12"/>
  <c r="AC173" i="12" s="1"/>
  <c r="T173" i="12"/>
  <c r="AD173" i="12" s="1"/>
  <c r="AL75" i="12"/>
  <c r="AN75" i="12" s="1"/>
  <c r="AK75" i="12"/>
  <c r="AM75" i="12" s="1"/>
  <c r="X16" i="15"/>
  <c r="AB16" i="15" s="1"/>
  <c r="W16" i="15"/>
  <c r="AA16" i="15" s="1"/>
  <c r="V353" i="12"/>
  <c r="Z353" i="12" s="1"/>
  <c r="U353" i="12"/>
  <c r="Y353" i="12" s="1"/>
  <c r="AG45" i="12"/>
  <c r="AI45" i="12" s="1"/>
  <c r="AH45" i="12"/>
  <c r="AJ45" i="12" s="1"/>
  <c r="U21" i="3"/>
  <c r="Y21" i="3" s="1"/>
  <c r="V21" i="3"/>
  <c r="Z21" i="3" s="1"/>
  <c r="AK290" i="12"/>
  <c r="AM290" i="12" s="1"/>
  <c r="AL290" i="12"/>
  <c r="AN290" i="12" s="1"/>
  <c r="AL38" i="3"/>
  <c r="AN38" i="3" s="1"/>
  <c r="AK38" i="3"/>
  <c r="AM38" i="3" s="1"/>
  <c r="V116" i="16"/>
  <c r="U116" i="16"/>
  <c r="Y116" i="16" s="1"/>
  <c r="AK98" i="16"/>
  <c r="AM98" i="16" s="1"/>
  <c r="AL98" i="16"/>
  <c r="AN98" i="16" s="1"/>
  <c r="R334" i="12"/>
  <c r="U21" i="16"/>
  <c r="Y21" i="16" s="1"/>
  <c r="V21" i="16"/>
  <c r="W214" i="12"/>
  <c r="AA214" i="12" s="1"/>
  <c r="X214" i="12"/>
  <c r="AB214" i="12" s="1"/>
  <c r="AL489" i="12"/>
  <c r="AN489" i="12" s="1"/>
  <c r="AK489" i="12"/>
  <c r="AM489" i="12" s="1"/>
  <c r="T112" i="12"/>
  <c r="AD112" i="12" s="1"/>
  <c r="S112" i="12"/>
  <c r="AL17" i="12"/>
  <c r="AN17" i="12" s="1"/>
  <c r="AK17" i="12"/>
  <c r="AM17" i="12" s="1"/>
  <c r="AK163" i="12"/>
  <c r="AM163" i="12" s="1"/>
  <c r="AL163" i="12"/>
  <c r="AN163" i="12" s="1"/>
  <c r="S202" i="16"/>
  <c r="AC202" i="16" s="1"/>
  <c r="T202" i="16"/>
  <c r="AD202" i="16" s="1"/>
  <c r="S19" i="12"/>
  <c r="AC19" i="12" s="1"/>
  <c r="T19" i="12"/>
  <c r="AD19" i="12" s="1"/>
  <c r="X181" i="12"/>
  <c r="AB181" i="12" s="1"/>
  <c r="W181" i="12"/>
  <c r="AA181" i="12" s="1"/>
  <c r="AH40" i="15"/>
  <c r="AJ40" i="15" s="1"/>
  <c r="AG40" i="15"/>
  <c r="AI40" i="15" s="1"/>
  <c r="S54" i="16"/>
  <c r="AC54" i="16" s="1"/>
  <c r="T54" i="16"/>
  <c r="AD54" i="16" s="1"/>
  <c r="U240" i="12"/>
  <c r="Y240" i="12" s="1"/>
  <c r="V240" i="12"/>
  <c r="Z240" i="12" s="1"/>
  <c r="X94" i="3"/>
  <c r="AB94" i="3" s="1"/>
  <c r="W94" i="3"/>
  <c r="AA94" i="3" s="1"/>
  <c r="AH103" i="15"/>
  <c r="AJ103" i="15" s="1"/>
  <c r="AG103" i="15"/>
  <c r="V386" i="12"/>
  <c r="Z386" i="12" s="1"/>
  <c r="U386" i="12"/>
  <c r="Y386" i="12" s="1"/>
  <c r="AL71" i="15"/>
  <c r="AK71" i="15"/>
  <c r="AM71" i="15" s="1"/>
  <c r="AG26" i="15"/>
  <c r="AH26" i="15"/>
  <c r="AJ26" i="15" s="1"/>
  <c r="U352" i="12"/>
  <c r="Y352" i="12" s="1"/>
  <c r="V352" i="12"/>
  <c r="Z352" i="12" s="1"/>
  <c r="AH82" i="15"/>
  <c r="AJ82" i="15" s="1"/>
  <c r="AG82" i="15"/>
  <c r="AI82" i="15" s="1"/>
  <c r="AK339" i="12"/>
  <c r="AM339" i="12" s="1"/>
  <c r="AL339" i="12"/>
  <c r="AN339" i="12" s="1"/>
  <c r="S241" i="12"/>
  <c r="T241" i="12"/>
  <c r="AD241" i="12" s="1"/>
  <c r="U46" i="15"/>
  <c r="Y46" i="15" s="1"/>
  <c r="V46" i="15"/>
  <c r="Z46" i="15" s="1"/>
  <c r="R223" i="12"/>
  <c r="X51" i="15"/>
  <c r="W51" i="15"/>
  <c r="AA51" i="15" s="1"/>
  <c r="R394" i="12"/>
  <c r="X58" i="3"/>
  <c r="AB58" i="3" s="1"/>
  <c r="W58" i="3"/>
  <c r="AA58" i="3" s="1"/>
  <c r="W21" i="14"/>
  <c r="AA21" i="14" s="1"/>
  <c r="X21" i="14"/>
  <c r="R55" i="12"/>
  <c r="AL30" i="12"/>
  <c r="AN30" i="12" s="1"/>
  <c r="AK30" i="12"/>
  <c r="AM30" i="12" s="1"/>
  <c r="S67" i="16"/>
  <c r="T67" i="16"/>
  <c r="AD67" i="16" s="1"/>
  <c r="R175" i="12"/>
  <c r="V45" i="15"/>
  <c r="Z45" i="15" s="1"/>
  <c r="U45" i="15"/>
  <c r="Y45" i="15" s="1"/>
  <c r="U26" i="13"/>
  <c r="Y26" i="13" s="1"/>
  <c r="V26" i="13"/>
  <c r="Z26" i="13" s="1"/>
  <c r="T85" i="3"/>
  <c r="AD85" i="3" s="1"/>
  <c r="S85" i="3"/>
  <c r="V97" i="3"/>
  <c r="Z97" i="3" s="1"/>
  <c r="U97" i="3"/>
  <c r="Y97" i="3" s="1"/>
  <c r="AH78" i="16"/>
  <c r="AJ78" i="16" s="1"/>
  <c r="AG78" i="16"/>
  <c r="AI78" i="16" s="1"/>
  <c r="R26" i="3"/>
  <c r="AF26" i="3" s="1"/>
  <c r="X98" i="16"/>
  <c r="AB98" i="16" s="1"/>
  <c r="W98" i="16"/>
  <c r="AA98" i="16" s="1"/>
  <c r="X24" i="3"/>
  <c r="AB24" i="3" s="1"/>
  <c r="W24" i="3"/>
  <c r="AA24" i="3" s="1"/>
  <c r="AK508" i="12"/>
  <c r="AM508" i="12" s="1"/>
  <c r="AL508" i="12"/>
  <c r="AN508" i="12" s="1"/>
  <c r="U122" i="12"/>
  <c r="Y122" i="12" s="1"/>
  <c r="V122" i="12"/>
  <c r="Z122" i="12" s="1"/>
  <c r="AL227" i="12"/>
  <c r="AK227" i="12"/>
  <c r="AM227" i="12" s="1"/>
  <c r="V215" i="16"/>
  <c r="Z215" i="16" s="1"/>
  <c r="U215" i="16"/>
  <c r="Y215" i="16" s="1"/>
  <c r="X422" i="12"/>
  <c r="W422" i="12"/>
  <c r="AA422" i="12" s="1"/>
  <c r="U80" i="15"/>
  <c r="Y80" i="15" s="1"/>
  <c r="V80" i="15"/>
  <c r="Z80" i="15" s="1"/>
  <c r="W105" i="3"/>
  <c r="AA105" i="3" s="1"/>
  <c r="X105" i="3"/>
  <c r="AB105" i="3" s="1"/>
  <c r="R8" i="3"/>
  <c r="R104" i="3"/>
  <c r="R39" i="3"/>
  <c r="X479" i="12"/>
  <c r="AB479" i="12" s="1"/>
  <c r="W479" i="12"/>
  <c r="AA479" i="12" s="1"/>
  <c r="AL409" i="12"/>
  <c r="AN409" i="12" s="1"/>
  <c r="AK409" i="12"/>
  <c r="AM409" i="12" s="1"/>
  <c r="T143" i="16"/>
  <c r="AD143" i="16" s="1"/>
  <c r="S143" i="16"/>
  <c r="X51" i="3"/>
  <c r="AB51" i="3" s="1"/>
  <c r="W51" i="3"/>
  <c r="AA51" i="3" s="1"/>
  <c r="AK11" i="3"/>
  <c r="AM11" i="3" s="1"/>
  <c r="AL11" i="3"/>
  <c r="AN11" i="3" s="1"/>
  <c r="R28" i="3"/>
  <c r="X21" i="3"/>
  <c r="AB21" i="3" s="1"/>
  <c r="W21" i="3"/>
  <c r="AA21" i="3" s="1"/>
  <c r="U223" i="16"/>
  <c r="Y223" i="16" s="1"/>
  <c r="V223" i="16"/>
  <c r="Z223" i="16" s="1"/>
  <c r="AK429" i="12"/>
  <c r="AM429" i="12" s="1"/>
  <c r="AL429" i="12"/>
  <c r="R278" i="12"/>
  <c r="R225" i="12"/>
  <c r="S19" i="13"/>
  <c r="AC19" i="13" s="1"/>
  <c r="T19" i="13"/>
  <c r="AD19" i="13" s="1"/>
  <c r="R217" i="16"/>
  <c r="AH101" i="16"/>
  <c r="AJ101" i="16" s="1"/>
  <c r="AG101" i="16"/>
  <c r="AI101" i="16" s="1"/>
  <c r="W151" i="16"/>
  <c r="AA151" i="16" s="1"/>
  <c r="X151" i="16"/>
  <c r="AB151" i="16" s="1"/>
  <c r="R134" i="12"/>
  <c r="T419" i="12"/>
  <c r="AD419" i="12" s="1"/>
  <c r="S419" i="12"/>
  <c r="AC419" i="12" s="1"/>
  <c r="X104" i="3"/>
  <c r="AB104" i="3" s="1"/>
  <c r="W104" i="3"/>
  <c r="AA104" i="3" s="1"/>
  <c r="R346" i="12"/>
  <c r="V19" i="12"/>
  <c r="Z19" i="12" s="1"/>
  <c r="U19" i="12"/>
  <c r="Y19" i="12" s="1"/>
  <c r="AL126" i="12"/>
  <c r="AN126" i="12" s="1"/>
  <c r="AK126" i="12"/>
  <c r="AM126" i="12" s="1"/>
  <c r="U187" i="16"/>
  <c r="Y187" i="16" s="1"/>
  <c r="V187" i="16"/>
  <c r="W31" i="16"/>
  <c r="AA31" i="16" s="1"/>
  <c r="X31" i="16"/>
  <c r="AB31" i="16" s="1"/>
  <c r="AG440" i="12"/>
  <c r="AI440" i="12" s="1"/>
  <c r="AH440" i="12"/>
  <c r="AJ440" i="12" s="1"/>
  <c r="W99" i="3"/>
  <c r="AA99" i="3" s="1"/>
  <c r="X99" i="3"/>
  <c r="AB99" i="3" s="1"/>
  <c r="R266" i="12"/>
  <c r="AH359" i="12"/>
  <c r="AJ359" i="12" s="1"/>
  <c r="AG359" i="12"/>
  <c r="AI359" i="12" s="1"/>
  <c r="X19" i="14"/>
  <c r="AB19" i="14" s="1"/>
  <c r="W19" i="14"/>
  <c r="AA19" i="14" s="1"/>
  <c r="X39" i="3"/>
  <c r="AB39" i="3" s="1"/>
  <c r="W39" i="3"/>
  <c r="AA39" i="3" s="1"/>
  <c r="U303" i="12"/>
  <c r="Y303" i="12" s="1"/>
  <c r="V303" i="12"/>
  <c r="Z303" i="12" s="1"/>
  <c r="V100" i="12"/>
  <c r="U100" i="12"/>
  <c r="Y100" i="12" s="1"/>
  <c r="R85" i="16"/>
  <c r="S38" i="3"/>
  <c r="AC38" i="3" s="1"/>
  <c r="T38" i="3"/>
  <c r="AD38" i="3" s="1"/>
  <c r="S193" i="12"/>
  <c r="AC193" i="12" s="1"/>
  <c r="T193" i="12"/>
  <c r="AD193" i="12" s="1"/>
  <c r="AK42" i="16"/>
  <c r="AL42" i="16"/>
  <c r="AN42" i="16" s="1"/>
  <c r="V98" i="12"/>
  <c r="Z98" i="12" s="1"/>
  <c r="U98" i="12"/>
  <c r="Y98" i="12" s="1"/>
  <c r="X86" i="16"/>
  <c r="AB86" i="16" s="1"/>
  <c r="W86" i="16"/>
  <c r="AA86" i="16" s="1"/>
  <c r="R178" i="12"/>
  <c r="X94" i="12"/>
  <c r="AB94" i="12" s="1"/>
  <c r="W94" i="12"/>
  <c r="AA94" i="12" s="1"/>
  <c r="R103" i="12"/>
  <c r="R45" i="3"/>
  <c r="AK46" i="12"/>
  <c r="AM46" i="12" s="1"/>
  <c r="AL46" i="12"/>
  <c r="AN46" i="12" s="1"/>
  <c r="AH396" i="12"/>
  <c r="AJ396" i="12" s="1"/>
  <c r="AG396" i="12"/>
  <c r="AI396" i="12" s="1"/>
  <c r="S44" i="3"/>
  <c r="AC44" i="3" s="1"/>
  <c r="T44" i="3"/>
  <c r="AD44" i="3" s="1"/>
  <c r="V25" i="14"/>
  <c r="Z25" i="14" s="1"/>
  <c r="U25" i="14"/>
  <c r="Y25" i="14" s="1"/>
  <c r="R168" i="16"/>
  <c r="AF168" i="16" s="1"/>
  <c r="R428" i="12"/>
  <c r="T343" i="12"/>
  <c r="AD343" i="12" s="1"/>
  <c r="S343" i="12"/>
  <c r="AC343" i="12" s="1"/>
  <c r="T46" i="3"/>
  <c r="AD46" i="3" s="1"/>
  <c r="S46" i="3"/>
  <c r="AC46" i="3" s="1"/>
  <c r="R424" i="12"/>
  <c r="S58" i="15"/>
  <c r="T58" i="15"/>
  <c r="AD58" i="15" s="1"/>
  <c r="R401" i="12"/>
  <c r="AH38" i="15"/>
  <c r="AJ38" i="15" s="1"/>
  <c r="AG38" i="15"/>
  <c r="AI38" i="15" s="1"/>
  <c r="AL165" i="12"/>
  <c r="AK165" i="12"/>
  <c r="AM165" i="12" s="1"/>
  <c r="X68" i="16"/>
  <c r="AB68" i="16" s="1"/>
  <c r="W68" i="16"/>
  <c r="AA68" i="16" s="1"/>
  <c r="W46" i="16"/>
  <c r="AA46" i="16" s="1"/>
  <c r="X46" i="16"/>
  <c r="AB46" i="16" s="1"/>
  <c r="R465" i="12"/>
  <c r="U39" i="15"/>
  <c r="Y39" i="15" s="1"/>
  <c r="V39" i="15"/>
  <c r="Z39" i="15" s="1"/>
  <c r="AL372" i="12"/>
  <c r="AN372" i="12" s="1"/>
  <c r="AK372" i="12"/>
  <c r="AM372" i="12" s="1"/>
  <c r="AG23" i="12"/>
  <c r="AI23" i="12" s="1"/>
  <c r="AH23" i="12"/>
  <c r="AJ23" i="12" s="1"/>
  <c r="V44" i="3"/>
  <c r="Z44" i="3" s="1"/>
  <c r="U44" i="3"/>
  <c r="Y44" i="3" s="1"/>
  <c r="AL102" i="3"/>
  <c r="AN102" i="3" s="1"/>
  <c r="AK102" i="3"/>
  <c r="AM102" i="3" s="1"/>
  <c r="S429" i="12"/>
  <c r="T429" i="12"/>
  <c r="AD429" i="12" s="1"/>
  <c r="W478" i="12"/>
  <c r="AA478" i="12" s="1"/>
  <c r="X478" i="12"/>
  <c r="AB478" i="12" s="1"/>
  <c r="S19" i="15"/>
  <c r="T19" i="15"/>
  <c r="AD19" i="15" s="1"/>
  <c r="X253" i="12"/>
  <c r="W253" i="12"/>
  <c r="AA253" i="12" s="1"/>
  <c r="AL55" i="3"/>
  <c r="AN55" i="3" s="1"/>
  <c r="AK55" i="3"/>
  <c r="AM55" i="3" s="1"/>
  <c r="X366" i="12"/>
  <c r="AB366" i="12" s="1"/>
  <c r="W366" i="12"/>
  <c r="AA366" i="12" s="1"/>
  <c r="AL266" i="12"/>
  <c r="AN266" i="12" s="1"/>
  <c r="AK266" i="12"/>
  <c r="AM266" i="12" s="1"/>
  <c r="T41" i="3"/>
  <c r="AD41" i="3" s="1"/>
  <c r="S41" i="3"/>
  <c r="AC41" i="3" s="1"/>
  <c r="W296" i="12"/>
  <c r="AA296" i="12" s="1"/>
  <c r="X296" i="12"/>
  <c r="S374" i="12"/>
  <c r="AC374" i="12" s="1"/>
  <c r="T374" i="12"/>
  <c r="AD374" i="12" s="1"/>
  <c r="S314" i="12"/>
  <c r="AC314" i="12" s="1"/>
  <c r="T314" i="12"/>
  <c r="AD314" i="12" s="1"/>
  <c r="AG30" i="14"/>
  <c r="AI30" i="14" s="1"/>
  <c r="AH30" i="14"/>
  <c r="AJ30" i="14" s="1"/>
  <c r="V36" i="3"/>
  <c r="Z36" i="3" s="1"/>
  <c r="U36" i="3"/>
  <c r="Y36" i="3" s="1"/>
  <c r="AK123" i="16"/>
  <c r="AM123" i="16" s="1"/>
  <c r="AL123" i="16"/>
  <c r="AN123" i="16" s="1"/>
  <c r="V364" i="12"/>
  <c r="Z364" i="12" s="1"/>
  <c r="U364" i="12"/>
  <c r="Y364" i="12" s="1"/>
  <c r="V62" i="15"/>
  <c r="Z62" i="15" s="1"/>
  <c r="U62" i="15"/>
  <c r="Y62" i="15" s="1"/>
  <c r="AL211" i="12"/>
  <c r="AN211" i="12" s="1"/>
  <c r="AK211" i="12"/>
  <c r="AM211" i="12" s="1"/>
  <c r="R86" i="12"/>
  <c r="AL78" i="3"/>
  <c r="AN78" i="3" s="1"/>
  <c r="AK78" i="3"/>
  <c r="AM78" i="3" s="1"/>
  <c r="AG90" i="12"/>
  <c r="AH90" i="12"/>
  <c r="AJ90" i="12" s="1"/>
  <c r="R29" i="3"/>
  <c r="T173" i="16"/>
  <c r="AD173" i="16" s="1"/>
  <c r="S173" i="16"/>
  <c r="AC173" i="16" s="1"/>
  <c r="X16" i="3"/>
  <c r="AB16" i="3" s="1"/>
  <c r="W16" i="3"/>
  <c r="AA16" i="3" s="1"/>
  <c r="U154" i="12"/>
  <c r="Y154" i="12" s="1"/>
  <c r="V154" i="12"/>
  <c r="AG8" i="15"/>
  <c r="AI8" i="15" s="1"/>
  <c r="AH8" i="15"/>
  <c r="AJ8" i="15" s="1"/>
  <c r="AG182" i="12"/>
  <c r="AI182" i="12" s="1"/>
  <c r="AH182" i="12"/>
  <c r="AJ182" i="12" s="1"/>
  <c r="AH23" i="15"/>
  <c r="AJ23" i="15" s="1"/>
  <c r="AG23" i="15"/>
  <c r="V185" i="16"/>
  <c r="U185" i="16"/>
  <c r="Y185" i="16" s="1"/>
  <c r="AK35" i="14"/>
  <c r="AM35" i="14" s="1"/>
  <c r="AL35" i="14"/>
  <c r="AN35" i="14" s="1"/>
  <c r="AG198" i="12"/>
  <c r="AH198" i="12"/>
  <c r="AJ198" i="12" s="1"/>
  <c r="T417" i="12"/>
  <c r="AD417" i="12" s="1"/>
  <c r="S417" i="12"/>
  <c r="AC417" i="12" s="1"/>
  <c r="X38" i="12"/>
  <c r="AB38" i="12" s="1"/>
  <c r="W38" i="12"/>
  <c r="AA38" i="12" s="1"/>
  <c r="X308" i="12"/>
  <c r="AB308" i="12" s="1"/>
  <c r="W308" i="12"/>
  <c r="AA308" i="12" s="1"/>
  <c r="R38" i="3"/>
  <c r="W42" i="12"/>
  <c r="AA42" i="12" s="1"/>
  <c r="X42" i="12"/>
  <c r="AB42" i="12" s="1"/>
  <c r="T410" i="12"/>
  <c r="AD410" i="12" s="1"/>
  <c r="S410" i="12"/>
  <c r="R388" i="12"/>
  <c r="X372" i="12"/>
  <c r="W372" i="12"/>
  <c r="AA372" i="12" s="1"/>
  <c r="R84" i="12"/>
  <c r="X136" i="16"/>
  <c r="AB136" i="16" s="1"/>
  <c r="W136" i="16"/>
  <c r="AA136" i="16" s="1"/>
  <c r="X70" i="3"/>
  <c r="AB70" i="3" s="1"/>
  <c r="W70" i="3"/>
  <c r="AA70" i="3" s="1"/>
  <c r="V50" i="15"/>
  <c r="Z50" i="15" s="1"/>
  <c r="U50" i="15"/>
  <c r="Y50" i="15" s="1"/>
  <c r="V7" i="12"/>
  <c r="Z7" i="12" s="1"/>
  <c r="U7" i="12"/>
  <c r="Y7" i="12" s="1"/>
  <c r="V368" i="12"/>
  <c r="U368" i="12"/>
  <c r="Y368" i="12" s="1"/>
  <c r="W468" i="12"/>
  <c r="AA468" i="12" s="1"/>
  <c r="X468" i="12"/>
  <c r="AB468" i="12" s="1"/>
  <c r="T27" i="3"/>
  <c r="AD27" i="3" s="1"/>
  <c r="S27" i="3"/>
  <c r="AC27" i="3" s="1"/>
  <c r="X52" i="3"/>
  <c r="AB52" i="3" s="1"/>
  <c r="W52" i="3"/>
  <c r="AA52" i="3" s="1"/>
  <c r="T31" i="15"/>
  <c r="AD31" i="15" s="1"/>
  <c r="S31" i="15"/>
  <c r="AC31" i="15" s="1"/>
  <c r="AL170" i="16"/>
  <c r="AN170" i="16" s="1"/>
  <c r="AK170" i="16"/>
  <c r="AM170" i="16" s="1"/>
  <c r="T286" i="12"/>
  <c r="AD286" i="12" s="1"/>
  <c r="S286" i="12"/>
  <c r="AC286" i="12" s="1"/>
  <c r="AH224" i="16"/>
  <c r="AJ224" i="16" s="1"/>
  <c r="AG224" i="16"/>
  <c r="S499" i="12"/>
  <c r="AC499" i="12" s="1"/>
  <c r="T499" i="12"/>
  <c r="AD499" i="12" s="1"/>
  <c r="R89" i="3"/>
  <c r="AK23" i="3"/>
  <c r="AM23" i="3" s="1"/>
  <c r="AL23" i="3"/>
  <c r="AN23" i="3" s="1"/>
  <c r="V25" i="3"/>
  <c r="Z25" i="3" s="1"/>
  <c r="U25" i="3"/>
  <c r="Y25" i="3" s="1"/>
  <c r="AL172" i="12"/>
  <c r="AN172" i="12" s="1"/>
  <c r="AK172" i="12"/>
  <c r="AM172" i="12" s="1"/>
  <c r="AG100" i="16"/>
  <c r="AH100" i="16"/>
  <c r="AJ100" i="16" s="1"/>
  <c r="T165" i="12"/>
  <c r="AD165" i="12" s="1"/>
  <c r="S165" i="12"/>
  <c r="X208" i="16"/>
  <c r="AB208" i="16" s="1"/>
  <c r="W208" i="16"/>
  <c r="AA208" i="16" s="1"/>
  <c r="S507" i="12"/>
  <c r="AC507" i="12" s="1"/>
  <c r="T507" i="12"/>
  <c r="AD507" i="12" s="1"/>
  <c r="AH473" i="12"/>
  <c r="AJ473" i="12" s="1"/>
  <c r="AG473" i="12"/>
  <c r="AH154" i="16"/>
  <c r="AJ154" i="16" s="1"/>
  <c r="AG154" i="16"/>
  <c r="AI154" i="16" s="1"/>
  <c r="R51" i="12"/>
  <c r="R30" i="15"/>
  <c r="V39" i="12"/>
  <c r="U39" i="12"/>
  <c r="Y39" i="12" s="1"/>
  <c r="AG127" i="12"/>
  <c r="AI127" i="12" s="1"/>
  <c r="AH127" i="12"/>
  <c r="AJ127" i="12" s="1"/>
  <c r="T84" i="15"/>
  <c r="AD84" i="15" s="1"/>
  <c r="S84" i="15"/>
  <c r="AC84" i="15" s="1"/>
  <c r="U365" i="12"/>
  <c r="Y365" i="12" s="1"/>
  <c r="V365" i="12"/>
  <c r="AG64" i="15"/>
  <c r="AI64" i="15" s="1"/>
  <c r="AH64" i="15"/>
  <c r="AJ64" i="15" s="1"/>
  <c r="V79" i="16"/>
  <c r="U79" i="16"/>
  <c r="Y79" i="16" s="1"/>
  <c r="AL480" i="12"/>
  <c r="AN480" i="12" s="1"/>
  <c r="AK480" i="12"/>
  <c r="AM480" i="12" s="1"/>
  <c r="W72" i="3"/>
  <c r="AA72" i="3" s="1"/>
  <c r="X72" i="3"/>
  <c r="AB72" i="3" s="1"/>
  <c r="R105" i="3"/>
  <c r="V44" i="16"/>
  <c r="U44" i="16"/>
  <c r="Y44" i="16" s="1"/>
  <c r="AH146" i="12"/>
  <c r="AJ146" i="12" s="1"/>
  <c r="AG146" i="12"/>
  <c r="AK23" i="15"/>
  <c r="AM23" i="15" s="1"/>
  <c r="AL23" i="15"/>
  <c r="AN23" i="15" s="1"/>
  <c r="R45" i="16"/>
  <c r="X467" i="12"/>
  <c r="W467" i="12"/>
  <c r="AA467" i="12" s="1"/>
  <c r="W28" i="15"/>
  <c r="AA28" i="15" s="1"/>
  <c r="X28" i="15"/>
  <c r="T156" i="16"/>
  <c r="AD156" i="16" s="1"/>
  <c r="S156" i="16"/>
  <c r="U61" i="16"/>
  <c r="Y61" i="16" s="1"/>
  <c r="V61" i="16"/>
  <c r="Z61" i="16" s="1"/>
  <c r="X175" i="12"/>
  <c r="W175" i="12"/>
  <c r="AA175" i="12" s="1"/>
  <c r="AG437" i="12"/>
  <c r="AI437" i="12" s="1"/>
  <c r="AH437" i="12"/>
  <c r="AJ437" i="12" s="1"/>
  <c r="W75" i="3"/>
  <c r="AA75" i="3" s="1"/>
  <c r="X75" i="3"/>
  <c r="AB75" i="3" s="1"/>
  <c r="W47" i="15"/>
  <c r="AA47" i="15" s="1"/>
  <c r="X47" i="15"/>
  <c r="AB47" i="15" s="1"/>
  <c r="AK54" i="16"/>
  <c r="AL54" i="16"/>
  <c r="AN54" i="16" s="1"/>
  <c r="S164" i="12"/>
  <c r="AC164" i="12" s="1"/>
  <c r="T164" i="12"/>
  <c r="AD164" i="12" s="1"/>
  <c r="V77" i="3"/>
  <c r="Z77" i="3" s="1"/>
  <c r="U77" i="3"/>
  <c r="Y77" i="3" s="1"/>
  <c r="AL35" i="3"/>
  <c r="AN35" i="3" s="1"/>
  <c r="AK35" i="3"/>
  <c r="AM35" i="3" s="1"/>
  <c r="S365" i="12"/>
  <c r="T365" i="12"/>
  <c r="AD365" i="12" s="1"/>
  <c r="AL74" i="3"/>
  <c r="AN74" i="3" s="1"/>
  <c r="AK74" i="3"/>
  <c r="AM74" i="3" s="1"/>
  <c r="AG37" i="14"/>
  <c r="AH37" i="14"/>
  <c r="AJ37" i="14" s="1"/>
  <c r="AH324" i="12"/>
  <c r="AJ324" i="12" s="1"/>
  <c r="AG324" i="12"/>
  <c r="AI324" i="12" s="1"/>
  <c r="R78" i="3"/>
  <c r="T187" i="12"/>
  <c r="AD187" i="12" s="1"/>
  <c r="S187" i="12"/>
  <c r="AC187" i="12" s="1"/>
  <c r="W247" i="12"/>
  <c r="AA247" i="12" s="1"/>
  <c r="X247" i="12"/>
  <c r="AB247" i="12" s="1"/>
  <c r="V236" i="12"/>
  <c r="Z236" i="12" s="1"/>
  <c r="U236" i="12"/>
  <c r="Y236" i="12" s="1"/>
  <c r="U81" i="3"/>
  <c r="Y81" i="3" s="1"/>
  <c r="V81" i="3"/>
  <c r="Z81" i="3" s="1"/>
  <c r="AK36" i="15"/>
  <c r="AM36" i="15" s="1"/>
  <c r="AL36" i="15"/>
  <c r="AN36" i="15" s="1"/>
  <c r="AK437" i="12"/>
  <c r="AL437" i="12"/>
  <c r="AN437" i="12" s="1"/>
  <c r="AG304" i="12"/>
  <c r="AI304" i="12" s="1"/>
  <c r="AH304" i="12"/>
  <c r="AJ304" i="12" s="1"/>
  <c r="R290" i="12"/>
  <c r="X76" i="15"/>
  <c r="AB76" i="15" s="1"/>
  <c r="W76" i="15"/>
  <c r="AA76" i="15" s="1"/>
  <c r="AK216" i="12"/>
  <c r="AM216" i="12" s="1"/>
  <c r="AL216" i="12"/>
  <c r="AN216" i="12" s="1"/>
  <c r="W167" i="12"/>
  <c r="AA167" i="12" s="1"/>
  <c r="X167" i="12"/>
  <c r="AB167" i="12" s="1"/>
  <c r="T406" i="12"/>
  <c r="AD406" i="12" s="1"/>
  <c r="S406" i="12"/>
  <c r="AL145" i="12"/>
  <c r="AN145" i="12" s="1"/>
  <c r="AK145" i="12"/>
  <c r="AM145" i="12" s="1"/>
  <c r="X430" i="12"/>
  <c r="AB430" i="12" s="1"/>
  <c r="W430" i="12"/>
  <c r="AA430" i="12" s="1"/>
  <c r="R16" i="12"/>
  <c r="V40" i="3"/>
  <c r="Z40" i="3" s="1"/>
  <c r="U40" i="3"/>
  <c r="Y40" i="3" s="1"/>
  <c r="X36" i="3"/>
  <c r="AB36" i="3" s="1"/>
  <c r="W36" i="3"/>
  <c r="AA36" i="3" s="1"/>
  <c r="U237" i="12"/>
  <c r="Y237" i="12" s="1"/>
  <c r="V237" i="12"/>
  <c r="Z237" i="12" s="1"/>
  <c r="R33" i="16"/>
  <c r="V69" i="12"/>
  <c r="Z69" i="12" s="1"/>
  <c r="U69" i="12"/>
  <c r="Y69" i="12" s="1"/>
  <c r="AK121" i="12"/>
  <c r="AM121" i="12" s="1"/>
  <c r="AL121" i="12"/>
  <c r="AN121" i="12" s="1"/>
  <c r="T35" i="3"/>
  <c r="AD35" i="3" s="1"/>
  <c r="S35" i="3"/>
  <c r="AC35" i="3" s="1"/>
  <c r="AH107" i="12"/>
  <c r="AJ107" i="12" s="1"/>
  <c r="AG107" i="12"/>
  <c r="AI107" i="12" s="1"/>
  <c r="T65" i="3"/>
  <c r="AD65" i="3" s="1"/>
  <c r="S65" i="3"/>
  <c r="T72" i="3"/>
  <c r="AD72" i="3" s="1"/>
  <c r="S72" i="3"/>
  <c r="AC72" i="3" s="1"/>
  <c r="S131" i="12"/>
  <c r="T131" i="12"/>
  <c r="AD131" i="12" s="1"/>
  <c r="R44" i="16"/>
  <c r="S327" i="12"/>
  <c r="AC327" i="12" s="1"/>
  <c r="T327" i="12"/>
  <c r="AD327" i="12" s="1"/>
  <c r="W105" i="15"/>
  <c r="AA105" i="15" s="1"/>
  <c r="X105" i="15"/>
  <c r="U8" i="3"/>
  <c r="Y8" i="3" s="1"/>
  <c r="V8" i="3"/>
  <c r="Z8" i="3" s="1"/>
  <c r="X103" i="3"/>
  <c r="W103" i="3"/>
  <c r="AA103" i="3" s="1"/>
  <c r="T376" i="12"/>
  <c r="AD376" i="12" s="1"/>
  <c r="S376" i="12"/>
  <c r="AK20" i="16"/>
  <c r="AM20" i="16" s="1"/>
  <c r="AL20" i="16"/>
  <c r="AN20" i="16" s="1"/>
  <c r="R503" i="12"/>
  <c r="W106" i="16"/>
  <c r="AA106" i="16" s="1"/>
  <c r="X106" i="16"/>
  <c r="AB106" i="16" s="1"/>
  <c r="W347" i="12"/>
  <c r="AA347" i="12" s="1"/>
  <c r="X347" i="12"/>
  <c r="AB347" i="12" s="1"/>
  <c r="S101" i="3"/>
  <c r="T101" i="3"/>
  <c r="AD101" i="3" s="1"/>
  <c r="R13" i="3"/>
  <c r="AF13" i="3" s="1"/>
  <c r="AK262" i="12"/>
  <c r="AM262" i="12" s="1"/>
  <c r="AL262" i="12"/>
  <c r="AN262" i="12" s="1"/>
  <c r="W78" i="15"/>
  <c r="AA78" i="15" s="1"/>
  <c r="X78" i="15"/>
  <c r="W50" i="3"/>
  <c r="AA50" i="3" s="1"/>
  <c r="X50" i="3"/>
  <c r="AB50" i="3" s="1"/>
  <c r="X101" i="16"/>
  <c r="AB101" i="16" s="1"/>
  <c r="W101" i="16"/>
  <c r="AA101" i="16" s="1"/>
  <c r="T60" i="3"/>
  <c r="AD60" i="3" s="1"/>
  <c r="S60" i="3"/>
  <c r="AC60" i="3" s="1"/>
  <c r="R95" i="3"/>
  <c r="V95" i="12"/>
  <c r="Z95" i="12" s="1"/>
  <c r="U95" i="12"/>
  <c r="Y95" i="12" s="1"/>
  <c r="S339" i="12"/>
  <c r="T339" i="12"/>
  <c r="AD339" i="12" s="1"/>
  <c r="U144" i="12"/>
  <c r="Y144" i="12" s="1"/>
  <c r="V144" i="12"/>
  <c r="Z144" i="12" s="1"/>
  <c r="R195" i="12"/>
  <c r="W79" i="3"/>
  <c r="AA79" i="3" s="1"/>
  <c r="X79" i="3"/>
  <c r="AB79" i="3" s="1"/>
  <c r="W12" i="3"/>
  <c r="AA12" i="3" s="1"/>
  <c r="X12" i="3"/>
  <c r="AB12" i="3" s="1"/>
  <c r="AH50" i="16"/>
  <c r="AJ50" i="16" s="1"/>
  <c r="AG50" i="16"/>
  <c r="AI50" i="16" s="1"/>
  <c r="AH137" i="12"/>
  <c r="AJ137" i="12" s="1"/>
  <c r="AG137" i="12"/>
  <c r="AI137" i="12" s="1"/>
  <c r="AL447" i="12"/>
  <c r="AN447" i="12" s="1"/>
  <c r="AK447" i="12"/>
  <c r="AM447" i="12" s="1"/>
  <c r="S46" i="15"/>
  <c r="AC46" i="15" s="1"/>
  <c r="T46" i="15"/>
  <c r="AD46" i="15" s="1"/>
  <c r="AG79" i="15"/>
  <c r="AH79" i="15"/>
  <c r="AJ79" i="15" s="1"/>
  <c r="W77" i="15"/>
  <c r="AA77" i="15" s="1"/>
  <c r="X77" i="15"/>
  <c r="AB77" i="15" s="1"/>
  <c r="U80" i="3"/>
  <c r="Y80" i="3" s="1"/>
  <c r="V80" i="3"/>
  <c r="Z80" i="3" s="1"/>
  <c r="AL46" i="14"/>
  <c r="AN46" i="14" s="1"/>
  <c r="AK46" i="14"/>
  <c r="AM46" i="14" s="1"/>
  <c r="X186" i="12"/>
  <c r="W186" i="12"/>
  <c r="AA186" i="12" s="1"/>
  <c r="W64" i="15"/>
  <c r="AA64" i="15" s="1"/>
  <c r="X64" i="15"/>
  <c r="AB64" i="15" s="1"/>
  <c r="AL70" i="3"/>
  <c r="AN70" i="3" s="1"/>
  <c r="AK70" i="3"/>
  <c r="U156" i="16"/>
  <c r="Y156" i="16" s="1"/>
  <c r="V156" i="16"/>
  <c r="Z156" i="16" s="1"/>
  <c r="AG153" i="12"/>
  <c r="AI153" i="12" s="1"/>
  <c r="AH153" i="12"/>
  <c r="AJ153" i="12" s="1"/>
  <c r="X495" i="12"/>
  <c r="AB495" i="12" s="1"/>
  <c r="W495" i="12"/>
  <c r="AA495" i="12" s="1"/>
  <c r="X20" i="15"/>
  <c r="AB20" i="15" s="1"/>
  <c r="W20" i="15"/>
  <c r="AA20" i="15" s="1"/>
  <c r="R247" i="12"/>
  <c r="V241" i="12"/>
  <c r="Z241" i="12" s="1"/>
  <c r="U241" i="12"/>
  <c r="Y241" i="12" s="1"/>
  <c r="V95" i="3"/>
  <c r="Z95" i="3" s="1"/>
  <c r="U95" i="3"/>
  <c r="Y95" i="3" s="1"/>
  <c r="X101" i="3"/>
  <c r="AB101" i="3" s="1"/>
  <c r="W101" i="3"/>
  <c r="AA101" i="3" s="1"/>
  <c r="R56" i="12"/>
  <c r="R12" i="14"/>
  <c r="U29" i="16"/>
  <c r="Y29" i="16" s="1"/>
  <c r="V29" i="16"/>
  <c r="Z29" i="16" s="1"/>
  <c r="X321" i="12"/>
  <c r="W321" i="12"/>
  <c r="AA321" i="12" s="1"/>
  <c r="R24" i="14"/>
  <c r="Q24" i="14" s="1"/>
  <c r="AE24" i="14" s="1"/>
  <c r="W96" i="15"/>
  <c r="AA96" i="15" s="1"/>
  <c r="X96" i="15"/>
  <c r="AB96" i="15" s="1"/>
  <c r="T31" i="13"/>
  <c r="AD31" i="13" s="1"/>
  <c r="S31" i="13"/>
  <c r="U55" i="3"/>
  <c r="Y55" i="3" s="1"/>
  <c r="V55" i="3"/>
  <c r="W69" i="12"/>
  <c r="AA69" i="12" s="1"/>
  <c r="X69" i="12"/>
  <c r="AB69" i="12" s="1"/>
  <c r="V209" i="16"/>
  <c r="Z209" i="16" s="1"/>
  <c r="U209" i="16"/>
  <c r="Y209" i="16" s="1"/>
  <c r="X197" i="16"/>
  <c r="W197" i="16"/>
  <c r="AA197" i="16" s="1"/>
  <c r="AG33" i="14"/>
  <c r="AI33" i="14" s="1"/>
  <c r="AH33" i="14"/>
  <c r="AJ33" i="14" s="1"/>
  <c r="X157" i="16"/>
  <c r="W157" i="16"/>
  <c r="AA157" i="16" s="1"/>
  <c r="R107" i="16"/>
  <c r="T123" i="16"/>
  <c r="AD123" i="16" s="1"/>
  <c r="S123" i="16"/>
  <c r="W350" i="12"/>
  <c r="AA350" i="12" s="1"/>
  <c r="X350" i="12"/>
  <c r="S118" i="12"/>
  <c r="AC118" i="12" s="1"/>
  <c r="T118" i="12"/>
  <c r="AD118" i="12" s="1"/>
  <c r="V65" i="16"/>
  <c r="Z65" i="16" s="1"/>
  <c r="U65" i="16"/>
  <c r="Y65" i="16" s="1"/>
  <c r="X209" i="16"/>
  <c r="AB209" i="16" s="1"/>
  <c r="W209" i="16"/>
  <c r="AA209" i="16" s="1"/>
  <c r="V136" i="16"/>
  <c r="Z136" i="16" s="1"/>
  <c r="U136" i="16"/>
  <c r="Y136" i="16" s="1"/>
  <c r="W139" i="16"/>
  <c r="AA139" i="16" s="1"/>
  <c r="X139" i="16"/>
  <c r="W65" i="16"/>
  <c r="AA65" i="16" s="1"/>
  <c r="X65" i="16"/>
  <c r="AB65" i="16" s="1"/>
  <c r="W416" i="12"/>
  <c r="AA416" i="12" s="1"/>
  <c r="X416" i="12"/>
  <c r="AB416" i="12" s="1"/>
  <c r="T64" i="3"/>
  <c r="AD64" i="3" s="1"/>
  <c r="S64" i="3"/>
  <c r="AC64" i="3" s="1"/>
  <c r="AK170" i="12"/>
  <c r="AM170" i="12" s="1"/>
  <c r="AL170" i="12"/>
  <c r="AN170" i="12" s="1"/>
  <c r="X304" i="12"/>
  <c r="W304" i="12"/>
  <c r="AA304" i="12" s="1"/>
  <c r="V60" i="12"/>
  <c r="U60" i="12"/>
  <c r="Y60" i="12" s="1"/>
  <c r="AH164" i="12"/>
  <c r="AJ164" i="12" s="1"/>
  <c r="AG164" i="12"/>
  <c r="AI164" i="12" s="1"/>
  <c r="X363" i="12"/>
  <c r="AB363" i="12" s="1"/>
  <c r="W363" i="12"/>
  <c r="AA363" i="12" s="1"/>
  <c r="W58" i="12"/>
  <c r="AA58" i="12" s="1"/>
  <c r="X58" i="12"/>
  <c r="AB58" i="12" s="1"/>
  <c r="AG508" i="12"/>
  <c r="AI508" i="12" s="1"/>
  <c r="AH508" i="12"/>
  <c r="AJ508" i="12" s="1"/>
  <c r="AL38" i="14"/>
  <c r="AN38" i="14" s="1"/>
  <c r="AK38" i="14"/>
  <c r="AM38" i="14" s="1"/>
  <c r="X68" i="3"/>
  <c r="AB68" i="3" s="1"/>
  <c r="W68" i="3"/>
  <c r="AA68" i="3" s="1"/>
  <c r="AL222" i="12"/>
  <c r="AN222" i="12" s="1"/>
  <c r="AK222" i="12"/>
  <c r="AM222" i="12" s="1"/>
  <c r="T30" i="3"/>
  <c r="AD30" i="3" s="1"/>
  <c r="S30" i="3"/>
  <c r="AC30" i="3" s="1"/>
  <c r="AK99" i="3"/>
  <c r="AM99" i="3" s="1"/>
  <c r="AL99" i="3"/>
  <c r="AN99" i="3" s="1"/>
  <c r="V125" i="12"/>
  <c r="Z125" i="12" s="1"/>
  <c r="U125" i="12"/>
  <c r="Y125" i="12" s="1"/>
  <c r="R22" i="13"/>
  <c r="T201" i="16"/>
  <c r="AD201" i="16" s="1"/>
  <c r="S201" i="16"/>
  <c r="AC201" i="16" s="1"/>
  <c r="X10" i="3"/>
  <c r="AB10" i="3" s="1"/>
  <c r="W10" i="3"/>
  <c r="AA10" i="3" s="1"/>
  <c r="X116" i="12"/>
  <c r="AB116" i="12" s="1"/>
  <c r="W116" i="12"/>
  <c r="AA116" i="12" s="1"/>
  <c r="T134" i="12"/>
  <c r="AD134" i="12" s="1"/>
  <c r="S134" i="12"/>
  <c r="AK26" i="3"/>
  <c r="AM26" i="3" s="1"/>
  <c r="AL26" i="3"/>
  <c r="AN26" i="3" s="1"/>
  <c r="X30" i="16"/>
  <c r="AB30" i="16" s="1"/>
  <c r="W30" i="16"/>
  <c r="AA30" i="16" s="1"/>
  <c r="T42" i="15"/>
  <c r="AD42" i="15" s="1"/>
  <c r="S42" i="15"/>
  <c r="X201" i="12"/>
  <c r="AB201" i="12" s="1"/>
  <c r="W201" i="12"/>
  <c r="AA201" i="12" s="1"/>
  <c r="W20" i="3"/>
  <c r="AA20" i="3" s="1"/>
  <c r="X20" i="3"/>
  <c r="AB20" i="3" s="1"/>
  <c r="R53" i="12"/>
  <c r="U183" i="12"/>
  <c r="Y183" i="12" s="1"/>
  <c r="V183" i="12"/>
  <c r="Z183" i="12" s="1"/>
  <c r="U453" i="12"/>
  <c r="Y453" i="12" s="1"/>
  <c r="V453" i="12"/>
  <c r="Z453" i="12" s="1"/>
  <c r="S97" i="3"/>
  <c r="T97" i="3"/>
  <c r="AD97" i="3" s="1"/>
  <c r="W124" i="12"/>
  <c r="AA124" i="12" s="1"/>
  <c r="X124" i="12"/>
  <c r="U32" i="3"/>
  <c r="Y32" i="3" s="1"/>
  <c r="V32" i="3"/>
  <c r="Z32" i="3" s="1"/>
  <c r="U388" i="12"/>
  <c r="Y388" i="12" s="1"/>
  <c r="V388" i="12"/>
  <c r="Z388" i="12" s="1"/>
  <c r="R39" i="15"/>
  <c r="T416" i="12"/>
  <c r="AD416" i="12" s="1"/>
  <c r="S416" i="12"/>
  <c r="AC416" i="12" s="1"/>
  <c r="W265" i="12"/>
  <c r="AA265" i="12" s="1"/>
  <c r="X265" i="12"/>
  <c r="AL91" i="15"/>
  <c r="AN91" i="15" s="1"/>
  <c r="AK91" i="15"/>
  <c r="AM91" i="15" s="1"/>
  <c r="AH20" i="13"/>
  <c r="AJ20" i="13" s="1"/>
  <c r="AG20" i="13"/>
  <c r="S54" i="12"/>
  <c r="AC54" i="12" s="1"/>
  <c r="T54" i="12"/>
  <c r="AD54" i="12" s="1"/>
  <c r="U94" i="16"/>
  <c r="Y94" i="16" s="1"/>
  <c r="V94" i="16"/>
  <c r="Z94" i="16" s="1"/>
  <c r="X97" i="15"/>
  <c r="AB97" i="15" s="1"/>
  <c r="W97" i="15"/>
  <c r="AA97" i="15" s="1"/>
  <c r="R113" i="12"/>
  <c r="T250" i="12"/>
  <c r="AD250" i="12" s="1"/>
  <c r="S250" i="12"/>
  <c r="AC250" i="12" s="1"/>
  <c r="T54" i="15"/>
  <c r="AD54" i="15" s="1"/>
  <c r="S54" i="15"/>
  <c r="W77" i="3"/>
  <c r="AA77" i="3" s="1"/>
  <c r="X77" i="3"/>
  <c r="U53" i="16"/>
  <c r="Y53" i="16" s="1"/>
  <c r="V53" i="16"/>
  <c r="Z53" i="16" s="1"/>
  <c r="R47" i="16"/>
  <c r="W52" i="15"/>
  <c r="AA52" i="15" s="1"/>
  <c r="X52" i="15"/>
  <c r="AB52" i="15" s="1"/>
  <c r="U165" i="12"/>
  <c r="Y165" i="12" s="1"/>
  <c r="V165" i="12"/>
  <c r="Z165" i="12" s="1"/>
  <c r="R13" i="12"/>
  <c r="R98" i="16"/>
  <c r="U40" i="15"/>
  <c r="Y40" i="15" s="1"/>
  <c r="V40" i="15"/>
  <c r="Z40" i="15" s="1"/>
  <c r="S130" i="12"/>
  <c r="T130" i="12"/>
  <c r="AD130" i="12" s="1"/>
  <c r="AH59" i="12"/>
  <c r="AJ59" i="12" s="1"/>
  <c r="AG59" i="12"/>
  <c r="AI59" i="12" s="1"/>
  <c r="AK90" i="15"/>
  <c r="AM90" i="15" s="1"/>
  <c r="AL90" i="15"/>
  <c r="AN90" i="15" s="1"/>
  <c r="X346" i="12"/>
  <c r="W346" i="12"/>
  <c r="AA346" i="12" s="1"/>
  <c r="U151" i="16"/>
  <c r="Y151" i="16" s="1"/>
  <c r="V151" i="16"/>
  <c r="Z151" i="16" s="1"/>
  <c r="T18" i="14"/>
  <c r="AD18" i="14" s="1"/>
  <c r="S18" i="14"/>
  <c r="AC18" i="14" s="1"/>
  <c r="X104" i="16"/>
  <c r="AB104" i="16" s="1"/>
  <c r="W104" i="16"/>
  <c r="AA104" i="16" s="1"/>
  <c r="AG364" i="12"/>
  <c r="AH364" i="12"/>
  <c r="AJ364" i="12" s="1"/>
  <c r="V213" i="12"/>
  <c r="U213" i="12"/>
  <c r="Y213" i="12" s="1"/>
  <c r="X7" i="3"/>
  <c r="AB7" i="3" s="1"/>
  <c r="W7" i="3"/>
  <c r="AA7" i="3" s="1"/>
  <c r="W142" i="16"/>
  <c r="AA142" i="16" s="1"/>
  <c r="X142" i="16"/>
  <c r="AB142" i="16" s="1"/>
  <c r="T127" i="12"/>
  <c r="AD127" i="12" s="1"/>
  <c r="S127" i="12"/>
  <c r="AK71" i="3"/>
  <c r="AM71" i="3" s="1"/>
  <c r="AL71" i="3"/>
  <c r="AN71" i="3" s="1"/>
  <c r="AK41" i="16"/>
  <c r="AM41" i="16" s="1"/>
  <c r="AL41" i="16"/>
  <c r="U490" i="12"/>
  <c r="Y490" i="12" s="1"/>
  <c r="V490" i="12"/>
  <c r="AG57" i="16"/>
  <c r="AI57" i="16" s="1"/>
  <c r="AH57" i="16"/>
  <c r="AJ57" i="16" s="1"/>
  <c r="AL47" i="3"/>
  <c r="AN47" i="3" s="1"/>
  <c r="AK47" i="3"/>
  <c r="AM47" i="3" s="1"/>
  <c r="AL32" i="15"/>
  <c r="AN32" i="15" s="1"/>
  <c r="AK32" i="15"/>
  <c r="AM32" i="15" s="1"/>
  <c r="R182" i="12"/>
  <c r="R9" i="3"/>
  <c r="AH177" i="12"/>
  <c r="AJ177" i="12" s="1"/>
  <c r="AG177" i="12"/>
  <c r="AI177" i="12" s="1"/>
  <c r="AK251" i="12"/>
  <c r="AM251" i="12" s="1"/>
  <c r="AL251" i="12"/>
  <c r="AN251" i="12" s="1"/>
  <c r="AK347" i="12"/>
  <c r="AL347" i="12"/>
  <c r="AN347" i="12" s="1"/>
  <c r="V178" i="16"/>
  <c r="U178" i="16"/>
  <c r="Y178" i="16" s="1"/>
  <c r="S373" i="12"/>
  <c r="AC373" i="12" s="1"/>
  <c r="T373" i="12"/>
  <c r="AD373" i="12" s="1"/>
  <c r="S97" i="12"/>
  <c r="AC97" i="12" s="1"/>
  <c r="T97" i="12"/>
  <c r="AD97" i="12" s="1"/>
  <c r="U103" i="3"/>
  <c r="Y103" i="3" s="1"/>
  <c r="V103" i="3"/>
  <c r="Z103" i="3" s="1"/>
  <c r="W250" i="12"/>
  <c r="AA250" i="12" s="1"/>
  <c r="X250" i="12"/>
  <c r="AB250" i="12" s="1"/>
  <c r="AL141" i="12"/>
  <c r="AN141" i="12" s="1"/>
  <c r="AK141" i="12"/>
  <c r="AM141" i="12" s="1"/>
  <c r="S19" i="3"/>
  <c r="AC19" i="3" s="1"/>
  <c r="T19" i="3"/>
  <c r="AD19" i="3" s="1"/>
  <c r="R81" i="12"/>
  <c r="V60" i="16"/>
  <c r="Z60" i="16" s="1"/>
  <c r="U60" i="16"/>
  <c r="Y60" i="16" s="1"/>
  <c r="AG117" i="12"/>
  <c r="AH117" i="12"/>
  <c r="AJ117" i="12" s="1"/>
  <c r="R158" i="12"/>
  <c r="AH231" i="12"/>
  <c r="AJ231" i="12" s="1"/>
  <c r="AG231" i="12"/>
  <c r="R31" i="13"/>
  <c r="S459" i="12"/>
  <c r="AC459" i="12" s="1"/>
  <c r="T459" i="12"/>
  <c r="AD459" i="12" s="1"/>
  <c r="AG30" i="16"/>
  <c r="AI30" i="16" s="1"/>
  <c r="AH30" i="16"/>
  <c r="AJ30" i="16" s="1"/>
  <c r="AK68" i="3"/>
  <c r="AM68" i="3" s="1"/>
  <c r="AL68" i="3"/>
  <c r="AN68" i="3" s="1"/>
  <c r="S86" i="15"/>
  <c r="AC86" i="15" s="1"/>
  <c r="T86" i="15"/>
  <c r="AD86" i="15" s="1"/>
  <c r="AG43" i="14"/>
  <c r="AH43" i="14"/>
  <c r="AJ43" i="14" s="1"/>
  <c r="AK370" i="12"/>
  <c r="AM370" i="12" s="1"/>
  <c r="AL370" i="12"/>
  <c r="AN370" i="12" s="1"/>
  <c r="V156" i="12"/>
  <c r="Z156" i="12" s="1"/>
  <c r="U156" i="12"/>
  <c r="Y156" i="12" s="1"/>
  <c r="R7" i="15"/>
  <c r="T24" i="3"/>
  <c r="AD24" i="3" s="1"/>
  <c r="S24" i="3"/>
  <c r="AC24" i="3" s="1"/>
  <c r="U58" i="16"/>
  <c r="Y58" i="16" s="1"/>
  <c r="V58" i="16"/>
  <c r="Z58" i="16" s="1"/>
  <c r="AG418" i="12"/>
  <c r="AI418" i="12" s="1"/>
  <c r="AH418" i="12"/>
  <c r="AJ418" i="12" s="1"/>
  <c r="W47" i="16"/>
  <c r="AA47" i="16" s="1"/>
  <c r="X47" i="16"/>
  <c r="AK83" i="15"/>
  <c r="AM83" i="15" s="1"/>
  <c r="AL83" i="15"/>
  <c r="AN83" i="15" s="1"/>
  <c r="W373" i="12"/>
  <c r="AA373" i="12" s="1"/>
  <c r="X373" i="12"/>
  <c r="T421" i="12"/>
  <c r="AD421" i="12" s="1"/>
  <c r="S421" i="12"/>
  <c r="AG379" i="12"/>
  <c r="AH379" i="12"/>
  <c r="AJ379" i="12" s="1"/>
  <c r="AK85" i="3"/>
  <c r="AM85" i="3" s="1"/>
  <c r="AL85" i="3"/>
  <c r="AN85" i="3" s="1"/>
  <c r="AH105" i="15"/>
  <c r="AJ105" i="15" s="1"/>
  <c r="AG105" i="15"/>
  <c r="R288" i="12"/>
  <c r="AG182" i="16"/>
  <c r="AH182" i="16"/>
  <c r="AJ182" i="16" s="1"/>
  <c r="X84" i="3"/>
  <c r="AB84" i="3" s="1"/>
  <c r="W84" i="3"/>
  <c r="AA84" i="3" s="1"/>
  <c r="U72" i="12"/>
  <c r="Y72" i="12" s="1"/>
  <c r="V72" i="12"/>
  <c r="Z72" i="12" s="1"/>
  <c r="AK22" i="14"/>
  <c r="AM22" i="14" s="1"/>
  <c r="AL22" i="14"/>
  <c r="T20" i="3"/>
  <c r="AD20" i="3" s="1"/>
  <c r="S20" i="3"/>
  <c r="AC20" i="3" s="1"/>
  <c r="R271" i="12"/>
  <c r="W440" i="12"/>
  <c r="AA440" i="12" s="1"/>
  <c r="X440" i="12"/>
  <c r="AB440" i="12" s="1"/>
  <c r="AG75" i="15"/>
  <c r="AH75" i="15"/>
  <c r="AJ75" i="15" s="1"/>
  <c r="AL116" i="16"/>
  <c r="AN116" i="16" s="1"/>
  <c r="AK116" i="16"/>
  <c r="AM116" i="16" s="1"/>
  <c r="AL280" i="12"/>
  <c r="AN280" i="12" s="1"/>
  <c r="AK280" i="12"/>
  <c r="AM280" i="12" s="1"/>
  <c r="X180" i="16"/>
  <c r="AB180" i="16" s="1"/>
  <c r="W180" i="16"/>
  <c r="AA180" i="16" s="1"/>
  <c r="V20" i="15"/>
  <c r="Z20" i="15" s="1"/>
  <c r="U20" i="15"/>
  <c r="Y20" i="15" s="1"/>
  <c r="AK475" i="12"/>
  <c r="AM475" i="12" s="1"/>
  <c r="AL475" i="12"/>
  <c r="AN475" i="12" s="1"/>
  <c r="AK111" i="16"/>
  <c r="AM111" i="16" s="1"/>
  <c r="AL111" i="16"/>
  <c r="AN111" i="16" s="1"/>
  <c r="X237" i="12"/>
  <c r="AB237" i="12" s="1"/>
  <c r="W237" i="12"/>
  <c r="AA237" i="12" s="1"/>
  <c r="R62" i="3"/>
  <c r="AK53" i="12"/>
  <c r="AM53" i="12" s="1"/>
  <c r="AL53" i="12"/>
  <c r="AN53" i="12" s="1"/>
  <c r="AG312" i="12"/>
  <c r="AI312" i="12" s="1"/>
  <c r="AH312" i="12"/>
  <c r="AJ312" i="12" s="1"/>
  <c r="AG24" i="15"/>
  <c r="AH24" i="15"/>
  <c r="AJ24" i="15" s="1"/>
  <c r="AL84" i="3"/>
  <c r="AN84" i="3" s="1"/>
  <c r="AK84" i="3"/>
  <c r="AM84" i="3" s="1"/>
  <c r="W87" i="16"/>
  <c r="AA87" i="16" s="1"/>
  <c r="X87" i="16"/>
  <c r="R11" i="3"/>
  <c r="W218" i="12"/>
  <c r="AA218" i="12" s="1"/>
  <c r="X218" i="12"/>
  <c r="AB218" i="12" s="1"/>
  <c r="X24" i="12"/>
  <c r="AB24" i="12" s="1"/>
  <c r="W24" i="12"/>
  <c r="AA24" i="12" s="1"/>
  <c r="T391" i="12"/>
  <c r="AD391" i="12" s="1"/>
  <c r="S391" i="12"/>
  <c r="AC391" i="12" s="1"/>
  <c r="S354" i="12"/>
  <c r="AC354" i="12" s="1"/>
  <c r="T354" i="12"/>
  <c r="AD354" i="12" s="1"/>
  <c r="U82" i="12"/>
  <c r="Y82" i="12" s="1"/>
  <c r="V82" i="12"/>
  <c r="R60" i="16"/>
  <c r="X97" i="12"/>
  <c r="AB97" i="12" s="1"/>
  <c r="W97" i="12"/>
  <c r="AA97" i="12" s="1"/>
  <c r="AL31" i="12"/>
  <c r="AN31" i="12" s="1"/>
  <c r="AK31" i="12"/>
  <c r="AM31" i="12" s="1"/>
  <c r="U341" i="12"/>
  <c r="Y341" i="12" s="1"/>
  <c r="V341" i="12"/>
  <c r="Z341" i="12" s="1"/>
  <c r="U22" i="14"/>
  <c r="Y22" i="14" s="1"/>
  <c r="V22" i="14"/>
  <c r="Z22" i="14" s="1"/>
  <c r="R429" i="12"/>
  <c r="T39" i="3"/>
  <c r="AD39" i="3" s="1"/>
  <c r="S39" i="3"/>
  <c r="AC39" i="3" s="1"/>
  <c r="T29" i="14"/>
  <c r="AD29" i="14" s="1"/>
  <c r="S29" i="14"/>
  <c r="AK46" i="3"/>
  <c r="AM46" i="3" s="1"/>
  <c r="AL46" i="3"/>
  <c r="AN46" i="3" s="1"/>
  <c r="R12" i="3"/>
  <c r="S12" i="3"/>
  <c r="AC12" i="3" s="1"/>
  <c r="T12" i="3"/>
  <c r="AD12" i="3" s="1"/>
  <c r="X23" i="14"/>
  <c r="AB23" i="14" s="1"/>
  <c r="W23" i="14"/>
  <c r="AA23" i="14" s="1"/>
  <c r="AL260" i="12"/>
  <c r="AN260" i="12" s="1"/>
  <c r="AK260" i="12"/>
  <c r="AM260" i="12" s="1"/>
  <c r="AG339" i="12"/>
  <c r="AI339" i="12" s="1"/>
  <c r="AH339" i="12"/>
  <c r="AJ339" i="12" s="1"/>
  <c r="AH15" i="13"/>
  <c r="AJ15" i="13" s="1"/>
  <c r="AG15" i="13"/>
  <c r="AG120" i="12"/>
  <c r="AH120" i="12"/>
  <c r="AJ120" i="12" s="1"/>
  <c r="AG92" i="12"/>
  <c r="AI92" i="12" s="1"/>
  <c r="AH92" i="12"/>
  <c r="AJ92" i="12" s="1"/>
  <c r="T135" i="12"/>
  <c r="AD135" i="12" s="1"/>
  <c r="S135" i="12"/>
  <c r="S31" i="14"/>
  <c r="T31" i="14"/>
  <c r="AD31" i="14" s="1"/>
  <c r="AL264" i="12"/>
  <c r="AN264" i="12" s="1"/>
  <c r="AK264" i="12"/>
  <c r="AM264" i="12" s="1"/>
  <c r="U225" i="16"/>
  <c r="Y225" i="16" s="1"/>
  <c r="V225" i="16"/>
  <c r="Z225" i="16" s="1"/>
  <c r="R81" i="3"/>
  <c r="X368" i="12"/>
  <c r="AB368" i="12" s="1"/>
  <c r="W368" i="12"/>
  <c r="AA368" i="12" s="1"/>
  <c r="W103" i="12"/>
  <c r="AA103" i="12" s="1"/>
  <c r="X103" i="12"/>
  <c r="AB103" i="12" s="1"/>
  <c r="AL315" i="12"/>
  <c r="AN315" i="12" s="1"/>
  <c r="AK315" i="12"/>
  <c r="AM315" i="12" s="1"/>
  <c r="AH12" i="14"/>
  <c r="AJ12" i="14" s="1"/>
  <c r="AG12" i="14"/>
  <c r="R30" i="3"/>
  <c r="AK322" i="12"/>
  <c r="AM322" i="12" s="1"/>
  <c r="AL322" i="12"/>
  <c r="AN322" i="12" s="1"/>
  <c r="W17" i="15"/>
  <c r="AA17" i="15" s="1"/>
  <c r="X17" i="15"/>
  <c r="AH47" i="15"/>
  <c r="AJ47" i="15" s="1"/>
  <c r="AG47" i="15"/>
  <c r="AI47" i="15" s="1"/>
  <c r="AH34" i="15"/>
  <c r="AJ34" i="15" s="1"/>
  <c r="AG34" i="15"/>
  <c r="AI34" i="15" s="1"/>
  <c r="AK369" i="12"/>
  <c r="AM369" i="12" s="1"/>
  <c r="AL369" i="12"/>
  <c r="AN369" i="12" s="1"/>
  <c r="W187" i="16"/>
  <c r="AA187" i="16" s="1"/>
  <c r="X187" i="16"/>
  <c r="AB187" i="16" s="1"/>
  <c r="AG102" i="16"/>
  <c r="AI102" i="16" s="1"/>
  <c r="AH102" i="16"/>
  <c r="AJ102" i="16" s="1"/>
  <c r="T51" i="15"/>
  <c r="AD51" i="15" s="1"/>
  <c r="S51" i="15"/>
  <c r="AH77" i="15"/>
  <c r="AJ77" i="15" s="1"/>
  <c r="AG77" i="15"/>
  <c r="AI77" i="15" s="1"/>
  <c r="T326" i="12"/>
  <c r="AD326" i="12" s="1"/>
  <c r="S326" i="12"/>
  <c r="AC326" i="12" s="1"/>
  <c r="R82" i="15"/>
  <c r="X377" i="12"/>
  <c r="AB377" i="12" s="1"/>
  <c r="W377" i="12"/>
  <c r="AA377" i="12" s="1"/>
  <c r="V413" i="12"/>
  <c r="Z413" i="12" s="1"/>
  <c r="U413" i="12"/>
  <c r="Y413" i="12" s="1"/>
  <c r="U17" i="13"/>
  <c r="Y17" i="13" s="1"/>
  <c r="V17" i="13"/>
  <c r="Z17" i="13" s="1"/>
  <c r="AH107" i="15"/>
  <c r="AJ107" i="15" s="1"/>
  <c r="AG107" i="15"/>
  <c r="AI107" i="15" s="1"/>
  <c r="AL66" i="3"/>
  <c r="AN66" i="3" s="1"/>
  <c r="AK66" i="3"/>
  <c r="AM66" i="3" s="1"/>
  <c r="AG184" i="16"/>
  <c r="AI184" i="16" s="1"/>
  <c r="AH184" i="16"/>
  <c r="AJ184" i="16" s="1"/>
  <c r="W61" i="16"/>
  <c r="AA61" i="16" s="1"/>
  <c r="X61" i="16"/>
  <c r="AB61" i="16" s="1"/>
  <c r="R100" i="3"/>
  <c r="T141" i="12"/>
  <c r="AD141" i="12" s="1"/>
  <c r="S141" i="12"/>
  <c r="AC141" i="12" s="1"/>
  <c r="R62" i="12"/>
  <c r="S10" i="3"/>
  <c r="AC10" i="3" s="1"/>
  <c r="T10" i="3"/>
  <c r="AD10" i="3" s="1"/>
  <c r="X38" i="15"/>
  <c r="AB38" i="15" s="1"/>
  <c r="W38" i="15"/>
  <c r="AA38" i="15" s="1"/>
  <c r="AK45" i="14"/>
  <c r="AM45" i="14" s="1"/>
  <c r="AL45" i="14"/>
  <c r="AN45" i="14" s="1"/>
  <c r="R361" i="12"/>
  <c r="R351" i="12"/>
  <c r="S24" i="13"/>
  <c r="T24" i="13"/>
  <c r="AD24" i="13" s="1"/>
  <c r="X389" i="12"/>
  <c r="W389" i="12"/>
  <c r="AA389" i="12" s="1"/>
  <c r="W461" i="12"/>
  <c r="AA461" i="12" s="1"/>
  <c r="X461" i="12"/>
  <c r="U28" i="16"/>
  <c r="Y28" i="16" s="1"/>
  <c r="V28" i="16"/>
  <c r="Z28" i="16" s="1"/>
  <c r="X322" i="12"/>
  <c r="AB322" i="12" s="1"/>
  <c r="W322" i="12"/>
  <c r="AA322" i="12" s="1"/>
  <c r="R104" i="15"/>
  <c r="AG178" i="12"/>
  <c r="AH178" i="12"/>
  <c r="AJ178" i="12" s="1"/>
  <c r="X244" i="12"/>
  <c r="AB244" i="12" s="1"/>
  <c r="W244" i="12"/>
  <c r="AA244" i="12" s="1"/>
  <c r="AG334" i="12"/>
  <c r="AI334" i="12" s="1"/>
  <c r="AH334" i="12"/>
  <c r="AJ334" i="12" s="1"/>
  <c r="S38" i="15"/>
  <c r="AC38" i="15" s="1"/>
  <c r="T38" i="15"/>
  <c r="AD38" i="15" s="1"/>
  <c r="X35" i="13"/>
  <c r="AB35" i="13" s="1"/>
  <c r="W35" i="13"/>
  <c r="AA35" i="13" s="1"/>
  <c r="R96" i="16"/>
  <c r="S132" i="16"/>
  <c r="AC132" i="16" s="1"/>
  <c r="T132" i="16"/>
  <c r="AD132" i="16" s="1"/>
  <c r="V106" i="16"/>
  <c r="U106" i="16"/>
  <c r="Y106" i="16" s="1"/>
  <c r="AG146" i="16"/>
  <c r="AH146" i="16"/>
  <c r="AJ146" i="16" s="1"/>
  <c r="AG60" i="16"/>
  <c r="AH60" i="16"/>
  <c r="AJ60" i="16" s="1"/>
  <c r="S22" i="12"/>
  <c r="T22" i="12"/>
  <c r="AD22" i="12" s="1"/>
  <c r="AH126" i="12"/>
  <c r="AJ126" i="12" s="1"/>
  <c r="AG126" i="12"/>
  <c r="AI126" i="12" s="1"/>
  <c r="R336" i="12"/>
  <c r="S108" i="12"/>
  <c r="AC108" i="12" s="1"/>
  <c r="T108" i="12"/>
  <c r="AD108" i="12" s="1"/>
  <c r="AK380" i="12"/>
  <c r="AM380" i="12" s="1"/>
  <c r="AL380" i="12"/>
  <c r="AN380" i="12" s="1"/>
  <c r="X345" i="12"/>
  <c r="AB345" i="12" s="1"/>
  <c r="W345" i="12"/>
  <c r="AA345" i="12" s="1"/>
  <c r="V134" i="16"/>
  <c r="Z134" i="16" s="1"/>
  <c r="U134" i="16"/>
  <c r="Y134" i="16" s="1"/>
  <c r="U24" i="16"/>
  <c r="Y24" i="16" s="1"/>
  <c r="V24" i="16"/>
  <c r="Z24" i="16" s="1"/>
  <c r="U451" i="12"/>
  <c r="Y451" i="12" s="1"/>
  <c r="V451" i="12"/>
  <c r="Z451" i="12" s="1"/>
  <c r="U508" i="12"/>
  <c r="Y508" i="12" s="1"/>
  <c r="V508" i="12"/>
  <c r="Z508" i="12" s="1"/>
  <c r="T15" i="14"/>
  <c r="AD15" i="14" s="1"/>
  <c r="S15" i="14"/>
  <c r="R58" i="15"/>
  <c r="W42" i="15"/>
  <c r="AA42" i="15" s="1"/>
  <c r="X42" i="15"/>
  <c r="AB42" i="15" s="1"/>
  <c r="AL9" i="3"/>
  <c r="AN9" i="3" s="1"/>
  <c r="AK9" i="3"/>
  <c r="AM9" i="3" s="1"/>
  <c r="W35" i="3"/>
  <c r="AA35" i="3" s="1"/>
  <c r="X35" i="3"/>
  <c r="AB35" i="3" s="1"/>
  <c r="S213" i="12"/>
  <c r="AC213" i="12" s="1"/>
  <c r="T213" i="12"/>
  <c r="AD213" i="12" s="1"/>
  <c r="R84" i="3"/>
  <c r="S105" i="15"/>
  <c r="T105" i="15"/>
  <c r="AD105" i="15" s="1"/>
  <c r="X78" i="16"/>
  <c r="W78" i="16"/>
  <c r="AA78" i="16" s="1"/>
  <c r="AL205" i="16"/>
  <c r="AN205" i="16" s="1"/>
  <c r="AK205" i="16"/>
  <c r="AM205" i="16" s="1"/>
  <c r="R36" i="13"/>
  <c r="AG302" i="12"/>
  <c r="AI302" i="12" s="1"/>
  <c r="AH302" i="12"/>
  <c r="AJ302" i="12" s="1"/>
  <c r="R112" i="12"/>
  <c r="R37" i="3"/>
  <c r="T372" i="12"/>
  <c r="AD372" i="12" s="1"/>
  <c r="S372" i="12"/>
  <c r="U121" i="16"/>
  <c r="Y121" i="16" s="1"/>
  <c r="V121" i="16"/>
  <c r="Z121" i="16" s="1"/>
  <c r="X41" i="3"/>
  <c r="AB41" i="3" s="1"/>
  <c r="W41" i="3"/>
  <c r="AA41" i="3" s="1"/>
  <c r="R61" i="16"/>
  <c r="S53" i="3"/>
  <c r="AC53" i="3" s="1"/>
  <c r="T53" i="3"/>
  <c r="AD53" i="3" s="1"/>
  <c r="W184" i="16"/>
  <c r="AA184" i="16" s="1"/>
  <c r="X184" i="16"/>
  <c r="AB184" i="16" s="1"/>
  <c r="W127" i="12"/>
  <c r="AA127" i="12" s="1"/>
  <c r="X127" i="12"/>
  <c r="W190" i="12"/>
  <c r="AA190" i="12" s="1"/>
  <c r="X190" i="12"/>
  <c r="AB190" i="12" s="1"/>
  <c r="S211" i="16"/>
  <c r="T211" i="16"/>
  <c r="AD211" i="16" s="1"/>
  <c r="U90" i="16"/>
  <c r="Y90" i="16" s="1"/>
  <c r="V90" i="16"/>
  <c r="Z90" i="16" s="1"/>
  <c r="T79" i="3"/>
  <c r="AD79" i="3" s="1"/>
  <c r="S79" i="3"/>
  <c r="AC79" i="3" s="1"/>
  <c r="X481" i="12"/>
  <c r="W481" i="12"/>
  <c r="AA481" i="12" s="1"/>
  <c r="AK418" i="12"/>
  <c r="AM418" i="12" s="1"/>
  <c r="AL418" i="12"/>
  <c r="AN418" i="12" s="1"/>
  <c r="X37" i="3"/>
  <c r="AB37" i="3" s="1"/>
  <c r="W37" i="3"/>
  <c r="AA37" i="3" s="1"/>
  <c r="U29" i="3"/>
  <c r="Y29" i="3" s="1"/>
  <c r="V29" i="3"/>
  <c r="Z29" i="3" s="1"/>
  <c r="T10" i="14"/>
  <c r="AD10" i="14" s="1"/>
  <c r="S10" i="14"/>
  <c r="AC10" i="14" s="1"/>
  <c r="AG72" i="15"/>
  <c r="AH72" i="15"/>
  <c r="AJ72" i="15" s="1"/>
  <c r="V268" i="12"/>
  <c r="U268" i="12"/>
  <c r="Y268" i="12" s="1"/>
  <c r="AH203" i="12"/>
  <c r="AJ203" i="12" s="1"/>
  <c r="AG203" i="12"/>
  <c r="AI203" i="12" s="1"/>
  <c r="AK357" i="12"/>
  <c r="AM357" i="12" s="1"/>
  <c r="AL357" i="12"/>
  <c r="AN357" i="12" s="1"/>
  <c r="W92" i="16"/>
  <c r="AA92" i="16" s="1"/>
  <c r="X92" i="16"/>
  <c r="R298" i="12"/>
  <c r="U59" i="3"/>
  <c r="Y59" i="3" s="1"/>
  <c r="V59" i="3"/>
  <c r="Z59" i="3" s="1"/>
  <c r="U104" i="15"/>
  <c r="Y104" i="15" s="1"/>
  <c r="V104" i="15"/>
  <c r="Z104" i="15" s="1"/>
  <c r="X7" i="12"/>
  <c r="AB7" i="12" s="1"/>
  <c r="W7" i="12"/>
  <c r="AA7" i="12" s="1"/>
  <c r="R82" i="3"/>
  <c r="AK231" i="12"/>
  <c r="AM231" i="12" s="1"/>
  <c r="AL231" i="12"/>
  <c r="AN231" i="12" s="1"/>
  <c r="R48" i="3"/>
  <c r="R61" i="3"/>
  <c r="W172" i="16"/>
  <c r="AA172" i="16" s="1"/>
  <c r="X172" i="16"/>
  <c r="AB172" i="16" s="1"/>
  <c r="T403" i="12"/>
  <c r="AD403" i="12" s="1"/>
  <c r="S403" i="12"/>
  <c r="AC403" i="12" s="1"/>
  <c r="R27" i="3"/>
  <c r="R135" i="16"/>
  <c r="R102" i="3"/>
  <c r="Q102" i="3" s="1"/>
  <c r="AE102" i="3" s="1"/>
  <c r="S386" i="12"/>
  <c r="AC386" i="12" s="1"/>
  <c r="T386" i="12"/>
  <c r="AD386" i="12" s="1"/>
  <c r="S97" i="15"/>
  <c r="T97" i="15"/>
  <c r="AD97" i="15" s="1"/>
  <c r="W56" i="3"/>
  <c r="AA56" i="3" s="1"/>
  <c r="X56" i="3"/>
  <c r="AB56" i="3" s="1"/>
  <c r="AK337" i="12"/>
  <c r="AL337" i="12"/>
  <c r="AN337" i="12" s="1"/>
  <c r="AG407" i="12"/>
  <c r="AI407" i="12" s="1"/>
  <c r="AH407" i="12"/>
  <c r="AJ407" i="12" s="1"/>
  <c r="T72" i="12"/>
  <c r="AD72" i="12" s="1"/>
  <c r="S72" i="12"/>
  <c r="AK179" i="12"/>
  <c r="AM179" i="12" s="1"/>
  <c r="AL179" i="12"/>
  <c r="AN179" i="12" s="1"/>
  <c r="R19" i="3"/>
  <c r="AK342" i="12"/>
  <c r="AM342" i="12" s="1"/>
  <c r="AL342" i="12"/>
  <c r="AN342" i="12" s="1"/>
  <c r="AL173" i="12"/>
  <c r="AN173" i="12" s="1"/>
  <c r="AK173" i="12"/>
  <c r="AM173" i="12" s="1"/>
  <c r="X123" i="12"/>
  <c r="AB123" i="12" s="1"/>
  <c r="W123" i="12"/>
  <c r="AA123" i="12" s="1"/>
  <c r="R475" i="12"/>
  <c r="AH265" i="12"/>
  <c r="AJ265" i="12" s="1"/>
  <c r="AG265" i="12"/>
  <c r="X35" i="16"/>
  <c r="AB35" i="16" s="1"/>
  <c r="W35" i="16"/>
  <c r="AA35" i="16" s="1"/>
  <c r="U30" i="15"/>
  <c r="Y30" i="15" s="1"/>
  <c r="V30" i="15"/>
  <c r="Z30" i="15" s="1"/>
  <c r="AL133" i="16"/>
  <c r="AN133" i="16" s="1"/>
  <c r="AK133" i="16"/>
  <c r="AM133" i="16" s="1"/>
  <c r="R157" i="12"/>
  <c r="S297" i="12"/>
  <c r="AC297" i="12" s="1"/>
  <c r="T297" i="12"/>
  <c r="AD297" i="12" s="1"/>
  <c r="S11" i="3"/>
  <c r="AC11" i="3" s="1"/>
  <c r="T11" i="3"/>
  <c r="AD11" i="3" s="1"/>
  <c r="U63" i="3"/>
  <c r="Y63" i="3" s="1"/>
  <c r="V63" i="3"/>
  <c r="Z63" i="3" s="1"/>
  <c r="W82" i="16"/>
  <c r="AA82" i="16" s="1"/>
  <c r="X82" i="16"/>
  <c r="AB82" i="16" s="1"/>
  <c r="T95" i="3"/>
  <c r="AD95" i="3" s="1"/>
  <c r="S95" i="3"/>
  <c r="AC95" i="3" s="1"/>
  <c r="AL18" i="12"/>
  <c r="AN18" i="12" s="1"/>
  <c r="AK18" i="12"/>
  <c r="AM18" i="12" s="1"/>
  <c r="AL27" i="12"/>
  <c r="AN27" i="12" s="1"/>
  <c r="AK27" i="12"/>
  <c r="AM27" i="12" s="1"/>
  <c r="X100" i="3"/>
  <c r="AB100" i="3" s="1"/>
  <c r="W100" i="3"/>
  <c r="AA100" i="3" s="1"/>
  <c r="U10" i="3"/>
  <c r="V10" i="3"/>
  <c r="Z10" i="3" s="1"/>
  <c r="T96" i="3"/>
  <c r="AD96" i="3" s="1"/>
  <c r="S96" i="3"/>
  <c r="AC96" i="3" s="1"/>
  <c r="AK25" i="14"/>
  <c r="AM25" i="14" s="1"/>
  <c r="AL25" i="14"/>
  <c r="AN25" i="14" s="1"/>
  <c r="W168" i="16"/>
  <c r="AA168" i="16" s="1"/>
  <c r="X168" i="16"/>
  <c r="AK445" i="12"/>
  <c r="AM445" i="12" s="1"/>
  <c r="AL445" i="12"/>
  <c r="AN445" i="12" s="1"/>
  <c r="U281" i="12"/>
  <c r="Y281" i="12" s="1"/>
  <c r="V281" i="12"/>
  <c r="W473" i="12"/>
  <c r="AA473" i="12" s="1"/>
  <c r="X473" i="12"/>
  <c r="AB473" i="12" s="1"/>
  <c r="AH380" i="12"/>
  <c r="AJ380" i="12" s="1"/>
  <c r="AG380" i="12"/>
  <c r="AI380" i="12" s="1"/>
  <c r="R59" i="3"/>
  <c r="W55" i="3"/>
  <c r="AA55" i="3" s="1"/>
  <c r="X55" i="3"/>
  <c r="AB55" i="3" s="1"/>
  <c r="R209" i="16"/>
  <c r="AK136" i="16"/>
  <c r="AM136" i="16" s="1"/>
  <c r="AL136" i="16"/>
  <c r="T206" i="16"/>
  <c r="AD206" i="16" s="1"/>
  <c r="S206" i="16"/>
  <c r="AL100" i="3"/>
  <c r="AN100" i="3" s="1"/>
  <c r="AK100" i="3"/>
  <c r="AM100" i="3" s="1"/>
  <c r="AK354" i="12"/>
  <c r="AM354" i="12" s="1"/>
  <c r="AL354" i="12"/>
  <c r="AN354" i="12" s="1"/>
  <c r="R73" i="3"/>
  <c r="AL16" i="3"/>
  <c r="AN16" i="3" s="1"/>
  <c r="AK16" i="3"/>
  <c r="AM16" i="3" s="1"/>
  <c r="S64" i="15"/>
  <c r="AC64" i="15" s="1"/>
  <c r="T64" i="15"/>
  <c r="AD64" i="15" s="1"/>
  <c r="R499" i="12"/>
  <c r="AK216" i="16"/>
  <c r="AM216" i="16" s="1"/>
  <c r="AL216" i="16"/>
  <c r="AN216" i="16" s="1"/>
  <c r="T495" i="12"/>
  <c r="AD495" i="12" s="1"/>
  <c r="S495" i="12"/>
  <c r="AC495" i="12" s="1"/>
  <c r="R43" i="12"/>
  <c r="W489" i="12"/>
  <c r="AA489" i="12" s="1"/>
  <c r="X489" i="12"/>
  <c r="AB489" i="12" s="1"/>
  <c r="X104" i="15"/>
  <c r="AB104" i="15" s="1"/>
  <c r="W104" i="15"/>
  <c r="AA104" i="15" s="1"/>
  <c r="V52" i="12"/>
  <c r="Z52" i="12" s="1"/>
  <c r="U52" i="12"/>
  <c r="Y52" i="12" s="1"/>
  <c r="V78" i="3"/>
  <c r="Z78" i="3" s="1"/>
  <c r="U78" i="3"/>
  <c r="Y78" i="3" s="1"/>
  <c r="X72" i="12"/>
  <c r="W72" i="12"/>
  <c r="AA72" i="12" s="1"/>
  <c r="V60" i="3"/>
  <c r="Z60" i="3" s="1"/>
  <c r="U60" i="3"/>
  <c r="Y60" i="3" s="1"/>
  <c r="V219" i="16"/>
  <c r="U219" i="16"/>
  <c r="Y219" i="16" s="1"/>
  <c r="R54" i="16"/>
  <c r="U140" i="12"/>
  <c r="Y140" i="12" s="1"/>
  <c r="V140" i="12"/>
  <c r="X362" i="12"/>
  <c r="AB362" i="12" s="1"/>
  <c r="W362" i="12"/>
  <c r="AA362" i="12" s="1"/>
  <c r="V86" i="16"/>
  <c r="U86" i="16"/>
  <c r="Y86" i="16" s="1"/>
  <c r="R228" i="16"/>
  <c r="S36" i="14"/>
  <c r="AC36" i="14" s="1"/>
  <c r="T36" i="14"/>
  <c r="AD36" i="14" s="1"/>
  <c r="AG26" i="14"/>
  <c r="AI26" i="14" s="1"/>
  <c r="AH26" i="14"/>
  <c r="AJ26" i="14" s="1"/>
  <c r="R322" i="12"/>
  <c r="AL233" i="12"/>
  <c r="AN233" i="12" s="1"/>
  <c r="AK233" i="12"/>
  <c r="AM233" i="12" s="1"/>
  <c r="AL14" i="12"/>
  <c r="AN14" i="12" s="1"/>
  <c r="AK14" i="12"/>
  <c r="AM14" i="12" s="1"/>
  <c r="V65" i="3"/>
  <c r="U65" i="3"/>
  <c r="Y65" i="3" s="1"/>
  <c r="AL79" i="16"/>
  <c r="AN79" i="16" s="1"/>
  <c r="AK79" i="16"/>
  <c r="AM79" i="16" s="1"/>
  <c r="AH386" i="12"/>
  <c r="AJ386" i="12" s="1"/>
  <c r="AG386" i="12"/>
  <c r="R73" i="12"/>
  <c r="S63" i="12"/>
  <c r="T63" i="12"/>
  <c r="AD63" i="12" s="1"/>
  <c r="X226" i="16"/>
  <c r="W226" i="16"/>
  <c r="AA226" i="16" s="1"/>
  <c r="R210" i="16"/>
  <c r="X59" i="3"/>
  <c r="AB59" i="3" s="1"/>
  <c r="W59" i="3"/>
  <c r="AA59" i="3" s="1"/>
  <c r="V348" i="12"/>
  <c r="U348" i="12"/>
  <c r="Y348" i="12" s="1"/>
  <c r="V53" i="15"/>
  <c r="Z53" i="15" s="1"/>
  <c r="U53" i="15"/>
  <c r="Y53" i="15" s="1"/>
  <c r="AK222" i="16"/>
  <c r="AM222" i="16" s="1"/>
  <c r="AL222" i="16"/>
  <c r="AN222" i="16" s="1"/>
  <c r="V435" i="12"/>
  <c r="Z435" i="12" s="1"/>
  <c r="U435" i="12"/>
  <c r="Y435" i="12" s="1"/>
  <c r="X434" i="12"/>
  <c r="AB434" i="12" s="1"/>
  <c r="W434" i="12"/>
  <c r="AA434" i="12" s="1"/>
  <c r="V76" i="3"/>
  <c r="Z76" i="3" s="1"/>
  <c r="U76" i="3"/>
  <c r="Y76" i="3" s="1"/>
  <c r="W163" i="16"/>
  <c r="AA163" i="16" s="1"/>
  <c r="X163" i="16"/>
  <c r="AB163" i="16" s="1"/>
  <c r="R156" i="16"/>
  <c r="W173" i="16"/>
  <c r="AA173" i="16" s="1"/>
  <c r="X173" i="16"/>
  <c r="X70" i="12"/>
  <c r="AB70" i="12" s="1"/>
  <c r="W70" i="12"/>
  <c r="AA70" i="12" s="1"/>
  <c r="AH109" i="12"/>
  <c r="AJ109" i="12" s="1"/>
  <c r="AG109" i="12"/>
  <c r="U130" i="16"/>
  <c r="Y130" i="16" s="1"/>
  <c r="V130" i="16"/>
  <c r="R21" i="3"/>
  <c r="R24" i="3"/>
  <c r="AH91" i="12"/>
  <c r="AJ91" i="12" s="1"/>
  <c r="AG91" i="12"/>
  <c r="AI91" i="12" s="1"/>
  <c r="U221" i="12"/>
  <c r="Y221" i="12" s="1"/>
  <c r="V221" i="12"/>
  <c r="R39" i="12"/>
  <c r="R162" i="16"/>
  <c r="Q162" i="16" s="1"/>
  <c r="AG80" i="15"/>
  <c r="AI80" i="15" s="1"/>
  <c r="AH80" i="15"/>
  <c r="AJ80" i="15" s="1"/>
  <c r="S8" i="14"/>
  <c r="T8" i="14"/>
  <c r="AD8" i="14" s="1"/>
  <c r="W207" i="16"/>
  <c r="AA207" i="16" s="1"/>
  <c r="X207" i="16"/>
  <c r="AB207" i="16" s="1"/>
  <c r="U13" i="15"/>
  <c r="Y13" i="15" s="1"/>
  <c r="V13" i="15"/>
  <c r="V295" i="12"/>
  <c r="Z295" i="12" s="1"/>
  <c r="U295" i="12"/>
  <c r="Y295" i="12" s="1"/>
  <c r="AL108" i="12"/>
  <c r="AN108" i="12" s="1"/>
  <c r="AK108" i="12"/>
  <c r="AM108" i="12" s="1"/>
  <c r="AG173" i="16"/>
  <c r="AH173" i="16"/>
  <c r="AJ173" i="16" s="1"/>
  <c r="V172" i="12"/>
  <c r="Z172" i="12" s="1"/>
  <c r="U172" i="12"/>
  <c r="Y172" i="12" s="1"/>
  <c r="T39" i="15"/>
  <c r="AD39" i="15" s="1"/>
  <c r="S39" i="15"/>
  <c r="AC39" i="15" s="1"/>
  <c r="X405" i="12"/>
  <c r="AB405" i="12" s="1"/>
  <c r="W405" i="12"/>
  <c r="AA405" i="12" s="1"/>
  <c r="S102" i="3"/>
  <c r="T102" i="3"/>
  <c r="AD102" i="3" s="1"/>
  <c r="AL33" i="12"/>
  <c r="AN33" i="12" s="1"/>
  <c r="AK33" i="12"/>
  <c r="AM33" i="12" s="1"/>
  <c r="T488" i="12"/>
  <c r="AD488" i="12" s="1"/>
  <c r="S488" i="12"/>
  <c r="AC488" i="12" s="1"/>
  <c r="S94" i="12"/>
  <c r="AC94" i="12" s="1"/>
  <c r="T94" i="12"/>
  <c r="AD94" i="12" s="1"/>
  <c r="X53" i="16"/>
  <c r="AB53" i="16" s="1"/>
  <c r="W53" i="16"/>
  <c r="AA53" i="16" s="1"/>
  <c r="T156" i="12"/>
  <c r="AD156" i="12" s="1"/>
  <c r="S156" i="12"/>
  <c r="AC156" i="12" s="1"/>
  <c r="AK394" i="12"/>
  <c r="AM394" i="12" s="1"/>
  <c r="AL394" i="12"/>
  <c r="AN394" i="12" s="1"/>
  <c r="W433" i="12"/>
  <c r="AA433" i="12" s="1"/>
  <c r="X433" i="12"/>
  <c r="V468" i="12"/>
  <c r="U468" i="12"/>
  <c r="Y468" i="12" s="1"/>
  <c r="R39" i="16"/>
  <c r="T409" i="12"/>
  <c r="AD409" i="12" s="1"/>
  <c r="S409" i="12"/>
  <c r="AC409" i="12" s="1"/>
  <c r="S55" i="16"/>
  <c r="AC55" i="16" s="1"/>
  <c r="T55" i="16"/>
  <c r="AD55" i="16" s="1"/>
  <c r="AK175" i="12"/>
  <c r="AM175" i="12" s="1"/>
  <c r="AL175" i="12"/>
  <c r="AN175" i="12" s="1"/>
  <c r="U326" i="12"/>
  <c r="Y326" i="12" s="1"/>
  <c r="V326" i="12"/>
  <c r="AL73" i="3"/>
  <c r="AN73" i="3" s="1"/>
  <c r="AK73" i="3"/>
  <c r="AM73" i="3" s="1"/>
  <c r="X414" i="12"/>
  <c r="W414" i="12"/>
  <c r="AA414" i="12" s="1"/>
  <c r="AL84" i="15"/>
  <c r="AN84" i="15" s="1"/>
  <c r="AK84" i="15"/>
  <c r="AM84" i="15" s="1"/>
  <c r="S49" i="12"/>
  <c r="AC49" i="12" s="1"/>
  <c r="T49" i="12"/>
  <c r="AD49" i="12" s="1"/>
  <c r="V12" i="13"/>
  <c r="Z12" i="13" s="1"/>
  <c r="U12" i="13"/>
  <c r="Y12" i="13" s="1"/>
  <c r="AG58" i="16"/>
  <c r="AI58" i="16" s="1"/>
  <c r="AH58" i="16"/>
  <c r="AJ58" i="16" s="1"/>
  <c r="U270" i="12"/>
  <c r="Y270" i="12" s="1"/>
  <c r="V270" i="12"/>
  <c r="Z270" i="12" s="1"/>
  <c r="R65" i="3"/>
  <c r="S399" i="12"/>
  <c r="AC399" i="12" s="1"/>
  <c r="T399" i="12"/>
  <c r="AD399" i="12" s="1"/>
  <c r="AG48" i="15"/>
  <c r="AH48" i="15"/>
  <c r="AJ48" i="15" s="1"/>
  <c r="AH388" i="12"/>
  <c r="AJ388" i="12" s="1"/>
  <c r="AG388" i="12"/>
  <c r="AI388" i="12" s="1"/>
  <c r="AK138" i="12"/>
  <c r="AM138" i="12" s="1"/>
  <c r="AL138" i="12"/>
  <c r="AN138" i="12" s="1"/>
  <c r="V40" i="14"/>
  <c r="Z40" i="14" s="1"/>
  <c r="U40" i="14"/>
  <c r="Y40" i="14" s="1"/>
  <c r="AG29" i="14"/>
  <c r="AI29" i="14" s="1"/>
  <c r="AH29" i="14"/>
  <c r="AJ29" i="14" s="1"/>
  <c r="AL28" i="15"/>
  <c r="AN28" i="15" s="1"/>
  <c r="AK28" i="15"/>
  <c r="AM28" i="15" s="1"/>
  <c r="S181" i="12"/>
  <c r="AC181" i="12" s="1"/>
  <c r="T181" i="12"/>
  <c r="AD181" i="12" s="1"/>
  <c r="S70" i="12"/>
  <c r="T70" i="12"/>
  <c r="AD70" i="12" s="1"/>
  <c r="W38" i="3"/>
  <c r="AA38" i="3" s="1"/>
  <c r="X38" i="3"/>
  <c r="AB38" i="3" s="1"/>
  <c r="AG32" i="15"/>
  <c r="AI32" i="15" s="1"/>
  <c r="AH32" i="15"/>
  <c r="AJ32" i="15" s="1"/>
  <c r="AH33" i="12"/>
  <c r="AJ33" i="12" s="1"/>
  <c r="AG33" i="12"/>
  <c r="AI33" i="12" s="1"/>
  <c r="AL168" i="12"/>
  <c r="AN168" i="12" s="1"/>
  <c r="AK168" i="12"/>
  <c r="AM168" i="12" s="1"/>
  <c r="T59" i="3"/>
  <c r="AD59" i="3" s="1"/>
  <c r="S59" i="3"/>
  <c r="AC59" i="3" s="1"/>
  <c r="V12" i="3"/>
  <c r="Z12" i="3" s="1"/>
  <c r="U12" i="3"/>
  <c r="Y12" i="3" s="1"/>
  <c r="W29" i="16"/>
  <c r="AA29" i="16" s="1"/>
  <c r="X29" i="16"/>
  <c r="X69" i="3"/>
  <c r="AB69" i="3" s="1"/>
  <c r="W69" i="3"/>
  <c r="AA69" i="3" s="1"/>
  <c r="AG193" i="12"/>
  <c r="AI193" i="12" s="1"/>
  <c r="AH193" i="12"/>
  <c r="AJ193" i="12" s="1"/>
  <c r="T61" i="15"/>
  <c r="AD61" i="15" s="1"/>
  <c r="S61" i="15"/>
  <c r="AC61" i="15" s="1"/>
  <c r="W449" i="12"/>
  <c r="AA449" i="12" s="1"/>
  <c r="X449" i="12"/>
  <c r="AB449" i="12" s="1"/>
  <c r="AH465" i="12"/>
  <c r="AJ465" i="12" s="1"/>
  <c r="AG465" i="12"/>
  <c r="AI465" i="12" s="1"/>
  <c r="T194" i="12"/>
  <c r="AD194" i="12" s="1"/>
  <c r="S194" i="12"/>
  <c r="U37" i="15"/>
  <c r="Y37" i="15" s="1"/>
  <c r="V37" i="15"/>
  <c r="Z37" i="15" s="1"/>
  <c r="U19" i="3"/>
  <c r="Y19" i="3" s="1"/>
  <c r="V19" i="3"/>
  <c r="Z19" i="3" s="1"/>
  <c r="T140" i="12"/>
  <c r="AD140" i="12" s="1"/>
  <c r="S140" i="12"/>
  <c r="AC140" i="12" s="1"/>
  <c r="U69" i="3"/>
  <c r="Y69" i="3" s="1"/>
  <c r="V69" i="3"/>
  <c r="Z69" i="3" s="1"/>
  <c r="V26" i="3"/>
  <c r="Z26" i="3" s="1"/>
  <c r="U26" i="3"/>
  <c r="X131" i="12"/>
  <c r="AB131" i="12" s="1"/>
  <c r="W131" i="12"/>
  <c r="AA131" i="12" s="1"/>
  <c r="W19" i="12"/>
  <c r="AA19" i="12" s="1"/>
  <c r="X19" i="12"/>
  <c r="AB19" i="12" s="1"/>
  <c r="AG497" i="12"/>
  <c r="AI497" i="12" s="1"/>
  <c r="AH497" i="12"/>
  <c r="AJ497" i="12" s="1"/>
  <c r="T100" i="15"/>
  <c r="AD100" i="15" s="1"/>
  <c r="S100" i="15"/>
  <c r="AC100" i="15" s="1"/>
  <c r="AH85" i="16"/>
  <c r="AJ85" i="16" s="1"/>
  <c r="AG85" i="16"/>
  <c r="AI85" i="16" s="1"/>
  <c r="V481" i="12"/>
  <c r="U481" i="12"/>
  <c r="Y481" i="12" s="1"/>
  <c r="W179" i="16"/>
  <c r="AA179" i="16" s="1"/>
  <c r="X179" i="16"/>
  <c r="AB179" i="16" s="1"/>
  <c r="S45" i="15"/>
  <c r="AC45" i="15" s="1"/>
  <c r="T45" i="15"/>
  <c r="AD45" i="15" s="1"/>
  <c r="R450" i="12"/>
  <c r="R97" i="16"/>
  <c r="S34" i="14"/>
  <c r="AC34" i="14" s="1"/>
  <c r="T34" i="14"/>
  <c r="AD34" i="14" s="1"/>
  <c r="U57" i="16"/>
  <c r="Y57" i="16" s="1"/>
  <c r="V57" i="16"/>
  <c r="Z57" i="16" s="1"/>
  <c r="AK21" i="3"/>
  <c r="AM21" i="3" s="1"/>
  <c r="AL21" i="3"/>
  <c r="AN21" i="3" s="1"/>
  <c r="W385" i="12"/>
  <c r="AA385" i="12" s="1"/>
  <c r="X385" i="12"/>
  <c r="AB385" i="12" s="1"/>
  <c r="S234" i="12"/>
  <c r="AC234" i="12" s="1"/>
  <c r="T234" i="12"/>
  <c r="AD234" i="12" s="1"/>
  <c r="AK269" i="12"/>
  <c r="AL269" i="12"/>
  <c r="AN269" i="12" s="1"/>
  <c r="T259" i="12"/>
  <c r="AD259" i="12" s="1"/>
  <c r="S259" i="12"/>
  <c r="AC259" i="12" s="1"/>
  <c r="R172" i="12"/>
  <c r="X198" i="16"/>
  <c r="W198" i="16"/>
  <c r="AA198" i="16" s="1"/>
  <c r="R70" i="12"/>
  <c r="AG79" i="12"/>
  <c r="AI79" i="12" s="1"/>
  <c r="AH79" i="12"/>
  <c r="AJ79" i="12" s="1"/>
  <c r="AG206" i="16"/>
  <c r="AI206" i="16" s="1"/>
  <c r="AH206" i="16"/>
  <c r="AJ206" i="16" s="1"/>
  <c r="U383" i="12"/>
  <c r="Y383" i="12" s="1"/>
  <c r="V383" i="12"/>
  <c r="R51" i="15"/>
  <c r="X15" i="12"/>
  <c r="AB15" i="12" s="1"/>
  <c r="W15" i="12"/>
  <c r="AA15" i="12" s="1"/>
  <c r="S37" i="3"/>
  <c r="AC37" i="3" s="1"/>
  <c r="T37" i="3"/>
  <c r="AD37" i="3" s="1"/>
  <c r="V23" i="16"/>
  <c r="Z23" i="16" s="1"/>
  <c r="U23" i="16"/>
  <c r="Y23" i="16" s="1"/>
  <c r="X98" i="15"/>
  <c r="AB98" i="15" s="1"/>
  <c r="W98" i="15"/>
  <c r="AA98" i="15" s="1"/>
  <c r="R54" i="3"/>
  <c r="V168" i="16"/>
  <c r="Z168" i="16" s="1"/>
  <c r="U168" i="16"/>
  <c r="Y168" i="16" s="1"/>
  <c r="X64" i="12"/>
  <c r="W64" i="12"/>
  <c r="AA64" i="12" s="1"/>
  <c r="AK36" i="12"/>
  <c r="AM36" i="12" s="1"/>
  <c r="AL36" i="12"/>
  <c r="AN36" i="12" s="1"/>
  <c r="AG188" i="16"/>
  <c r="AH188" i="16"/>
  <c r="AJ188" i="16" s="1"/>
  <c r="R375" i="12"/>
  <c r="AK44" i="12"/>
  <c r="AM44" i="12" s="1"/>
  <c r="AL44" i="12"/>
  <c r="AN44" i="12" s="1"/>
  <c r="W444" i="12"/>
  <c r="AA444" i="12" s="1"/>
  <c r="X444" i="12"/>
  <c r="S87" i="3"/>
  <c r="T87" i="3"/>
  <c r="AD87" i="3" s="1"/>
  <c r="S169" i="12"/>
  <c r="AC169" i="12" s="1"/>
  <c r="T169" i="12"/>
  <c r="AD169" i="12" s="1"/>
  <c r="V378" i="12"/>
  <c r="Z378" i="12" s="1"/>
  <c r="U378" i="12"/>
  <c r="Y378" i="12" s="1"/>
  <c r="AL16" i="13"/>
  <c r="AN16" i="13" s="1"/>
  <c r="AK16" i="13"/>
  <c r="AM16" i="13" s="1"/>
  <c r="AK36" i="16"/>
  <c r="AM36" i="16" s="1"/>
  <c r="AL36" i="16"/>
  <c r="AN36" i="16" s="1"/>
  <c r="R230" i="12"/>
  <c r="X93" i="15"/>
  <c r="AB93" i="15" s="1"/>
  <c r="W93" i="15"/>
  <c r="AA93" i="15" s="1"/>
  <c r="S40" i="14"/>
  <c r="AC40" i="14" s="1"/>
  <c r="T40" i="14"/>
  <c r="AD40" i="14" s="1"/>
  <c r="U56" i="15"/>
  <c r="Y56" i="15" s="1"/>
  <c r="V56" i="15"/>
  <c r="Z56" i="15" s="1"/>
  <c r="AK30" i="13"/>
  <c r="AM30" i="13" s="1"/>
  <c r="AL30" i="13"/>
  <c r="AN30" i="13" s="1"/>
  <c r="R139" i="12"/>
  <c r="R97" i="3"/>
  <c r="V202" i="16"/>
  <c r="Z202" i="16" s="1"/>
  <c r="U202" i="16"/>
  <c r="Y202" i="16" s="1"/>
  <c r="W496" i="12"/>
  <c r="AA496" i="12" s="1"/>
  <c r="X496" i="12"/>
  <c r="W99" i="12"/>
  <c r="AA99" i="12" s="1"/>
  <c r="X99" i="12"/>
  <c r="R93" i="3"/>
  <c r="W500" i="12"/>
  <c r="AA500" i="12" s="1"/>
  <c r="X500" i="12"/>
  <c r="AB500" i="12" s="1"/>
  <c r="AG283" i="12"/>
  <c r="AI283" i="12" s="1"/>
  <c r="AH283" i="12"/>
  <c r="AJ283" i="12" s="1"/>
  <c r="U477" i="12"/>
  <c r="Y477" i="12" s="1"/>
  <c r="V477" i="12"/>
  <c r="Z477" i="12" s="1"/>
  <c r="W35" i="14"/>
  <c r="AA35" i="14" s="1"/>
  <c r="X35" i="14"/>
  <c r="U469" i="12"/>
  <c r="Y469" i="12" s="1"/>
  <c r="V469" i="12"/>
  <c r="Z469" i="12" s="1"/>
  <c r="AL27" i="15"/>
  <c r="AN27" i="15" s="1"/>
  <c r="AK27" i="15"/>
  <c r="AM27" i="15" s="1"/>
  <c r="U467" i="12"/>
  <c r="Y467" i="12" s="1"/>
  <c r="V467" i="12"/>
  <c r="AG44" i="16"/>
  <c r="AI44" i="16" s="1"/>
  <c r="AH44" i="16"/>
  <c r="AJ44" i="16" s="1"/>
  <c r="X11" i="15"/>
  <c r="AB11" i="15" s="1"/>
  <c r="W11" i="15"/>
  <c r="AA11" i="15" s="1"/>
  <c r="T57" i="3"/>
  <c r="AD57" i="3" s="1"/>
  <c r="S57" i="3"/>
  <c r="AC57" i="3" s="1"/>
  <c r="AK292" i="12"/>
  <c r="AM292" i="12" s="1"/>
  <c r="AL292" i="12"/>
  <c r="AN292" i="12" s="1"/>
  <c r="AK166" i="16"/>
  <c r="AM166" i="16" s="1"/>
  <c r="AL166" i="16"/>
  <c r="AK246" i="12"/>
  <c r="AM246" i="12" s="1"/>
  <c r="AL246" i="12"/>
  <c r="AN246" i="12" s="1"/>
  <c r="AK59" i="16"/>
  <c r="AM59" i="16" s="1"/>
  <c r="AL59" i="16"/>
  <c r="AN59" i="16" s="1"/>
  <c r="R63" i="12"/>
  <c r="X210" i="16"/>
  <c r="AB210" i="16" s="1"/>
  <c r="W210" i="16"/>
  <c r="AA210" i="16" s="1"/>
  <c r="AL77" i="3"/>
  <c r="AN77" i="3" s="1"/>
  <c r="AK77" i="3"/>
  <c r="AM77" i="3" s="1"/>
  <c r="U59" i="15"/>
  <c r="Y59" i="15" s="1"/>
  <c r="V59" i="15"/>
  <c r="U57" i="15"/>
  <c r="Y57" i="15" s="1"/>
  <c r="V57" i="15"/>
  <c r="AL29" i="12"/>
  <c r="AN29" i="12" s="1"/>
  <c r="AK29" i="12"/>
  <c r="AM29" i="12" s="1"/>
  <c r="T16" i="3"/>
  <c r="AD16" i="3" s="1"/>
  <c r="S16" i="3"/>
  <c r="AC16" i="3" s="1"/>
  <c r="T66" i="12"/>
  <c r="AD66" i="12" s="1"/>
  <c r="S66" i="12"/>
  <c r="AC66" i="12" s="1"/>
  <c r="V242" i="12"/>
  <c r="U242" i="12"/>
  <c r="Y242" i="12" s="1"/>
  <c r="AK204" i="16"/>
  <c r="AM204" i="16" s="1"/>
  <c r="AL204" i="16"/>
  <c r="AN204" i="16" s="1"/>
  <c r="U78" i="12"/>
  <c r="Y78" i="12" s="1"/>
  <c r="V78" i="12"/>
  <c r="Z78" i="12" s="1"/>
  <c r="AL115" i="12"/>
  <c r="AN115" i="12" s="1"/>
  <c r="AK115" i="12"/>
  <c r="AM115" i="12" s="1"/>
  <c r="V11" i="15"/>
  <c r="Z11" i="15" s="1"/>
  <c r="U11" i="15"/>
  <c r="Y11" i="15" s="1"/>
  <c r="R92" i="16"/>
  <c r="W46" i="3"/>
  <c r="AA46" i="3" s="1"/>
  <c r="X46" i="3"/>
  <c r="AB46" i="3" s="1"/>
  <c r="AK176" i="12"/>
  <c r="AM176" i="12" s="1"/>
  <c r="AL176" i="12"/>
  <c r="AN176" i="12" s="1"/>
  <c r="R35" i="3"/>
  <c r="AG216" i="16"/>
  <c r="AI216" i="16" s="1"/>
  <c r="AH216" i="16"/>
  <c r="AJ216" i="16" s="1"/>
  <c r="AH88" i="15"/>
  <c r="AJ88" i="15" s="1"/>
  <c r="AG88" i="15"/>
  <c r="AK20" i="3"/>
  <c r="AM20" i="3" s="1"/>
  <c r="AL20" i="3"/>
  <c r="AN20" i="3" s="1"/>
  <c r="W64" i="3"/>
  <c r="AA64" i="3" s="1"/>
  <c r="X64" i="3"/>
  <c r="AB64" i="3" s="1"/>
  <c r="W148" i="12"/>
  <c r="AA148" i="12" s="1"/>
  <c r="X148" i="12"/>
  <c r="AB148" i="12" s="1"/>
  <c r="R101" i="3"/>
  <c r="AG425" i="12"/>
  <c r="AH425" i="12"/>
  <c r="AJ425" i="12" s="1"/>
  <c r="W160" i="16"/>
  <c r="AA160" i="16" s="1"/>
  <c r="X160" i="16"/>
  <c r="AB160" i="16" s="1"/>
  <c r="AH77" i="16"/>
  <c r="AJ77" i="16" s="1"/>
  <c r="AG77" i="16"/>
  <c r="AI77" i="16" s="1"/>
  <c r="R76" i="3"/>
  <c r="Q76" i="3" s="1"/>
  <c r="AE76" i="3" s="1"/>
  <c r="V255" i="12"/>
  <c r="Z255" i="12" s="1"/>
  <c r="U255" i="12"/>
  <c r="Y255" i="12" s="1"/>
  <c r="AL47" i="15"/>
  <c r="AN47" i="15" s="1"/>
  <c r="AK47" i="15"/>
  <c r="AM47" i="15" s="1"/>
  <c r="AG299" i="12"/>
  <c r="AH299" i="12"/>
  <c r="AJ299" i="12" s="1"/>
  <c r="R99" i="12"/>
  <c r="R29" i="16"/>
  <c r="U54" i="15"/>
  <c r="Y54" i="15" s="1"/>
  <c r="V54" i="15"/>
  <c r="Z54" i="15" s="1"/>
  <c r="R498" i="12"/>
  <c r="R19" i="15"/>
  <c r="Q19" i="15" s="1"/>
  <c r="T30" i="15"/>
  <c r="AD30" i="15" s="1"/>
  <c r="S30" i="15"/>
  <c r="AC30" i="15" s="1"/>
  <c r="X36" i="15"/>
  <c r="W36" i="15"/>
  <c r="AA36" i="15" s="1"/>
  <c r="V412" i="12"/>
  <c r="Z412" i="12" s="1"/>
  <c r="U412" i="12"/>
  <c r="Y412" i="12" s="1"/>
  <c r="R34" i="3"/>
  <c r="AG209" i="16"/>
  <c r="AI209" i="16" s="1"/>
  <c r="AH209" i="16"/>
  <c r="AJ209" i="16" s="1"/>
  <c r="W469" i="12"/>
  <c r="AA469" i="12" s="1"/>
  <c r="X469" i="12"/>
  <c r="AB469" i="12" s="1"/>
  <c r="T280" i="12"/>
  <c r="AD280" i="12" s="1"/>
  <c r="S280" i="12"/>
  <c r="AC280" i="12" s="1"/>
  <c r="W31" i="15"/>
  <c r="AA31" i="15" s="1"/>
  <c r="X31" i="15"/>
  <c r="AB31" i="15" s="1"/>
  <c r="S160" i="12"/>
  <c r="T160" i="12"/>
  <c r="AD160" i="12" s="1"/>
  <c r="W19" i="3"/>
  <c r="AA19" i="3" s="1"/>
  <c r="X19" i="3"/>
  <c r="AB19" i="3" s="1"/>
  <c r="T389" i="12"/>
  <c r="AD389" i="12" s="1"/>
  <c r="S389" i="12"/>
  <c r="AK14" i="13"/>
  <c r="AM14" i="13" s="1"/>
  <c r="AL14" i="13"/>
  <c r="V190" i="12"/>
  <c r="U190" i="12"/>
  <c r="Y190" i="12" s="1"/>
  <c r="W40" i="14"/>
  <c r="AA40" i="14" s="1"/>
  <c r="X40" i="14"/>
  <c r="AB40" i="14" s="1"/>
  <c r="U250" i="12"/>
  <c r="Y250" i="12" s="1"/>
  <c r="V250" i="12"/>
  <c r="Z250" i="12" s="1"/>
  <c r="AK93" i="3"/>
  <c r="AM93" i="3" s="1"/>
  <c r="AL93" i="3"/>
  <c r="AN93" i="3" s="1"/>
  <c r="T14" i="3"/>
  <c r="AD14" i="3" s="1"/>
  <c r="S14" i="3"/>
  <c r="AC14" i="3" s="1"/>
  <c r="AK42" i="14"/>
  <c r="AM42" i="14" s="1"/>
  <c r="AL42" i="14"/>
  <c r="AN42" i="14" s="1"/>
  <c r="U267" i="12"/>
  <c r="Y267" i="12" s="1"/>
  <c r="V267" i="12"/>
  <c r="Z267" i="12" s="1"/>
  <c r="S335" i="12"/>
  <c r="T335" i="12"/>
  <c r="AD335" i="12" s="1"/>
  <c r="AK24" i="12"/>
  <c r="AM24" i="12" s="1"/>
  <c r="AL24" i="12"/>
  <c r="AN24" i="12" s="1"/>
  <c r="S36" i="15"/>
  <c r="AC36" i="15" s="1"/>
  <c r="T36" i="15"/>
  <c r="AD36" i="15" s="1"/>
  <c r="T93" i="3"/>
  <c r="AD93" i="3" s="1"/>
  <c r="S93" i="3"/>
  <c r="AC93" i="3" s="1"/>
  <c r="AK387" i="12"/>
  <c r="AM387" i="12" s="1"/>
  <c r="AL387" i="12"/>
  <c r="AN387" i="12" s="1"/>
  <c r="AL34" i="3"/>
  <c r="AN34" i="3" s="1"/>
  <c r="AK34" i="3"/>
  <c r="AM34" i="3" s="1"/>
  <c r="AK470" i="12"/>
  <c r="AM470" i="12" s="1"/>
  <c r="AL470" i="12"/>
  <c r="AN470" i="12" s="1"/>
  <c r="T22" i="16"/>
  <c r="AD22" i="16" s="1"/>
  <c r="S22" i="16"/>
  <c r="AH45" i="15"/>
  <c r="AJ45" i="15" s="1"/>
  <c r="AG45" i="15"/>
  <c r="AI45" i="15" s="1"/>
  <c r="AL297" i="12"/>
  <c r="AN297" i="12" s="1"/>
  <c r="AK297" i="12"/>
  <c r="AM297" i="12" s="1"/>
  <c r="X52" i="12"/>
  <c r="AB52" i="12" s="1"/>
  <c r="W52" i="12"/>
  <c r="AA52" i="12" s="1"/>
  <c r="AG66" i="15"/>
  <c r="AH66" i="15"/>
  <c r="AJ66" i="15" s="1"/>
  <c r="W291" i="12"/>
  <c r="AA291" i="12" s="1"/>
  <c r="X291" i="12"/>
  <c r="AB291" i="12" s="1"/>
  <c r="R106" i="12"/>
  <c r="AL289" i="12"/>
  <c r="AN289" i="12" s="1"/>
  <c r="AK289" i="12"/>
  <c r="AM289" i="12" s="1"/>
  <c r="R42" i="12"/>
  <c r="S21" i="3"/>
  <c r="T21" i="3"/>
  <c r="AD21" i="3" s="1"/>
  <c r="V12" i="15"/>
  <c r="Z12" i="15" s="1"/>
  <c r="U12" i="15"/>
  <c r="Y12" i="15" s="1"/>
  <c r="W105" i="16"/>
  <c r="AA105" i="16" s="1"/>
  <c r="X105" i="16"/>
  <c r="AB105" i="16" s="1"/>
  <c r="T123" i="12"/>
  <c r="AD123" i="12" s="1"/>
  <c r="S123" i="12"/>
  <c r="AC123" i="12" s="1"/>
  <c r="U372" i="12"/>
  <c r="Y372" i="12" s="1"/>
  <c r="V372" i="12"/>
  <c r="AH28" i="13"/>
  <c r="AJ28" i="13" s="1"/>
  <c r="AG28" i="13"/>
  <c r="AI28" i="13" s="1"/>
  <c r="U389" i="12"/>
  <c r="Y389" i="12" s="1"/>
  <c r="V389" i="12"/>
  <c r="Z389" i="12" s="1"/>
  <c r="T204" i="16"/>
  <c r="AD204" i="16" s="1"/>
  <c r="S204" i="16"/>
  <c r="R179" i="16"/>
  <c r="R34" i="15"/>
  <c r="W8" i="3"/>
  <c r="AA8" i="3" s="1"/>
  <c r="X8" i="3"/>
  <c r="AB8" i="3" s="1"/>
  <c r="W49" i="16"/>
  <c r="AA49" i="16" s="1"/>
  <c r="X49" i="16"/>
  <c r="AB49" i="16" s="1"/>
  <c r="AL43" i="16"/>
  <c r="AN43" i="16" s="1"/>
  <c r="AK43" i="16"/>
  <c r="AH23" i="14"/>
  <c r="AJ23" i="14" s="1"/>
  <c r="AG23" i="14"/>
  <c r="AI23" i="14" s="1"/>
  <c r="V35" i="3"/>
  <c r="U35" i="3"/>
  <c r="Y35" i="3" s="1"/>
  <c r="R19" i="14"/>
  <c r="R66" i="15"/>
  <c r="X451" i="12"/>
  <c r="AB451" i="12" s="1"/>
  <c r="W451" i="12"/>
  <c r="AA451" i="12" s="1"/>
  <c r="W118" i="12"/>
  <c r="AA118" i="12" s="1"/>
  <c r="X118" i="12"/>
  <c r="AB118" i="12" s="1"/>
  <c r="U48" i="15"/>
  <c r="Y48" i="15" s="1"/>
  <c r="V48" i="15"/>
  <c r="Z48" i="15" s="1"/>
  <c r="U484" i="12"/>
  <c r="Y484" i="12" s="1"/>
  <c r="V484" i="12"/>
  <c r="Z484" i="12" s="1"/>
  <c r="X63" i="3"/>
  <c r="AB63" i="3" s="1"/>
  <c r="W63" i="3"/>
  <c r="AA63" i="3" s="1"/>
  <c r="AL94" i="3"/>
  <c r="AN94" i="3" s="1"/>
  <c r="AK94" i="3"/>
  <c r="AM94" i="3" s="1"/>
  <c r="T164" i="16"/>
  <c r="AD164" i="16" s="1"/>
  <c r="S164" i="16"/>
  <c r="AC164" i="16" s="1"/>
  <c r="AK25" i="3"/>
  <c r="AM25" i="3" s="1"/>
  <c r="AL25" i="3"/>
  <c r="AN25" i="3" s="1"/>
  <c r="AH298" i="12"/>
  <c r="AJ298" i="12" s="1"/>
  <c r="AG298" i="12"/>
  <c r="AI298" i="12" s="1"/>
  <c r="U320" i="12"/>
  <c r="Y320" i="12" s="1"/>
  <c r="V320" i="12"/>
  <c r="AH431" i="12"/>
  <c r="AJ431" i="12" s="1"/>
  <c r="AG431" i="12"/>
  <c r="AI431" i="12" s="1"/>
  <c r="AH84" i="16"/>
  <c r="AJ84" i="16" s="1"/>
  <c r="AG84" i="16"/>
  <c r="AH308" i="12"/>
  <c r="AJ308" i="12" s="1"/>
  <c r="AG308" i="12"/>
  <c r="V196" i="12"/>
  <c r="U196" i="12"/>
  <c r="Y196" i="12" s="1"/>
  <c r="U104" i="3"/>
  <c r="Y104" i="3" s="1"/>
  <c r="V104" i="3"/>
  <c r="Z104" i="3" s="1"/>
  <c r="X100" i="16"/>
  <c r="W100" i="16"/>
  <c r="AA100" i="16" s="1"/>
  <c r="AL32" i="3"/>
  <c r="AN32" i="3" s="1"/>
  <c r="AK32" i="3"/>
  <c r="AM32" i="3" s="1"/>
  <c r="W106" i="15"/>
  <c r="AA106" i="15" s="1"/>
  <c r="X106" i="15"/>
  <c r="AB106" i="15" s="1"/>
  <c r="S454" i="12"/>
  <c r="AC454" i="12" s="1"/>
  <c r="T454" i="12"/>
  <c r="AD454" i="12" s="1"/>
  <c r="R17" i="15"/>
  <c r="W360" i="12"/>
  <c r="AA360" i="12" s="1"/>
  <c r="X360" i="12"/>
  <c r="AB360" i="12" s="1"/>
  <c r="AK178" i="12"/>
  <c r="AM178" i="12" s="1"/>
  <c r="AL178" i="12"/>
  <c r="AN178" i="12" s="1"/>
  <c r="T274" i="12"/>
  <c r="AD274" i="12" s="1"/>
  <c r="S274" i="12"/>
  <c r="R344" i="12"/>
  <c r="V227" i="12"/>
  <c r="Z227" i="12" s="1"/>
  <c r="U227" i="12"/>
  <c r="Y227" i="12" s="1"/>
  <c r="R201" i="16"/>
  <c r="W287" i="12"/>
  <c r="AA287" i="12" s="1"/>
  <c r="X287" i="12"/>
  <c r="R64" i="3"/>
  <c r="T191" i="16"/>
  <c r="AD191" i="16" s="1"/>
  <c r="S191" i="16"/>
  <c r="AC191" i="16" s="1"/>
  <c r="AG106" i="16"/>
  <c r="AH106" i="16"/>
  <c r="AJ106" i="16" s="1"/>
  <c r="AK397" i="12"/>
  <c r="AM397" i="12" s="1"/>
  <c r="AL397" i="12"/>
  <c r="AN397" i="12" s="1"/>
  <c r="R391" i="12"/>
  <c r="AH157" i="16"/>
  <c r="AJ157" i="16" s="1"/>
  <c r="AG157" i="16"/>
  <c r="AK217" i="12"/>
  <c r="AM217" i="12" s="1"/>
  <c r="AL217" i="12"/>
  <c r="AN217" i="12" s="1"/>
  <c r="R285" i="12"/>
  <c r="V65" i="12"/>
  <c r="Z65" i="12" s="1"/>
  <c r="U65" i="12"/>
  <c r="Y65" i="12" s="1"/>
  <c r="T22" i="13"/>
  <c r="AD22" i="13" s="1"/>
  <c r="S22" i="13"/>
  <c r="U384" i="12"/>
  <c r="Y384" i="12" s="1"/>
  <c r="V384" i="12"/>
  <c r="AG39" i="15"/>
  <c r="AI39" i="15" s="1"/>
  <c r="AH39" i="15"/>
  <c r="AJ39" i="15" s="1"/>
  <c r="R299" i="12"/>
  <c r="AK74" i="15"/>
  <c r="AM74" i="15" s="1"/>
  <c r="AL74" i="15"/>
  <c r="AN74" i="15" s="1"/>
  <c r="X96" i="12"/>
  <c r="AB96" i="12" s="1"/>
  <c r="W96" i="12"/>
  <c r="AA96" i="12" s="1"/>
  <c r="W238" i="12"/>
  <c r="AA238" i="12" s="1"/>
  <c r="X238" i="12"/>
  <c r="AH447" i="12"/>
  <c r="AJ447" i="12" s="1"/>
  <c r="AG447" i="12"/>
  <c r="AI447" i="12" s="1"/>
  <c r="R25" i="14"/>
  <c r="R304" i="12"/>
  <c r="AG63" i="16"/>
  <c r="AH63" i="16"/>
  <c r="AJ63" i="16" s="1"/>
  <c r="S29" i="13"/>
  <c r="AC29" i="13" s="1"/>
  <c r="T29" i="13"/>
  <c r="AD29" i="13" s="1"/>
  <c r="V313" i="12"/>
  <c r="Z313" i="12" s="1"/>
  <c r="U313" i="12"/>
  <c r="Y313" i="12" s="1"/>
  <c r="V27" i="12"/>
  <c r="Z27" i="12" s="1"/>
  <c r="U27" i="12"/>
  <c r="Y27" i="12" s="1"/>
  <c r="AH223" i="16"/>
  <c r="AJ223" i="16" s="1"/>
  <c r="AG223" i="16"/>
  <c r="AI223" i="16" s="1"/>
  <c r="W263" i="12"/>
  <c r="AA263" i="12" s="1"/>
  <c r="X263" i="12"/>
  <c r="S21" i="13"/>
  <c r="AC21" i="13" s="1"/>
  <c r="T21" i="13"/>
  <c r="AD21" i="13" s="1"/>
  <c r="AG18" i="14"/>
  <c r="AI18" i="14" s="1"/>
  <c r="AH18" i="14"/>
  <c r="AJ18" i="14" s="1"/>
  <c r="AG367" i="12"/>
  <c r="AH367" i="12"/>
  <c r="AJ367" i="12" s="1"/>
  <c r="S446" i="12"/>
  <c r="AC446" i="12" s="1"/>
  <c r="T446" i="12"/>
  <c r="AD446" i="12" s="1"/>
  <c r="S33" i="13"/>
  <c r="T33" i="13"/>
  <c r="AD33" i="13" s="1"/>
  <c r="AG175" i="12"/>
  <c r="AH175" i="12"/>
  <c r="AJ175" i="12" s="1"/>
  <c r="X87" i="3"/>
  <c r="W87" i="3"/>
  <c r="AA87" i="3" s="1"/>
  <c r="AG401" i="12"/>
  <c r="AI401" i="12" s="1"/>
  <c r="AH401" i="12"/>
  <c r="AJ401" i="12" s="1"/>
  <c r="AG484" i="12"/>
  <c r="AI484" i="12" s="1"/>
  <c r="AH484" i="12"/>
  <c r="AJ484" i="12" s="1"/>
  <c r="AG436" i="12"/>
  <c r="AI436" i="12" s="1"/>
  <c r="AH436" i="12"/>
  <c r="AJ436" i="12" s="1"/>
  <c r="AG200" i="16"/>
  <c r="AI200" i="16" s="1"/>
  <c r="AH200" i="16"/>
  <c r="AJ200" i="16" s="1"/>
  <c r="V26" i="16"/>
  <c r="Z26" i="16" s="1"/>
  <c r="U26" i="16"/>
  <c r="Y26" i="16" s="1"/>
  <c r="R511" i="12"/>
  <c r="AG13" i="13"/>
  <c r="AH13" i="13"/>
  <c r="AJ13" i="13" s="1"/>
  <c r="V73" i="12"/>
  <c r="Z73" i="12" s="1"/>
  <c r="U73" i="12"/>
  <c r="Y73" i="12" s="1"/>
  <c r="X18" i="3"/>
  <c r="AB18" i="3" s="1"/>
  <c r="W18" i="3"/>
  <c r="AA18" i="3" s="1"/>
  <c r="AK360" i="12"/>
  <c r="AM360" i="12" s="1"/>
  <c r="AL360" i="12"/>
  <c r="AN360" i="12" s="1"/>
  <c r="AH12" i="13"/>
  <c r="AJ12" i="13" s="1"/>
  <c r="AG12" i="13"/>
  <c r="AI12" i="13" s="1"/>
  <c r="AL97" i="3"/>
  <c r="AN97" i="3" s="1"/>
  <c r="AK97" i="3"/>
  <c r="AM97" i="3" s="1"/>
  <c r="W44" i="14"/>
  <c r="AA44" i="14" s="1"/>
  <c r="X44" i="14"/>
  <c r="V115" i="12"/>
  <c r="Z115" i="12" s="1"/>
  <c r="U115" i="12"/>
  <c r="Y115" i="12" s="1"/>
  <c r="V12" i="12"/>
  <c r="U12" i="12"/>
  <c r="Y12" i="12" s="1"/>
  <c r="S501" i="12"/>
  <c r="AC501" i="12" s="1"/>
  <c r="T501" i="12"/>
  <c r="AD501" i="12" s="1"/>
  <c r="R100" i="12"/>
  <c r="AG136" i="16"/>
  <c r="AI136" i="16" s="1"/>
  <c r="AH136" i="16"/>
  <c r="AJ136" i="16" s="1"/>
  <c r="AH489" i="12"/>
  <c r="AJ489" i="12" s="1"/>
  <c r="AG489" i="12"/>
  <c r="AI489" i="12" s="1"/>
  <c r="AL496" i="12"/>
  <c r="AN496" i="12" s="1"/>
  <c r="AK496" i="12"/>
  <c r="AM496" i="12" s="1"/>
  <c r="R200" i="12"/>
  <c r="AH142" i="16"/>
  <c r="AJ142" i="16" s="1"/>
  <c r="AG142" i="16"/>
  <c r="AI142" i="16" s="1"/>
  <c r="R85" i="3"/>
  <c r="T371" i="12"/>
  <c r="AD371" i="12" s="1"/>
  <c r="S371" i="12"/>
  <c r="AC371" i="12" s="1"/>
  <c r="S120" i="12"/>
  <c r="AC120" i="12" s="1"/>
  <c r="T120" i="12"/>
  <c r="AD120" i="12" s="1"/>
  <c r="AK56" i="3"/>
  <c r="AM56" i="3" s="1"/>
  <c r="AL56" i="3"/>
  <c r="AN56" i="3" s="1"/>
  <c r="W125" i="16"/>
  <c r="AA125" i="16" s="1"/>
  <c r="X125" i="16"/>
  <c r="S381" i="12"/>
  <c r="T381" i="12"/>
  <c r="AD381" i="12" s="1"/>
  <c r="S101" i="16"/>
  <c r="AC101" i="16" s="1"/>
  <c r="T101" i="16"/>
  <c r="AD101" i="16" s="1"/>
  <c r="S208" i="12"/>
  <c r="AC208" i="12" s="1"/>
  <c r="T208" i="12"/>
  <c r="AD208" i="12" s="1"/>
  <c r="AG495" i="12"/>
  <c r="AI495" i="12" s="1"/>
  <c r="AH495" i="12"/>
  <c r="AJ495" i="12" s="1"/>
  <c r="V87" i="16"/>
  <c r="Z87" i="16" s="1"/>
  <c r="U87" i="16"/>
  <c r="Y87" i="16" s="1"/>
  <c r="S9" i="3"/>
  <c r="T9" i="3"/>
  <c r="AD9" i="3" s="1"/>
  <c r="T26" i="12"/>
  <c r="AD26" i="12" s="1"/>
  <c r="S26" i="12"/>
  <c r="W25" i="15"/>
  <c r="AA25" i="15" s="1"/>
  <c r="X25" i="15"/>
  <c r="AB25" i="15" s="1"/>
  <c r="R115" i="16"/>
  <c r="X59" i="15"/>
  <c r="AB59" i="15" s="1"/>
  <c r="W59" i="15"/>
  <c r="AA59" i="15" s="1"/>
  <c r="R12" i="13"/>
  <c r="T68" i="15"/>
  <c r="AD68" i="15" s="1"/>
  <c r="S68" i="15"/>
  <c r="AC68" i="15" s="1"/>
  <c r="W206" i="16"/>
  <c r="AA206" i="16" s="1"/>
  <c r="X206" i="16"/>
  <c r="S12" i="14"/>
  <c r="T12" i="14"/>
  <c r="AD12" i="14" s="1"/>
  <c r="T172" i="12"/>
  <c r="AD172" i="12" s="1"/>
  <c r="S172" i="12"/>
  <c r="AC172" i="12" s="1"/>
  <c r="AG22" i="13"/>
  <c r="AH22" i="13"/>
  <c r="AJ22" i="13" s="1"/>
  <c r="R458" i="12"/>
  <c r="V217" i="16"/>
  <c r="Z217" i="16" s="1"/>
  <c r="U217" i="16"/>
  <c r="Y217" i="16" s="1"/>
  <c r="V142" i="12"/>
  <c r="U142" i="12"/>
  <c r="Y142" i="12" s="1"/>
  <c r="U460" i="12"/>
  <c r="Y460" i="12" s="1"/>
  <c r="V460" i="12"/>
  <c r="Z460" i="12" s="1"/>
  <c r="T34" i="15"/>
  <c r="AD34" i="15" s="1"/>
  <c r="S34" i="15"/>
  <c r="R92" i="12"/>
  <c r="S103" i="12"/>
  <c r="T103" i="12"/>
  <c r="AD103" i="12" s="1"/>
  <c r="T142" i="16"/>
  <c r="AD142" i="16" s="1"/>
  <c r="S142" i="16"/>
  <c r="AC142" i="16" s="1"/>
  <c r="T216" i="12"/>
  <c r="AD216" i="12" s="1"/>
  <c r="S216" i="12"/>
  <c r="AC216" i="12" s="1"/>
  <c r="T50" i="3"/>
  <c r="AD50" i="3" s="1"/>
  <c r="S50" i="3"/>
  <c r="AC50" i="3" s="1"/>
  <c r="T51" i="12"/>
  <c r="AD51" i="12" s="1"/>
  <c r="S51" i="12"/>
  <c r="AC51" i="12" s="1"/>
  <c r="X88" i="16"/>
  <c r="W88" i="16"/>
  <c r="AA88" i="16" s="1"/>
  <c r="U408" i="12"/>
  <c r="Y408" i="12" s="1"/>
  <c r="V408" i="12"/>
  <c r="Z408" i="12" s="1"/>
  <c r="AG21" i="13"/>
  <c r="AI21" i="13" s="1"/>
  <c r="AH21" i="13"/>
  <c r="AJ21" i="13" s="1"/>
  <c r="W141" i="12"/>
  <c r="AA141" i="12" s="1"/>
  <c r="X141" i="12"/>
  <c r="T63" i="15"/>
  <c r="AD63" i="15" s="1"/>
  <c r="S63" i="15"/>
  <c r="AC63" i="15" s="1"/>
  <c r="AH161" i="12"/>
  <c r="AJ161" i="12" s="1"/>
  <c r="AG161" i="12"/>
  <c r="AK382" i="12"/>
  <c r="AM382" i="12" s="1"/>
  <c r="AL382" i="12"/>
  <c r="AN382" i="12" s="1"/>
  <c r="R367" i="12"/>
  <c r="AK132" i="16"/>
  <c r="AM132" i="16" s="1"/>
  <c r="AL132" i="16"/>
  <c r="AN132" i="16" s="1"/>
  <c r="R77" i="3"/>
  <c r="S198" i="12"/>
  <c r="AC198" i="12" s="1"/>
  <c r="T198" i="12"/>
  <c r="AD198" i="12" s="1"/>
  <c r="AK15" i="15"/>
  <c r="AM15" i="15" s="1"/>
  <c r="AL15" i="15"/>
  <c r="AN15" i="15" s="1"/>
  <c r="W62" i="3"/>
  <c r="AA62" i="3" s="1"/>
  <c r="X62" i="3"/>
  <c r="AB62" i="3" s="1"/>
  <c r="R70" i="3"/>
  <c r="Q70" i="3" s="1"/>
  <c r="AK29" i="3"/>
  <c r="AM29" i="3" s="1"/>
  <c r="AL29" i="3"/>
  <c r="AN29" i="3" s="1"/>
  <c r="U34" i="15"/>
  <c r="Y34" i="15" s="1"/>
  <c r="V34" i="15"/>
  <c r="Z34" i="15" s="1"/>
  <c r="R124" i="12"/>
  <c r="V98" i="3"/>
  <c r="Z98" i="3" s="1"/>
  <c r="U98" i="3"/>
  <c r="Y98" i="3" s="1"/>
  <c r="W120" i="16"/>
  <c r="AA120" i="16" s="1"/>
  <c r="X120" i="16"/>
  <c r="R129" i="12"/>
  <c r="X188" i="16"/>
  <c r="AB188" i="16" s="1"/>
  <c r="W188" i="16"/>
  <c r="AA188" i="16" s="1"/>
  <c r="T68" i="3"/>
  <c r="AD68" i="3" s="1"/>
  <c r="S68" i="3"/>
  <c r="AC68" i="3" s="1"/>
  <c r="S352" i="12"/>
  <c r="T352" i="12"/>
  <c r="AD352" i="12" s="1"/>
  <c r="U444" i="12"/>
  <c r="Y444" i="12" s="1"/>
  <c r="V444" i="12"/>
  <c r="Z444" i="12" s="1"/>
  <c r="R41" i="3"/>
  <c r="R176" i="16"/>
  <c r="T106" i="3"/>
  <c r="AD106" i="3" s="1"/>
  <c r="S106" i="3"/>
  <c r="AC106" i="3" s="1"/>
  <c r="S443" i="12"/>
  <c r="AC443" i="12" s="1"/>
  <c r="T443" i="12"/>
  <c r="AD443" i="12" s="1"/>
  <c r="S80" i="15"/>
  <c r="AC80" i="15" s="1"/>
  <c r="T80" i="15"/>
  <c r="AD80" i="15" s="1"/>
  <c r="U19" i="14"/>
  <c r="Y19" i="14" s="1"/>
  <c r="V19" i="14"/>
  <c r="Z19" i="14" s="1"/>
  <c r="AH151" i="12"/>
  <c r="AJ151" i="12" s="1"/>
  <c r="AG151" i="12"/>
  <c r="R87" i="16"/>
  <c r="V105" i="12"/>
  <c r="U105" i="12"/>
  <c r="Y105" i="12" s="1"/>
  <c r="S504" i="12"/>
  <c r="AC504" i="12" s="1"/>
  <c r="T504" i="12"/>
  <c r="AD504" i="12" s="1"/>
  <c r="AH33" i="13"/>
  <c r="AJ33" i="13" s="1"/>
  <c r="AG33" i="13"/>
  <c r="AI33" i="13" s="1"/>
  <c r="R40" i="12"/>
  <c r="X9" i="15"/>
  <c r="AB9" i="15" s="1"/>
  <c r="W9" i="15"/>
  <c r="AA9" i="15" s="1"/>
  <c r="V283" i="12"/>
  <c r="U283" i="12"/>
  <c r="Y283" i="12" s="1"/>
  <c r="AH41" i="16"/>
  <c r="AJ41" i="16" s="1"/>
  <c r="AG41" i="16"/>
  <c r="AI41" i="16" s="1"/>
  <c r="R314" i="12"/>
  <c r="R295" i="12"/>
  <c r="X16" i="13"/>
  <c r="AB16" i="13" s="1"/>
  <c r="W16" i="13"/>
  <c r="AA16" i="13" s="1"/>
  <c r="AL345" i="12"/>
  <c r="AN345" i="12" s="1"/>
  <c r="AK345" i="12"/>
  <c r="AM345" i="12" s="1"/>
  <c r="R443" i="12"/>
  <c r="R148" i="16"/>
  <c r="AL146" i="12"/>
  <c r="AK146" i="12"/>
  <c r="AM146" i="12" s="1"/>
  <c r="AG14" i="12"/>
  <c r="AI14" i="12" s="1"/>
  <c r="AH14" i="12"/>
  <c r="AJ14" i="12" s="1"/>
  <c r="AK88" i="12"/>
  <c r="AM88" i="12" s="1"/>
  <c r="AL88" i="12"/>
  <c r="AN88" i="12" s="1"/>
  <c r="R354" i="12"/>
  <c r="V366" i="12"/>
  <c r="Z366" i="12" s="1"/>
  <c r="U366" i="12"/>
  <c r="Y366" i="12" s="1"/>
  <c r="X309" i="12"/>
  <c r="AB309" i="12" s="1"/>
  <c r="W309" i="12"/>
  <c r="AA309" i="12" s="1"/>
  <c r="AK46" i="16"/>
  <c r="AM46" i="16" s="1"/>
  <c r="AL46" i="16"/>
  <c r="AN46" i="16" s="1"/>
  <c r="AG435" i="12"/>
  <c r="AI435" i="12" s="1"/>
  <c r="AH435" i="12"/>
  <c r="AJ435" i="12" s="1"/>
  <c r="X98" i="12"/>
  <c r="AB98" i="12" s="1"/>
  <c r="W98" i="12"/>
  <c r="AA98" i="12" s="1"/>
  <c r="X49" i="15"/>
  <c r="AB49" i="15" s="1"/>
  <c r="W49" i="15"/>
  <c r="AA49" i="15" s="1"/>
  <c r="X53" i="15"/>
  <c r="AB53" i="15" s="1"/>
  <c r="W53" i="15"/>
  <c r="AA53" i="15" s="1"/>
  <c r="W192" i="12"/>
  <c r="AA192" i="12" s="1"/>
  <c r="X192" i="12"/>
  <c r="T206" i="12"/>
  <c r="AD206" i="12" s="1"/>
  <c r="S206" i="12"/>
  <c r="AC206" i="12" s="1"/>
  <c r="U72" i="15"/>
  <c r="Y72" i="15" s="1"/>
  <c r="V72" i="15"/>
  <c r="R41" i="15"/>
  <c r="AG152" i="12"/>
  <c r="AI152" i="12" s="1"/>
  <c r="AH152" i="12"/>
  <c r="AJ152" i="12" s="1"/>
  <c r="R10" i="13"/>
  <c r="AK77" i="12"/>
  <c r="AM77" i="12" s="1"/>
  <c r="AL77" i="12"/>
  <c r="S362" i="12"/>
  <c r="AC362" i="12" s="1"/>
  <c r="T362" i="12"/>
  <c r="AD362" i="12" s="1"/>
  <c r="AK509" i="12"/>
  <c r="AM509" i="12" s="1"/>
  <c r="AL509" i="12"/>
  <c r="AN509" i="12" s="1"/>
  <c r="AK143" i="16"/>
  <c r="AM143" i="16" s="1"/>
  <c r="AL143" i="16"/>
  <c r="AN143" i="16" s="1"/>
  <c r="U171" i="12"/>
  <c r="Y171" i="12" s="1"/>
  <c r="V171" i="12"/>
  <c r="U103" i="12"/>
  <c r="Y103" i="12" s="1"/>
  <c r="V103" i="12"/>
  <c r="Z103" i="12" s="1"/>
  <c r="W457" i="12"/>
  <c r="AA457" i="12" s="1"/>
  <c r="X457" i="12"/>
  <c r="AB457" i="12" s="1"/>
  <c r="AL44" i="3"/>
  <c r="AN44" i="3" s="1"/>
  <c r="AK44" i="3"/>
  <c r="AK75" i="15"/>
  <c r="AM75" i="15" s="1"/>
  <c r="AL75" i="15"/>
  <c r="AN75" i="15" s="1"/>
  <c r="U61" i="3"/>
  <c r="Y61" i="3" s="1"/>
  <c r="V61" i="3"/>
  <c r="Z61" i="3" s="1"/>
  <c r="AK82" i="12"/>
  <c r="AM82" i="12" s="1"/>
  <c r="AL82" i="12"/>
  <c r="AN82" i="12" s="1"/>
  <c r="S224" i="16"/>
  <c r="AC224" i="16" s="1"/>
  <c r="T224" i="16"/>
  <c r="AD224" i="16" s="1"/>
  <c r="V115" i="16"/>
  <c r="U115" i="16"/>
  <c r="Y115" i="16" s="1"/>
  <c r="T441" i="12"/>
  <c r="AD441" i="12" s="1"/>
  <c r="S441" i="12"/>
  <c r="AC441" i="12" s="1"/>
  <c r="S289" i="12"/>
  <c r="AC289" i="12" s="1"/>
  <c r="T289" i="12"/>
  <c r="AD289" i="12" s="1"/>
  <c r="S46" i="16"/>
  <c r="T46" i="16"/>
  <c r="AD46" i="16" s="1"/>
  <c r="T191" i="12"/>
  <c r="AD191" i="12" s="1"/>
  <c r="S191" i="12"/>
  <c r="AC191" i="12" s="1"/>
  <c r="AK411" i="12"/>
  <c r="AM411" i="12" s="1"/>
  <c r="AL411" i="12"/>
  <c r="AN411" i="12" s="1"/>
  <c r="U41" i="15"/>
  <c r="Y41" i="15" s="1"/>
  <c r="V41" i="15"/>
  <c r="Z41" i="15" s="1"/>
  <c r="R8" i="14"/>
  <c r="Q8" i="14" s="1"/>
  <c r="X67" i="12"/>
  <c r="AB67" i="12" s="1"/>
  <c r="W67" i="12"/>
  <c r="AA67" i="12" s="1"/>
  <c r="X26" i="3"/>
  <c r="W26" i="3"/>
  <c r="AA26" i="3" s="1"/>
  <c r="W13" i="13"/>
  <c r="AA13" i="13" s="1"/>
  <c r="X13" i="13"/>
  <c r="AB13" i="13" s="1"/>
  <c r="R452" i="12"/>
  <c r="AL36" i="3"/>
  <c r="AN36" i="3" s="1"/>
  <c r="AK36" i="3"/>
  <c r="AM36" i="3" s="1"/>
  <c r="T117" i="12"/>
  <c r="AD117" i="12" s="1"/>
  <c r="S117" i="12"/>
  <c r="AC117" i="12" s="1"/>
  <c r="R180" i="12"/>
  <c r="R186" i="16"/>
  <c r="R437" i="12"/>
  <c r="V11" i="3"/>
  <c r="Z11" i="3" s="1"/>
  <c r="U11" i="3"/>
  <c r="Y11" i="3" s="1"/>
  <c r="AL511" i="12"/>
  <c r="AN511" i="12" s="1"/>
  <c r="AK511" i="12"/>
  <c r="AM511" i="12" s="1"/>
  <c r="U296" i="12"/>
  <c r="Y296" i="12" s="1"/>
  <c r="V296" i="12"/>
  <c r="R156" i="12"/>
  <c r="AL334" i="12"/>
  <c r="AN334" i="12" s="1"/>
  <c r="AK334" i="12"/>
  <c r="AM334" i="12" s="1"/>
  <c r="AH156" i="16"/>
  <c r="AJ156" i="16" s="1"/>
  <c r="AG156" i="16"/>
  <c r="AI156" i="16" s="1"/>
  <c r="AK286" i="12"/>
  <c r="AM286" i="12" s="1"/>
  <c r="AL286" i="12"/>
  <c r="AN286" i="12" s="1"/>
  <c r="R405" i="12"/>
  <c r="W54" i="3"/>
  <c r="AA54" i="3" s="1"/>
  <c r="X54" i="3"/>
  <c r="AB54" i="3" s="1"/>
  <c r="R193" i="12"/>
  <c r="V114" i="12"/>
  <c r="Z114" i="12" s="1"/>
  <c r="U114" i="12"/>
  <c r="Y114" i="12" s="1"/>
  <c r="T51" i="3"/>
  <c r="AD51" i="3" s="1"/>
  <c r="S51" i="3"/>
  <c r="AC51" i="3" s="1"/>
  <c r="T48" i="12"/>
  <c r="AD48" i="12" s="1"/>
  <c r="S48" i="12"/>
  <c r="R36" i="14"/>
  <c r="AL178" i="16"/>
  <c r="AN178" i="16" s="1"/>
  <c r="AK178" i="16"/>
  <c r="AM178" i="16" s="1"/>
  <c r="U174" i="12"/>
  <c r="Y174" i="12" s="1"/>
  <c r="V174" i="12"/>
  <c r="Z174" i="12" s="1"/>
  <c r="S34" i="3"/>
  <c r="AC34" i="3" s="1"/>
  <c r="T34" i="3"/>
  <c r="AD34" i="3" s="1"/>
  <c r="U38" i="15"/>
  <c r="Y38" i="15" s="1"/>
  <c r="V38" i="15"/>
  <c r="Z38" i="15" s="1"/>
  <c r="AL235" i="12"/>
  <c r="AN235" i="12" s="1"/>
  <c r="AK235" i="12"/>
  <c r="AM235" i="12" s="1"/>
  <c r="AG10" i="13"/>
  <c r="AH10" i="13"/>
  <c r="AJ10" i="13" s="1"/>
  <c r="V164" i="16"/>
  <c r="Z164" i="16" s="1"/>
  <c r="U164" i="16"/>
  <c r="Y164" i="16" s="1"/>
  <c r="T313" i="12"/>
  <c r="AD313" i="12" s="1"/>
  <c r="S313" i="12"/>
  <c r="AC313" i="12" s="1"/>
  <c r="W27" i="13"/>
  <c r="AA27" i="13" s="1"/>
  <c r="X27" i="13"/>
  <c r="AB27" i="13" s="1"/>
  <c r="T10" i="12"/>
  <c r="AD10" i="12" s="1"/>
  <c r="S10" i="12"/>
  <c r="AC10" i="12" s="1"/>
  <c r="U197" i="12"/>
  <c r="Y197" i="12" s="1"/>
  <c r="V197" i="12"/>
  <c r="Z197" i="12" s="1"/>
  <c r="R392" i="12"/>
  <c r="AL15" i="3"/>
  <c r="AN15" i="3" s="1"/>
  <c r="AK15" i="3"/>
  <c r="W87" i="15"/>
  <c r="AA87" i="15" s="1"/>
  <c r="X87" i="15"/>
  <c r="AB87" i="15" s="1"/>
  <c r="AK30" i="15"/>
  <c r="AM30" i="15" s="1"/>
  <c r="AL30" i="15"/>
  <c r="AN30" i="15" s="1"/>
  <c r="AK219" i="12"/>
  <c r="AM219" i="12" s="1"/>
  <c r="AL219" i="12"/>
  <c r="AN219" i="12" s="1"/>
  <c r="AK166" i="12"/>
  <c r="AM166" i="12" s="1"/>
  <c r="AL166" i="12"/>
  <c r="AN166" i="12" s="1"/>
  <c r="V47" i="3"/>
  <c r="Z47" i="3" s="1"/>
  <c r="U47" i="3"/>
  <c r="Y47" i="3" s="1"/>
  <c r="R330" i="12"/>
  <c r="AL11" i="12"/>
  <c r="AN11" i="12" s="1"/>
  <c r="AK11" i="12"/>
  <c r="AM11" i="12" s="1"/>
  <c r="S178" i="12"/>
  <c r="AC178" i="12" s="1"/>
  <c r="T178" i="12"/>
  <c r="AD178" i="12" s="1"/>
  <c r="U181" i="12"/>
  <c r="Y181" i="12" s="1"/>
  <c r="V181" i="12"/>
  <c r="Z181" i="12" s="1"/>
  <c r="T292" i="12"/>
  <c r="AD292" i="12" s="1"/>
  <c r="S292" i="12"/>
  <c r="AC292" i="12" s="1"/>
  <c r="U176" i="16"/>
  <c r="Y176" i="16" s="1"/>
  <c r="V176" i="16"/>
  <c r="Z176" i="16" s="1"/>
  <c r="AG215" i="16"/>
  <c r="AH215" i="16"/>
  <c r="AJ215" i="16" s="1"/>
  <c r="AL123" i="12"/>
  <c r="AN123" i="12" s="1"/>
  <c r="AK123" i="12"/>
  <c r="AM123" i="12" s="1"/>
  <c r="R329" i="12"/>
  <c r="R20" i="16"/>
  <c r="Q20" i="16" s="1"/>
  <c r="V483" i="12"/>
  <c r="Z483" i="12" s="1"/>
  <c r="U483" i="12"/>
  <c r="Y483" i="12" s="1"/>
  <c r="R509" i="12"/>
  <c r="U141" i="16"/>
  <c r="Y141" i="16" s="1"/>
  <c r="V141" i="16"/>
  <c r="Z141" i="16" s="1"/>
  <c r="U79" i="15"/>
  <c r="Y79" i="15" s="1"/>
  <c r="V79" i="15"/>
  <c r="Z79" i="15" s="1"/>
  <c r="AK92" i="3"/>
  <c r="AM92" i="3" s="1"/>
  <c r="AL92" i="3"/>
  <c r="T136" i="12"/>
  <c r="AD136" i="12" s="1"/>
  <c r="S136" i="12"/>
  <c r="U406" i="12"/>
  <c r="Y406" i="12" s="1"/>
  <c r="V406" i="12"/>
  <c r="Z406" i="12" s="1"/>
  <c r="R372" i="12"/>
  <c r="AG27" i="14"/>
  <c r="AI27" i="14" s="1"/>
  <c r="AH27" i="14"/>
  <c r="AJ27" i="14" s="1"/>
  <c r="S91" i="16"/>
  <c r="T91" i="16"/>
  <c r="AD91" i="16" s="1"/>
  <c r="U256" i="12"/>
  <c r="Y256" i="12" s="1"/>
  <c r="V256" i="12"/>
  <c r="Z256" i="12" s="1"/>
  <c r="S143" i="12"/>
  <c r="T143" i="12"/>
  <c r="AD143" i="12" s="1"/>
  <c r="AL63" i="12"/>
  <c r="AN63" i="12" s="1"/>
  <c r="AK63" i="12"/>
  <c r="AM63" i="12" s="1"/>
  <c r="AH194" i="16"/>
  <c r="AJ194" i="16" s="1"/>
  <c r="AG194" i="16"/>
  <c r="AI194" i="16" s="1"/>
  <c r="R16" i="13"/>
  <c r="R106" i="15"/>
  <c r="Q106" i="15" s="1"/>
  <c r="AE106" i="15" s="1"/>
  <c r="W48" i="12"/>
  <c r="AA48" i="12" s="1"/>
  <c r="X48" i="12"/>
  <c r="X10" i="12"/>
  <c r="AB10" i="12" s="1"/>
  <c r="W10" i="12"/>
  <c r="AA10" i="12" s="1"/>
  <c r="W21" i="15"/>
  <c r="AA21" i="15" s="1"/>
  <c r="X21" i="15"/>
  <c r="AB21" i="15" s="1"/>
  <c r="R477" i="12"/>
  <c r="R87" i="12"/>
  <c r="T41" i="12"/>
  <c r="AD41" i="12" s="1"/>
  <c r="S41" i="12"/>
  <c r="V192" i="12"/>
  <c r="Z192" i="12" s="1"/>
  <c r="U192" i="12"/>
  <c r="Y192" i="12" s="1"/>
  <c r="W58" i="15"/>
  <c r="AA58" i="15" s="1"/>
  <c r="X58" i="15"/>
  <c r="AB58" i="15" s="1"/>
  <c r="S209" i="12"/>
  <c r="AC209" i="12" s="1"/>
  <c r="T209" i="12"/>
  <c r="AD209" i="12" s="1"/>
  <c r="X29" i="3"/>
  <c r="AB29" i="3" s="1"/>
  <c r="W29" i="3"/>
  <c r="AA29" i="3" s="1"/>
  <c r="W67" i="15"/>
  <c r="AA67" i="15" s="1"/>
  <c r="X67" i="15"/>
  <c r="AB67" i="15" s="1"/>
  <c r="AK359" i="12"/>
  <c r="AM359" i="12" s="1"/>
  <c r="AL359" i="12"/>
  <c r="AN359" i="12" s="1"/>
  <c r="AG226" i="16"/>
  <c r="AI226" i="16" s="1"/>
  <c r="AH226" i="16"/>
  <c r="AJ226" i="16" s="1"/>
  <c r="AH93" i="16"/>
  <c r="AJ93" i="16" s="1"/>
  <c r="AG93" i="16"/>
  <c r="AI93" i="16" s="1"/>
  <c r="U216" i="12"/>
  <c r="Y216" i="12" s="1"/>
  <c r="V216" i="12"/>
  <c r="Z216" i="12" s="1"/>
  <c r="S22" i="3"/>
  <c r="AC22" i="3" s="1"/>
  <c r="T22" i="3"/>
  <c r="AD22" i="3" s="1"/>
  <c r="AL182" i="16"/>
  <c r="AN182" i="16" s="1"/>
  <c r="AK182" i="16"/>
  <c r="AM182" i="16" s="1"/>
  <c r="AH294" i="12"/>
  <c r="AJ294" i="12" s="1"/>
  <c r="AG294" i="12"/>
  <c r="V72" i="3"/>
  <c r="Z72" i="3" s="1"/>
  <c r="U72" i="3"/>
  <c r="Y72" i="3" s="1"/>
  <c r="R151" i="12"/>
  <c r="S511" i="12"/>
  <c r="T511" i="12"/>
  <c r="AD511" i="12" s="1"/>
  <c r="AL124" i="12"/>
  <c r="AN124" i="12" s="1"/>
  <c r="AK124" i="12"/>
  <c r="AM124" i="12" s="1"/>
  <c r="R421" i="12"/>
  <c r="AK185" i="12"/>
  <c r="AL185" i="12"/>
  <c r="AN185" i="12" s="1"/>
  <c r="S278" i="12"/>
  <c r="AC278" i="12" s="1"/>
  <c r="T278" i="12"/>
  <c r="AD278" i="12" s="1"/>
  <c r="R60" i="3"/>
  <c r="AL92" i="12"/>
  <c r="AN92" i="12" s="1"/>
  <c r="AK92" i="12"/>
  <c r="AM92" i="12" s="1"/>
  <c r="W36" i="12"/>
  <c r="AA36" i="12" s="1"/>
  <c r="X36" i="12"/>
  <c r="AH486" i="12"/>
  <c r="AJ486" i="12" s="1"/>
  <c r="AG486" i="12"/>
  <c r="AI486" i="12" s="1"/>
  <c r="V500" i="12"/>
  <c r="Z500" i="12" s="1"/>
  <c r="U500" i="12"/>
  <c r="Y500" i="12" s="1"/>
  <c r="X47" i="3"/>
  <c r="AB47" i="3" s="1"/>
  <c r="W47" i="3"/>
  <c r="AA47" i="3" s="1"/>
  <c r="AH96" i="15"/>
  <c r="AJ96" i="15" s="1"/>
  <c r="AG96" i="15"/>
  <c r="AI96" i="15" s="1"/>
  <c r="AL105" i="15"/>
  <c r="AN105" i="15" s="1"/>
  <c r="AK105" i="15"/>
  <c r="AM105" i="15" s="1"/>
  <c r="R62" i="16"/>
  <c r="Q62" i="16" s="1"/>
  <c r="AH86" i="16"/>
  <c r="AJ86" i="16" s="1"/>
  <c r="AG86" i="16"/>
  <c r="AI86" i="16" s="1"/>
  <c r="AK24" i="3"/>
  <c r="AM24" i="3" s="1"/>
  <c r="AL24" i="3"/>
  <c r="AN24" i="3" s="1"/>
  <c r="X71" i="3"/>
  <c r="AB71" i="3" s="1"/>
  <c r="W71" i="3"/>
  <c r="AA71" i="3" s="1"/>
  <c r="AL11" i="15"/>
  <c r="AN11" i="15" s="1"/>
  <c r="AK11" i="15"/>
  <c r="AM11" i="15" s="1"/>
  <c r="T444" i="12"/>
  <c r="AD444" i="12" s="1"/>
  <c r="S444" i="12"/>
  <c r="R460" i="12"/>
  <c r="S43" i="15"/>
  <c r="AC43" i="15" s="1"/>
  <c r="T43" i="15"/>
  <c r="AD43" i="15" s="1"/>
  <c r="AG115" i="12"/>
  <c r="AH115" i="12"/>
  <c r="AJ115" i="12" s="1"/>
  <c r="R46" i="3"/>
  <c r="X348" i="12"/>
  <c r="W348" i="12"/>
  <c r="AA348" i="12" s="1"/>
  <c r="T383" i="12"/>
  <c r="AD383" i="12" s="1"/>
  <c r="S383" i="12"/>
  <c r="AL88" i="16"/>
  <c r="AN88" i="16" s="1"/>
  <c r="AK88" i="16"/>
  <c r="AM88" i="16" s="1"/>
  <c r="V429" i="12"/>
  <c r="U429" i="12"/>
  <c r="Y429" i="12" s="1"/>
  <c r="AL208" i="12"/>
  <c r="AN208" i="12" s="1"/>
  <c r="AK208" i="12"/>
  <c r="AM208" i="12" s="1"/>
  <c r="S103" i="3"/>
  <c r="AC103" i="3" s="1"/>
  <c r="T103" i="3"/>
  <c r="AD103" i="3" s="1"/>
  <c r="U77" i="16"/>
  <c r="Y77" i="16" s="1"/>
  <c r="V77" i="16"/>
  <c r="Z77" i="16" s="1"/>
  <c r="AK383" i="12"/>
  <c r="AM383" i="12" s="1"/>
  <c r="AL383" i="12"/>
  <c r="AN383" i="12" s="1"/>
  <c r="AK374" i="12"/>
  <c r="AL374" i="12"/>
  <c r="AN374" i="12" s="1"/>
  <c r="R35" i="13"/>
  <c r="U308" i="12"/>
  <c r="Y308" i="12" s="1"/>
  <c r="V308" i="12"/>
  <c r="T54" i="3"/>
  <c r="AD54" i="3" s="1"/>
  <c r="S54" i="3"/>
  <c r="AC54" i="3" s="1"/>
  <c r="U100" i="3"/>
  <c r="Y100" i="3" s="1"/>
  <c r="V100" i="3"/>
  <c r="Z100" i="3" s="1"/>
  <c r="W99" i="15"/>
  <c r="AA99" i="15" s="1"/>
  <c r="X99" i="15"/>
  <c r="AB99" i="15" s="1"/>
  <c r="R88" i="3"/>
  <c r="U161" i="12"/>
  <c r="Y161" i="12" s="1"/>
  <c r="V161" i="12"/>
  <c r="U70" i="15"/>
  <c r="Y70" i="15" s="1"/>
  <c r="V70" i="15"/>
  <c r="W369" i="12"/>
  <c r="AA369" i="12" s="1"/>
  <c r="X369" i="12"/>
  <c r="AB369" i="12" s="1"/>
  <c r="AH73" i="12"/>
  <c r="AJ73" i="12" s="1"/>
  <c r="AG73" i="12"/>
  <c r="AI73" i="12" s="1"/>
  <c r="AG67" i="15"/>
  <c r="AH67" i="15"/>
  <c r="AJ67" i="15" s="1"/>
  <c r="U44" i="12"/>
  <c r="Y44" i="12" s="1"/>
  <c r="V44" i="12"/>
  <c r="Z44" i="12" s="1"/>
  <c r="AK195" i="16"/>
  <c r="AM195" i="16" s="1"/>
  <c r="AL195" i="16"/>
  <c r="AN195" i="16" s="1"/>
  <c r="AH145" i="16"/>
  <c r="AJ145" i="16" s="1"/>
  <c r="AG145" i="16"/>
  <c r="AI145" i="16" s="1"/>
  <c r="U16" i="15"/>
  <c r="Y16" i="15" s="1"/>
  <c r="V16" i="15"/>
  <c r="Z16" i="15" s="1"/>
  <c r="AL11" i="14"/>
  <c r="AN11" i="14" s="1"/>
  <c r="AK11" i="14"/>
  <c r="AM11" i="14" s="1"/>
  <c r="U154" i="16"/>
  <c r="Y154" i="16" s="1"/>
  <c r="V154" i="16"/>
  <c r="Z154" i="16" s="1"/>
  <c r="T464" i="12"/>
  <c r="AD464" i="12" s="1"/>
  <c r="S464" i="12"/>
  <c r="AC464" i="12" s="1"/>
  <c r="AK150" i="12"/>
  <c r="AM150" i="12" s="1"/>
  <c r="AL150" i="12"/>
  <c r="AN150" i="12" s="1"/>
  <c r="AL31" i="14"/>
  <c r="AN31" i="14" s="1"/>
  <c r="AK31" i="14"/>
  <c r="AM31" i="14" s="1"/>
  <c r="R470" i="12"/>
  <c r="S97" i="16"/>
  <c r="T97" i="16"/>
  <c r="AD97" i="16" s="1"/>
  <c r="R387" i="12"/>
  <c r="S20" i="14"/>
  <c r="T20" i="14"/>
  <c r="AD20" i="14" s="1"/>
  <c r="V327" i="12"/>
  <c r="Z327" i="12" s="1"/>
  <c r="U327" i="12"/>
  <c r="Y327" i="12" s="1"/>
  <c r="U317" i="12"/>
  <c r="Y317" i="12" s="1"/>
  <c r="V317" i="12"/>
  <c r="T8" i="15"/>
  <c r="AD8" i="15" s="1"/>
  <c r="S8" i="15"/>
  <c r="AC8" i="15" s="1"/>
  <c r="AK50" i="3"/>
  <c r="AM50" i="3" s="1"/>
  <c r="AL50" i="3"/>
  <c r="AN50" i="3" s="1"/>
  <c r="R80" i="12"/>
  <c r="AH17" i="14"/>
  <c r="AJ17" i="14" s="1"/>
  <c r="AG17" i="14"/>
  <c r="AI17" i="14" s="1"/>
  <c r="AH481" i="12"/>
  <c r="AJ481" i="12" s="1"/>
  <c r="AG481" i="12"/>
  <c r="R66" i="3"/>
  <c r="AL301" i="12"/>
  <c r="AN301" i="12" s="1"/>
  <c r="AK301" i="12"/>
  <c r="AM301" i="12" s="1"/>
  <c r="X128" i="12"/>
  <c r="W128" i="12"/>
  <c r="AA128" i="12" s="1"/>
  <c r="AL38" i="12"/>
  <c r="AN38" i="12" s="1"/>
  <c r="AK38" i="12"/>
  <c r="AM38" i="12" s="1"/>
  <c r="AG69" i="12"/>
  <c r="AI69" i="12" s="1"/>
  <c r="AH69" i="12"/>
  <c r="AJ69" i="12" s="1"/>
  <c r="S483" i="12"/>
  <c r="AC483" i="12" s="1"/>
  <c r="T483" i="12"/>
  <c r="AD483" i="12" s="1"/>
  <c r="R91" i="3"/>
  <c r="V66" i="15"/>
  <c r="Z66" i="15" s="1"/>
  <c r="U66" i="15"/>
  <c r="Y66" i="15" s="1"/>
  <c r="X80" i="12"/>
  <c r="AB80" i="12" s="1"/>
  <c r="W80" i="12"/>
  <c r="AA80" i="12" s="1"/>
  <c r="W55" i="15"/>
  <c r="AA55" i="15" s="1"/>
  <c r="X55" i="15"/>
  <c r="AB55" i="15" s="1"/>
  <c r="X37" i="15"/>
  <c r="AB37" i="15" s="1"/>
  <c r="W37" i="15"/>
  <c r="AA37" i="15" s="1"/>
  <c r="U68" i="12"/>
  <c r="Y68" i="12" s="1"/>
  <c r="V68" i="12"/>
  <c r="W195" i="16"/>
  <c r="AA195" i="16" s="1"/>
  <c r="X195" i="16"/>
  <c r="AB195" i="16" s="1"/>
  <c r="AH219" i="16"/>
  <c r="AJ219" i="16" s="1"/>
  <c r="AG219" i="16"/>
  <c r="T70" i="16"/>
  <c r="AD70" i="16" s="1"/>
  <c r="S70" i="16"/>
  <c r="R96" i="3"/>
  <c r="U40" i="12"/>
  <c r="Y40" i="12" s="1"/>
  <c r="V40" i="12"/>
  <c r="U273" i="12"/>
  <c r="Y273" i="12" s="1"/>
  <c r="V273" i="12"/>
  <c r="Z273" i="12" s="1"/>
  <c r="AG44" i="14"/>
  <c r="AH44" i="14"/>
  <c r="AJ44" i="14" s="1"/>
  <c r="S502" i="12"/>
  <c r="AC502" i="12" s="1"/>
  <c r="T502" i="12"/>
  <c r="AD502" i="12" s="1"/>
  <c r="W18" i="15"/>
  <c r="AA18" i="15" s="1"/>
  <c r="X18" i="15"/>
  <c r="AB18" i="15" s="1"/>
  <c r="S338" i="12"/>
  <c r="AC338" i="12" s="1"/>
  <c r="T338" i="12"/>
  <c r="AD338" i="12" s="1"/>
  <c r="AG155" i="12"/>
  <c r="AI155" i="12" s="1"/>
  <c r="AH155" i="12"/>
  <c r="AJ155" i="12" s="1"/>
  <c r="R89" i="12"/>
  <c r="W450" i="12"/>
  <c r="AA450" i="12" s="1"/>
  <c r="X450" i="12"/>
  <c r="V58" i="12"/>
  <c r="Z58" i="12" s="1"/>
  <c r="U58" i="12"/>
  <c r="Y58" i="12" s="1"/>
  <c r="AK474" i="12"/>
  <c r="AM474" i="12" s="1"/>
  <c r="AL474" i="12"/>
  <c r="AN474" i="12" s="1"/>
  <c r="S25" i="14"/>
  <c r="T25" i="14"/>
  <c r="AD25" i="14" s="1"/>
  <c r="R332" i="12"/>
  <c r="R147" i="16"/>
  <c r="V96" i="15"/>
  <c r="Z96" i="15" s="1"/>
  <c r="U96" i="15"/>
  <c r="Y96" i="15" s="1"/>
  <c r="W344" i="12"/>
  <c r="AA344" i="12" s="1"/>
  <c r="X344" i="12"/>
  <c r="AL199" i="12"/>
  <c r="AK199" i="12"/>
  <c r="AM199" i="12" s="1"/>
  <c r="R84" i="15"/>
  <c r="X15" i="15"/>
  <c r="AB15" i="15" s="1"/>
  <c r="W15" i="15"/>
  <c r="AA15" i="15" s="1"/>
  <c r="AG15" i="15"/>
  <c r="AI15" i="15" s="1"/>
  <c r="AH15" i="15"/>
  <c r="AJ15" i="15" s="1"/>
  <c r="W30" i="3"/>
  <c r="AA30" i="3" s="1"/>
  <c r="X30" i="3"/>
  <c r="AB30" i="3" s="1"/>
  <c r="AG32" i="13"/>
  <c r="AI32" i="13" s="1"/>
  <c r="AH32" i="13"/>
  <c r="AJ32" i="13" s="1"/>
  <c r="R22" i="15"/>
  <c r="S467" i="12"/>
  <c r="AC467" i="12" s="1"/>
  <c r="T467" i="12"/>
  <c r="AD467" i="12" s="1"/>
  <c r="AH479" i="12"/>
  <c r="AJ479" i="12" s="1"/>
  <c r="AG479" i="12"/>
  <c r="AI479" i="12" s="1"/>
  <c r="R87" i="3"/>
  <c r="T178" i="16"/>
  <c r="AD178" i="16" s="1"/>
  <c r="S178" i="16"/>
  <c r="AC178" i="16" s="1"/>
  <c r="W185" i="16"/>
  <c r="AA185" i="16" s="1"/>
  <c r="X185" i="16"/>
  <c r="AG191" i="12"/>
  <c r="AI191" i="12" s="1"/>
  <c r="AH191" i="12"/>
  <c r="AJ191" i="12" s="1"/>
  <c r="R122" i="12"/>
  <c r="X223" i="16"/>
  <c r="AB223" i="16" s="1"/>
  <c r="W223" i="16"/>
  <c r="AA223" i="16" s="1"/>
  <c r="T244" i="12"/>
  <c r="AD244" i="12" s="1"/>
  <c r="S244" i="12"/>
  <c r="AH16" i="15"/>
  <c r="AJ16" i="15" s="1"/>
  <c r="AG16" i="15"/>
  <c r="AI16" i="15" s="1"/>
  <c r="AL79" i="15"/>
  <c r="AK79" i="15"/>
  <c r="AM79" i="15" s="1"/>
  <c r="V96" i="16"/>
  <c r="Z96" i="16" s="1"/>
  <c r="U96" i="16"/>
  <c r="Y96" i="16" s="1"/>
  <c r="AK131" i="16"/>
  <c r="AM131" i="16" s="1"/>
  <c r="AL131" i="16"/>
  <c r="AN131" i="16" s="1"/>
  <c r="U505" i="12"/>
  <c r="Y505" i="12" s="1"/>
  <c r="V505" i="12"/>
  <c r="AG187" i="16"/>
  <c r="AH187" i="16"/>
  <c r="AJ187" i="16" s="1"/>
  <c r="R51" i="3"/>
  <c r="W504" i="12"/>
  <c r="AA504" i="12" s="1"/>
  <c r="X504" i="12"/>
  <c r="AB504" i="12" s="1"/>
  <c r="T426" i="12"/>
  <c r="AD426" i="12" s="1"/>
  <c r="S426" i="12"/>
  <c r="AG166" i="12"/>
  <c r="AI166" i="12" s="1"/>
  <c r="AH166" i="12"/>
  <c r="AJ166" i="12" s="1"/>
  <c r="R103" i="3"/>
  <c r="U336" i="12"/>
  <c r="Y336" i="12" s="1"/>
  <c r="V336" i="12"/>
  <c r="Z336" i="12" s="1"/>
  <c r="R83" i="15"/>
  <c r="T291" i="12"/>
  <c r="AD291" i="12" s="1"/>
  <c r="S291" i="12"/>
  <c r="AC291" i="12" s="1"/>
  <c r="AK53" i="15"/>
  <c r="AM53" i="15" s="1"/>
  <c r="AL53" i="15"/>
  <c r="AN53" i="15" s="1"/>
  <c r="R374" i="12"/>
  <c r="T89" i="3"/>
  <c r="AD89" i="3" s="1"/>
  <c r="S89" i="3"/>
  <c r="AC89" i="3" s="1"/>
  <c r="AK248" i="12"/>
  <c r="AM248" i="12" s="1"/>
  <c r="AL248" i="12"/>
  <c r="AN248" i="12" s="1"/>
  <c r="AL308" i="12"/>
  <c r="AN308" i="12" s="1"/>
  <c r="AK308" i="12"/>
  <c r="AM308" i="12" s="1"/>
  <c r="R249" i="12"/>
  <c r="W445" i="12"/>
  <c r="AA445" i="12" s="1"/>
  <c r="X445" i="12"/>
  <c r="AB445" i="12" s="1"/>
  <c r="AL81" i="3"/>
  <c r="AN81" i="3" s="1"/>
  <c r="AK81" i="3"/>
  <c r="AM81" i="3" s="1"/>
  <c r="W374" i="12"/>
  <c r="AA374" i="12" s="1"/>
  <c r="X374" i="12"/>
  <c r="AB374" i="12" s="1"/>
  <c r="W243" i="12"/>
  <c r="AA243" i="12" s="1"/>
  <c r="X243" i="12"/>
  <c r="AB243" i="12" s="1"/>
  <c r="V9" i="14"/>
  <c r="Z9" i="14" s="1"/>
  <c r="U9" i="14"/>
  <c r="Y9" i="14" s="1"/>
  <c r="S17" i="14"/>
  <c r="T17" i="14"/>
  <c r="AD17" i="14" s="1"/>
  <c r="V261" i="12"/>
  <c r="Z261" i="12" s="1"/>
  <c r="U261" i="12"/>
  <c r="Y261" i="12" s="1"/>
  <c r="AH381" i="12"/>
  <c r="AJ381" i="12" s="1"/>
  <c r="AG381" i="12"/>
  <c r="AI381" i="12" s="1"/>
  <c r="W51" i="16"/>
  <c r="AA51" i="16" s="1"/>
  <c r="X51" i="16"/>
  <c r="S346" i="12"/>
  <c r="T346" i="12"/>
  <c r="AD346" i="12" s="1"/>
  <c r="S23" i="3"/>
  <c r="AC23" i="3" s="1"/>
  <c r="T23" i="3"/>
  <c r="AD23" i="3" s="1"/>
  <c r="AL252" i="12"/>
  <c r="AN252" i="12" s="1"/>
  <c r="AK252" i="12"/>
  <c r="AM252" i="12" s="1"/>
  <c r="AL106" i="12"/>
  <c r="AN106" i="12" s="1"/>
  <c r="AK106" i="12"/>
  <c r="AM106" i="12" s="1"/>
  <c r="AG356" i="12"/>
  <c r="AI356" i="12" s="1"/>
  <c r="AH356" i="12"/>
  <c r="AJ356" i="12" s="1"/>
  <c r="AK494" i="12"/>
  <c r="AM494" i="12" s="1"/>
  <c r="AL494" i="12"/>
  <c r="AN494" i="12" s="1"/>
  <c r="R106" i="3"/>
  <c r="R418" i="12"/>
  <c r="AL119" i="12"/>
  <c r="AN119" i="12" s="1"/>
  <c r="AK119" i="12"/>
  <c r="R102" i="15"/>
  <c r="Q102" i="15" s="1"/>
  <c r="AE102" i="15" s="1"/>
  <c r="AK32" i="12"/>
  <c r="AM32" i="12" s="1"/>
  <c r="AL32" i="12"/>
  <c r="AN32" i="12" s="1"/>
  <c r="V77" i="15"/>
  <c r="Z77" i="15" s="1"/>
  <c r="U77" i="15"/>
  <c r="Y77" i="15" s="1"/>
  <c r="V116" i="12"/>
  <c r="Z116" i="12" s="1"/>
  <c r="U116" i="12"/>
  <c r="Y116" i="12" s="1"/>
  <c r="V480" i="12"/>
  <c r="Z480" i="12" s="1"/>
  <c r="U480" i="12"/>
  <c r="Y480" i="12" s="1"/>
  <c r="W431" i="12"/>
  <c r="AA431" i="12" s="1"/>
  <c r="X431" i="12"/>
  <c r="AB431" i="12" s="1"/>
  <c r="AH35" i="16"/>
  <c r="AJ35" i="16" s="1"/>
  <c r="AG35" i="16"/>
  <c r="AI35" i="16" s="1"/>
  <c r="U473" i="12"/>
  <c r="Y473" i="12" s="1"/>
  <c r="V473" i="12"/>
  <c r="Z473" i="12" s="1"/>
  <c r="T130" i="16"/>
  <c r="AD130" i="16" s="1"/>
  <c r="S130" i="16"/>
  <c r="S66" i="3"/>
  <c r="AC66" i="3" s="1"/>
  <c r="T66" i="3"/>
  <c r="AD66" i="3" s="1"/>
  <c r="X179" i="12"/>
  <c r="W179" i="12"/>
  <c r="AA179" i="12" s="1"/>
  <c r="R108" i="12"/>
  <c r="R234" i="12"/>
  <c r="AL62" i="12"/>
  <c r="AN62" i="12" s="1"/>
  <c r="AK62" i="12"/>
  <c r="AM62" i="12" s="1"/>
  <c r="X503" i="12"/>
  <c r="AB503" i="12" s="1"/>
  <c r="W503" i="12"/>
  <c r="AA503" i="12" s="1"/>
  <c r="AH378" i="12"/>
  <c r="AJ378" i="12" s="1"/>
  <c r="AG378" i="12"/>
  <c r="AI378" i="12" s="1"/>
  <c r="U486" i="12"/>
  <c r="Y486" i="12" s="1"/>
  <c r="V486" i="12"/>
  <c r="V235" i="12"/>
  <c r="Z235" i="12" s="1"/>
  <c r="U235" i="12"/>
  <c r="Y235" i="12" s="1"/>
  <c r="U259" i="12"/>
  <c r="Y259" i="12" s="1"/>
  <c r="V259" i="12"/>
  <c r="Z259" i="12" s="1"/>
  <c r="X29" i="13"/>
  <c r="AB29" i="13" s="1"/>
  <c r="W29" i="13"/>
  <c r="AA29" i="13" s="1"/>
  <c r="V404" i="12"/>
  <c r="Z404" i="12" s="1"/>
  <c r="U404" i="12"/>
  <c r="Y404" i="12" s="1"/>
  <c r="T84" i="16"/>
  <c r="AD84" i="16" s="1"/>
  <c r="S84" i="16"/>
  <c r="V33" i="16"/>
  <c r="Z33" i="16" s="1"/>
  <c r="U33" i="16"/>
  <c r="Y33" i="16" s="1"/>
  <c r="V126" i="12"/>
  <c r="Z126" i="12" s="1"/>
  <c r="U126" i="12"/>
  <c r="Y126" i="12" s="1"/>
  <c r="R238" i="12"/>
  <c r="AG64" i="12"/>
  <c r="AI64" i="12" s="1"/>
  <c r="AH64" i="12"/>
  <c r="AJ64" i="12" s="1"/>
  <c r="S190" i="12"/>
  <c r="AC190" i="12" s="1"/>
  <c r="T190" i="12"/>
  <c r="AD190" i="12" s="1"/>
  <c r="AK105" i="16"/>
  <c r="AL105" i="16"/>
  <c r="AN105" i="16" s="1"/>
  <c r="V278" i="12"/>
  <c r="U278" i="12"/>
  <c r="Y278" i="12" s="1"/>
  <c r="S30" i="12"/>
  <c r="AC30" i="12" s="1"/>
  <c r="T30" i="12"/>
  <c r="AD30" i="12" s="1"/>
  <c r="AH14" i="15"/>
  <c r="AJ14" i="15" s="1"/>
  <c r="AG14" i="15"/>
  <c r="AI14" i="15" s="1"/>
  <c r="T14" i="14"/>
  <c r="AD14" i="14" s="1"/>
  <c r="S14" i="14"/>
  <c r="X452" i="12"/>
  <c r="AB452" i="12" s="1"/>
  <c r="W452" i="12"/>
  <c r="AA452" i="12" s="1"/>
  <c r="R44" i="12"/>
  <c r="AK376" i="12"/>
  <c r="AM376" i="12" s="1"/>
  <c r="AL376" i="12"/>
  <c r="AN376" i="12" s="1"/>
  <c r="V93" i="15"/>
  <c r="Z93" i="15" s="1"/>
  <c r="U93" i="15"/>
  <c r="Y93" i="15" s="1"/>
  <c r="U82" i="16"/>
  <c r="Y82" i="16" s="1"/>
  <c r="V82" i="16"/>
  <c r="Z82" i="16" s="1"/>
  <c r="R358" i="12"/>
  <c r="U59" i="16"/>
  <c r="Y59" i="16" s="1"/>
  <c r="V59" i="16"/>
  <c r="Z59" i="16" s="1"/>
  <c r="AL17" i="3"/>
  <c r="AN17" i="3" s="1"/>
  <c r="AK17" i="3"/>
  <c r="AM17" i="3" s="1"/>
  <c r="T24" i="16"/>
  <c r="AD24" i="16" s="1"/>
  <c r="S24" i="16"/>
  <c r="AG221" i="16"/>
  <c r="AI221" i="16" s="1"/>
  <c r="AH221" i="16"/>
  <c r="AJ221" i="16" s="1"/>
  <c r="AK430" i="12"/>
  <c r="AM430" i="12" s="1"/>
  <c r="AL430" i="12"/>
  <c r="AN430" i="12" s="1"/>
  <c r="V263" i="12"/>
  <c r="U263" i="12"/>
  <c r="Y263" i="12" s="1"/>
  <c r="T509" i="12"/>
  <c r="AD509" i="12" s="1"/>
  <c r="S509" i="12"/>
  <c r="AC509" i="12" s="1"/>
  <c r="AL87" i="12"/>
  <c r="AN87" i="12" s="1"/>
  <c r="AK87" i="12"/>
  <c r="AM87" i="12" s="1"/>
  <c r="V478" i="12"/>
  <c r="Z478" i="12" s="1"/>
  <c r="U478" i="12"/>
  <c r="Y478" i="12" s="1"/>
  <c r="W58" i="16"/>
  <c r="AA58" i="16" s="1"/>
  <c r="X58" i="16"/>
  <c r="AB58" i="16" s="1"/>
  <c r="X62" i="12"/>
  <c r="AB62" i="12" s="1"/>
  <c r="W62" i="12"/>
  <c r="AA62" i="12" s="1"/>
  <c r="U36" i="15"/>
  <c r="Y36" i="15" s="1"/>
  <c r="V36" i="15"/>
  <c r="AL477" i="12"/>
  <c r="AN477" i="12" s="1"/>
  <c r="AK477" i="12"/>
  <c r="AM477" i="12" s="1"/>
  <c r="X310" i="12"/>
  <c r="W310" i="12"/>
  <c r="AA310" i="12" s="1"/>
  <c r="R197" i="12"/>
  <c r="R71" i="3"/>
  <c r="R50" i="3"/>
  <c r="AL48" i="15"/>
  <c r="AN48" i="15" s="1"/>
  <c r="AK48" i="15"/>
  <c r="AM48" i="15" s="1"/>
  <c r="AG83" i="15"/>
  <c r="AI83" i="15" s="1"/>
  <c r="AH83" i="15"/>
  <c r="AJ83" i="15" s="1"/>
  <c r="T43" i="3"/>
  <c r="AD43" i="3" s="1"/>
  <c r="S43" i="3"/>
  <c r="W134" i="12"/>
  <c r="AA134" i="12" s="1"/>
  <c r="X134" i="12"/>
  <c r="AB134" i="12" s="1"/>
  <c r="X408" i="12"/>
  <c r="AB408" i="12" s="1"/>
  <c r="W408" i="12"/>
  <c r="AA408" i="12" s="1"/>
  <c r="R335" i="12"/>
  <c r="W72" i="16"/>
  <c r="AA72" i="16" s="1"/>
  <c r="X72" i="16"/>
  <c r="AB72" i="16" s="1"/>
  <c r="W40" i="3"/>
  <c r="AA40" i="3" s="1"/>
  <c r="X40" i="3"/>
  <c r="AB40" i="3" s="1"/>
  <c r="AH71" i="16"/>
  <c r="AJ71" i="16" s="1"/>
  <c r="AG71" i="16"/>
  <c r="X85" i="16"/>
  <c r="AB85" i="16" s="1"/>
  <c r="W85" i="16"/>
  <c r="AA85" i="16" s="1"/>
  <c r="AG19" i="16"/>
  <c r="AI176" i="16" s="1"/>
  <c r="AH19" i="16"/>
  <c r="AJ19" i="16" s="1"/>
  <c r="AH505" i="12"/>
  <c r="AJ505" i="12" s="1"/>
  <c r="AG505" i="12"/>
  <c r="AG131" i="12"/>
  <c r="AI131" i="12" s="1"/>
  <c r="AH131" i="12"/>
  <c r="AJ131" i="12" s="1"/>
  <c r="AH85" i="12"/>
  <c r="AJ85" i="12" s="1"/>
  <c r="AG85" i="12"/>
  <c r="AI85" i="12" s="1"/>
  <c r="T39" i="16"/>
  <c r="AD39" i="16" s="1"/>
  <c r="S39" i="16"/>
  <c r="T42" i="3"/>
  <c r="AD42" i="3" s="1"/>
  <c r="S42" i="3"/>
  <c r="AC42" i="3" s="1"/>
  <c r="S494" i="12"/>
  <c r="T494" i="12"/>
  <c r="AD494" i="12" s="1"/>
  <c r="AG10" i="12"/>
  <c r="AI10" i="12" s="1"/>
  <c r="AH10" i="12"/>
  <c r="AJ10" i="12" s="1"/>
  <c r="AG171" i="16"/>
  <c r="AI171" i="16" s="1"/>
  <c r="AH171" i="16"/>
  <c r="AJ171" i="16" s="1"/>
  <c r="W319" i="12"/>
  <c r="AA319" i="12" s="1"/>
  <c r="X319" i="12"/>
  <c r="AB319" i="12" s="1"/>
  <c r="W145" i="12"/>
  <c r="AA145" i="12" s="1"/>
  <c r="X145" i="12"/>
  <c r="AB145" i="12" s="1"/>
  <c r="V86" i="3"/>
  <c r="Z86" i="3" s="1"/>
  <c r="U86" i="3"/>
  <c r="Y86" i="3" s="1"/>
  <c r="X83" i="3"/>
  <c r="AB83" i="3" s="1"/>
  <c r="W83" i="3"/>
  <c r="AA83" i="3" s="1"/>
  <c r="V41" i="3"/>
  <c r="Z41" i="3" s="1"/>
  <c r="U41" i="3"/>
  <c r="Y41" i="3" s="1"/>
  <c r="R164" i="12"/>
  <c r="S484" i="12"/>
  <c r="AC484" i="12" s="1"/>
  <c r="T484" i="12"/>
  <c r="AD484" i="12" s="1"/>
  <c r="R29" i="14"/>
  <c r="R14" i="3"/>
  <c r="V73" i="3"/>
  <c r="Z73" i="3" s="1"/>
  <c r="U73" i="3"/>
  <c r="Y73" i="3" s="1"/>
  <c r="T69" i="3"/>
  <c r="AD69" i="3" s="1"/>
  <c r="S69" i="3"/>
  <c r="AC69" i="3" s="1"/>
  <c r="R42" i="3"/>
  <c r="AG446" i="12"/>
  <c r="AI446" i="12" s="1"/>
  <c r="AH446" i="12"/>
  <c r="AJ446" i="12" s="1"/>
  <c r="X44" i="3"/>
  <c r="AB44" i="3" s="1"/>
  <c r="W44" i="3"/>
  <c r="AA44" i="3" s="1"/>
  <c r="W506" i="12"/>
  <c r="AA506" i="12" s="1"/>
  <c r="X506" i="12"/>
  <c r="AB506" i="12" s="1"/>
  <c r="R91" i="12"/>
  <c r="W327" i="12"/>
  <c r="AA327" i="12" s="1"/>
  <c r="X327" i="12"/>
  <c r="AB327" i="12" s="1"/>
  <c r="R190" i="12"/>
  <c r="V14" i="15"/>
  <c r="Z14" i="15" s="1"/>
  <c r="U14" i="15"/>
  <c r="Y14" i="15" s="1"/>
  <c r="R488" i="12"/>
  <c r="AK104" i="3"/>
  <c r="AL104" i="3"/>
  <c r="AN104" i="3" s="1"/>
  <c r="AH296" i="12"/>
  <c r="AJ296" i="12" s="1"/>
  <c r="AG296" i="12"/>
  <c r="AL439" i="12"/>
  <c r="AN439" i="12" s="1"/>
  <c r="AK439" i="12"/>
  <c r="AM439" i="12" s="1"/>
  <c r="R10" i="12"/>
  <c r="AL24" i="14"/>
  <c r="AN24" i="14" s="1"/>
  <c r="AK24" i="14"/>
  <c r="AM24" i="14" s="1"/>
  <c r="V92" i="12"/>
  <c r="Z92" i="12" s="1"/>
  <c r="U92" i="12"/>
  <c r="Y92" i="12" s="1"/>
  <c r="AK40" i="16"/>
  <c r="AM40" i="16" s="1"/>
  <c r="AL40" i="16"/>
  <c r="AN40" i="16" s="1"/>
  <c r="W106" i="3"/>
  <c r="AA106" i="3" s="1"/>
  <c r="X106" i="3"/>
  <c r="AB106" i="3" s="1"/>
  <c r="T71" i="16"/>
  <c r="AD71" i="16" s="1"/>
  <c r="S71" i="16"/>
  <c r="AC71" i="16" s="1"/>
  <c r="X260" i="12"/>
  <c r="AB260" i="12" s="1"/>
  <c r="W260" i="12"/>
  <c r="AA260" i="12" s="1"/>
  <c r="AH139" i="16"/>
  <c r="AJ139" i="16" s="1"/>
  <c r="AG139" i="16"/>
  <c r="AI139" i="16" s="1"/>
  <c r="AK168" i="16"/>
  <c r="AM168" i="16" s="1"/>
  <c r="AL168" i="16"/>
  <c r="R25" i="13"/>
  <c r="V398" i="12"/>
  <c r="Z398" i="12" s="1"/>
  <c r="U398" i="12"/>
  <c r="Y398" i="12" s="1"/>
  <c r="AH311" i="12"/>
  <c r="AJ311" i="12" s="1"/>
  <c r="AG311" i="12"/>
  <c r="AI311" i="12" s="1"/>
  <c r="AG145" i="12"/>
  <c r="AI145" i="12" s="1"/>
  <c r="AH145" i="12"/>
  <c r="AJ145" i="12" s="1"/>
  <c r="R11" i="14"/>
  <c r="X361" i="12"/>
  <c r="AB361" i="12" s="1"/>
  <c r="W361" i="12"/>
  <c r="AA361" i="12" s="1"/>
  <c r="AL202" i="16"/>
  <c r="AK202" i="16"/>
  <c r="AM202" i="16" s="1"/>
  <c r="R212" i="12"/>
  <c r="R268" i="12"/>
  <c r="AL77" i="16"/>
  <c r="AN77" i="16" s="1"/>
  <c r="AK77" i="16"/>
  <c r="AM77" i="16" s="1"/>
  <c r="R21" i="14"/>
  <c r="V198" i="16"/>
  <c r="Z198" i="16" s="1"/>
  <c r="U198" i="16"/>
  <c r="Y198" i="16" s="1"/>
  <c r="AL215" i="16"/>
  <c r="AN215" i="16" s="1"/>
  <c r="AK215" i="16"/>
  <c r="AM215" i="16" s="1"/>
  <c r="AH44" i="12"/>
  <c r="AJ44" i="12" s="1"/>
  <c r="AG44" i="12"/>
  <c r="AI44" i="12" s="1"/>
  <c r="X40" i="15"/>
  <c r="AB40" i="15" s="1"/>
  <c r="W40" i="15"/>
  <c r="AA40" i="15" s="1"/>
  <c r="AL80" i="15"/>
  <c r="AN80" i="15" s="1"/>
  <c r="AK80" i="15"/>
  <c r="AM80" i="15" s="1"/>
  <c r="S233" i="12"/>
  <c r="AC233" i="12" s="1"/>
  <c r="T233" i="12"/>
  <c r="AD233" i="12" s="1"/>
  <c r="T58" i="3"/>
  <c r="AD58" i="3" s="1"/>
  <c r="S58" i="3"/>
  <c r="AC58" i="3" s="1"/>
  <c r="R321" i="12"/>
  <c r="W90" i="16"/>
  <c r="AA90" i="16" s="1"/>
  <c r="X90" i="16"/>
  <c r="AB90" i="16" s="1"/>
  <c r="AL80" i="3"/>
  <c r="AN80" i="3" s="1"/>
  <c r="AK80" i="3"/>
  <c r="AM80" i="3" s="1"/>
  <c r="AL505" i="12"/>
  <c r="AK505" i="12"/>
  <c r="AM505" i="12" s="1"/>
  <c r="AL34" i="14"/>
  <c r="AN34" i="14" s="1"/>
  <c r="AK34" i="14"/>
  <c r="AM34" i="14" s="1"/>
  <c r="AK250" i="12"/>
  <c r="AM250" i="12" s="1"/>
  <c r="AL250" i="12"/>
  <c r="AN250" i="12" s="1"/>
  <c r="R112" i="16"/>
  <c r="AK66" i="16"/>
  <c r="AM66" i="16" s="1"/>
  <c r="AL66" i="16"/>
  <c r="AN66" i="16" s="1"/>
  <c r="AL311" i="12"/>
  <c r="AN311" i="12" s="1"/>
  <c r="AK311" i="12"/>
  <c r="AM311" i="12" s="1"/>
  <c r="U62" i="12"/>
  <c r="Y62" i="12" s="1"/>
  <c r="V62" i="12"/>
  <c r="AG42" i="16"/>
  <c r="AI42" i="16" s="1"/>
  <c r="AH42" i="16"/>
  <c r="AJ42" i="16" s="1"/>
  <c r="U79" i="3"/>
  <c r="Y79" i="3" s="1"/>
  <c r="V79" i="3"/>
  <c r="Z79" i="3" s="1"/>
  <c r="AL24" i="15"/>
  <c r="AN24" i="15" s="1"/>
  <c r="AK24" i="15"/>
  <c r="S11" i="12"/>
  <c r="AC11" i="12" s="1"/>
  <c r="T11" i="12"/>
  <c r="AD11" i="12" s="1"/>
  <c r="U27" i="3"/>
  <c r="Y27" i="3" s="1"/>
  <c r="V27" i="3"/>
  <c r="Z27" i="3" s="1"/>
  <c r="R495" i="12"/>
  <c r="AK79" i="3"/>
  <c r="AM79" i="3" s="1"/>
  <c r="AL79" i="3"/>
  <c r="AN79" i="3" s="1"/>
  <c r="R444" i="12"/>
  <c r="R63" i="3"/>
  <c r="S90" i="3"/>
  <c r="T90" i="3"/>
  <c r="AD90" i="3" s="1"/>
  <c r="AH173" i="12"/>
  <c r="AJ173" i="12" s="1"/>
  <c r="AG173" i="12"/>
  <c r="R195" i="16"/>
  <c r="W33" i="12"/>
  <c r="AA33" i="12" s="1"/>
  <c r="X33" i="12"/>
  <c r="AB33" i="12" s="1"/>
  <c r="X121" i="12"/>
  <c r="AB121" i="12" s="1"/>
  <c r="W121" i="12"/>
  <c r="AA121" i="12" s="1"/>
  <c r="R67" i="12"/>
  <c r="AH224" i="12"/>
  <c r="AJ224" i="12" s="1"/>
  <c r="AG224" i="12"/>
  <c r="AG27" i="13"/>
  <c r="AI27" i="13" s="1"/>
  <c r="AH27" i="13"/>
  <c r="AJ27" i="13" s="1"/>
  <c r="R45" i="14"/>
  <c r="X158" i="16"/>
  <c r="AB158" i="16" s="1"/>
  <c r="W158" i="16"/>
  <c r="AA158" i="16" s="1"/>
  <c r="R80" i="15"/>
  <c r="X11" i="3"/>
  <c r="AB11" i="3" s="1"/>
  <c r="W11" i="3"/>
  <c r="AA11" i="3" s="1"/>
  <c r="U56" i="3"/>
  <c r="Y56" i="3" s="1"/>
  <c r="V56" i="3"/>
  <c r="Z56" i="3" s="1"/>
  <c r="S49" i="16"/>
  <c r="AC49" i="16" s="1"/>
  <c r="T49" i="16"/>
  <c r="AD49" i="16" s="1"/>
  <c r="S78" i="3"/>
  <c r="AC78" i="3" s="1"/>
  <c r="T78" i="3"/>
  <c r="AD78" i="3" s="1"/>
  <c r="AH488" i="12"/>
  <c r="AJ488" i="12" s="1"/>
  <c r="AG488" i="12"/>
  <c r="T299" i="12"/>
  <c r="AD299" i="12" s="1"/>
  <c r="S299" i="12"/>
  <c r="AC299" i="12" s="1"/>
  <c r="R124" i="16"/>
  <c r="Q124" i="16" s="1"/>
  <c r="R319" i="12"/>
  <c r="AK40" i="14"/>
  <c r="AM40" i="14" s="1"/>
  <c r="AL40" i="14"/>
  <c r="AN40" i="14" s="1"/>
  <c r="AL243" i="12"/>
  <c r="AN243" i="12" s="1"/>
  <c r="AK243" i="12"/>
  <c r="AM243" i="12" s="1"/>
  <c r="X88" i="15"/>
  <c r="AB88" i="15" s="1"/>
  <c r="W88" i="15"/>
  <c r="AA88" i="15" s="1"/>
  <c r="X190" i="16"/>
  <c r="W190" i="16"/>
  <c r="AA190" i="16" s="1"/>
  <c r="U260" i="12"/>
  <c r="Y260" i="12" s="1"/>
  <c r="V260" i="12"/>
  <c r="Z260" i="12" s="1"/>
  <c r="T43" i="14"/>
  <c r="AD43" i="14" s="1"/>
  <c r="S43" i="14"/>
  <c r="AC43" i="14" s="1"/>
  <c r="W343" i="12"/>
  <c r="AA343" i="12" s="1"/>
  <c r="X343" i="12"/>
  <c r="AB343" i="12" s="1"/>
  <c r="U84" i="15"/>
  <c r="Y84" i="15" s="1"/>
  <c r="V84" i="15"/>
  <c r="Z84" i="15" s="1"/>
  <c r="X96" i="3"/>
  <c r="AB96" i="3" s="1"/>
  <c r="W96" i="3"/>
  <c r="AA96" i="3" s="1"/>
  <c r="AH189" i="12"/>
  <c r="AJ189" i="12" s="1"/>
  <c r="AG189" i="12"/>
  <c r="AI189" i="12" s="1"/>
  <c r="R121" i="12"/>
  <c r="X185" i="12"/>
  <c r="W185" i="12"/>
  <c r="AA185" i="12" s="1"/>
  <c r="AK156" i="16"/>
  <c r="AM156" i="16" s="1"/>
  <c r="AL156" i="16"/>
  <c r="AN156" i="16" s="1"/>
  <c r="S176" i="12"/>
  <c r="AC176" i="12" s="1"/>
  <c r="T176" i="12"/>
  <c r="AD176" i="12" s="1"/>
  <c r="R131" i="12"/>
  <c r="T408" i="12"/>
  <c r="AD408" i="12" s="1"/>
  <c r="S408" i="12"/>
  <c r="AL53" i="16"/>
  <c r="AN53" i="16" s="1"/>
  <c r="AK53" i="16"/>
  <c r="AM53" i="16" s="1"/>
  <c r="T337" i="12"/>
  <c r="AD337" i="12" s="1"/>
  <c r="S337" i="12"/>
  <c r="T19" i="14"/>
  <c r="AD19" i="14" s="1"/>
  <c r="S19" i="14"/>
  <c r="U59" i="12"/>
  <c r="Y59" i="12" s="1"/>
  <c r="V59" i="12"/>
  <c r="Z59" i="12" s="1"/>
  <c r="R185" i="16"/>
  <c r="AL200" i="12"/>
  <c r="AN200" i="12" s="1"/>
  <c r="AK200" i="12"/>
  <c r="AM200" i="12" s="1"/>
  <c r="AH152" i="16"/>
  <c r="AJ152" i="16" s="1"/>
  <c r="AG152" i="16"/>
  <c r="U220" i="12"/>
  <c r="Y220" i="12" s="1"/>
  <c r="V220" i="12"/>
  <c r="AH22" i="14"/>
  <c r="AJ22" i="14" s="1"/>
  <c r="AG22" i="14"/>
  <c r="W24" i="14"/>
  <c r="AA24" i="14" s="1"/>
  <c r="X24" i="14"/>
  <c r="AB24" i="14" s="1"/>
  <c r="AL35" i="15"/>
  <c r="AN35" i="15" s="1"/>
  <c r="AK35" i="15"/>
  <c r="AM35" i="15" s="1"/>
  <c r="S90" i="12"/>
  <c r="AC90" i="12" s="1"/>
  <c r="T90" i="12"/>
  <c r="AD90" i="12" s="1"/>
  <c r="V53" i="3"/>
  <c r="Z53" i="3" s="1"/>
  <c r="U53" i="3"/>
  <c r="Y53" i="3" s="1"/>
  <c r="V212" i="12"/>
  <c r="Z212" i="12" s="1"/>
  <c r="U212" i="12"/>
  <c r="Y212" i="12" s="1"/>
  <c r="AL399" i="12"/>
  <c r="AN399" i="12" s="1"/>
  <c r="AK399" i="12"/>
  <c r="AM399" i="12" s="1"/>
  <c r="W270" i="12"/>
  <c r="AA270" i="12" s="1"/>
  <c r="X270" i="12"/>
  <c r="AB270" i="12" s="1"/>
  <c r="AH207" i="12"/>
  <c r="AJ207" i="12" s="1"/>
  <c r="AG207" i="12"/>
  <c r="AI207" i="12" s="1"/>
  <c r="U304" i="12"/>
  <c r="Y304" i="12" s="1"/>
  <c r="V304" i="12"/>
  <c r="AG163" i="12"/>
  <c r="AI163" i="12" s="1"/>
  <c r="AH163" i="12"/>
  <c r="AJ163" i="12" s="1"/>
  <c r="X50" i="12"/>
  <c r="AB50" i="12" s="1"/>
  <c r="W50" i="12"/>
  <c r="AA50" i="12" s="1"/>
  <c r="W387" i="12"/>
  <c r="AA387" i="12" s="1"/>
  <c r="X387" i="12"/>
  <c r="AK120" i="12"/>
  <c r="AM120" i="12" s="1"/>
  <c r="AL120" i="12"/>
  <c r="AN120" i="12" s="1"/>
  <c r="R69" i="16"/>
  <c r="V205" i="16"/>
  <c r="Z205" i="16" s="1"/>
  <c r="U205" i="16"/>
  <c r="Y205" i="16" s="1"/>
  <c r="T17" i="15"/>
  <c r="AD17" i="15" s="1"/>
  <c r="S17" i="15"/>
  <c r="S213" i="16"/>
  <c r="T213" i="16"/>
  <c r="AD213" i="16" s="1"/>
  <c r="T91" i="3"/>
  <c r="AD91" i="3" s="1"/>
  <c r="S91" i="3"/>
  <c r="AC91" i="3" s="1"/>
  <c r="T125" i="12"/>
  <c r="AD125" i="12" s="1"/>
  <c r="S125" i="12"/>
  <c r="AC125" i="12" s="1"/>
  <c r="S74" i="15"/>
  <c r="AC74" i="15" s="1"/>
  <c r="T74" i="15"/>
  <c r="AD74" i="15" s="1"/>
  <c r="R145" i="12"/>
  <c r="R23" i="14"/>
  <c r="R32" i="13"/>
  <c r="AG39" i="16"/>
  <c r="AH39" i="16"/>
  <c r="AJ39" i="16" s="1"/>
  <c r="S75" i="15"/>
  <c r="T75" i="15"/>
  <c r="AD75" i="15" s="1"/>
  <c r="S57" i="12"/>
  <c r="AC57" i="12" s="1"/>
  <c r="T57" i="12"/>
  <c r="AD57" i="12" s="1"/>
  <c r="W111" i="16"/>
  <c r="AA111" i="16" s="1"/>
  <c r="X111" i="16"/>
  <c r="AB111" i="16" s="1"/>
  <c r="S81" i="15"/>
  <c r="AC81" i="15" s="1"/>
  <c r="T81" i="15"/>
  <c r="AD81" i="15" s="1"/>
  <c r="R327" i="12"/>
  <c r="U247" i="12"/>
  <c r="Y247" i="12" s="1"/>
  <c r="V247" i="12"/>
  <c r="Z247" i="12" s="1"/>
  <c r="AH415" i="12"/>
  <c r="AJ415" i="12" s="1"/>
  <c r="AG415" i="12"/>
  <c r="AI415" i="12" s="1"/>
  <c r="R98" i="12"/>
  <c r="R64" i="12"/>
  <c r="R286" i="12"/>
  <c r="T400" i="12"/>
  <c r="AD400" i="12" s="1"/>
  <c r="S400" i="12"/>
  <c r="AC400" i="12" s="1"/>
  <c r="U173" i="16"/>
  <c r="Y173" i="16" s="1"/>
  <c r="V173" i="16"/>
  <c r="Z173" i="16" s="1"/>
  <c r="AK435" i="12"/>
  <c r="AM435" i="12" s="1"/>
  <c r="AL435" i="12"/>
  <c r="AN435" i="12" s="1"/>
  <c r="AK129" i="16"/>
  <c r="AM129" i="16" s="1"/>
  <c r="AL129" i="16"/>
  <c r="AN129" i="16" s="1"/>
  <c r="AG430" i="12"/>
  <c r="AI430" i="12" s="1"/>
  <c r="AH430" i="12"/>
  <c r="AJ430" i="12" s="1"/>
  <c r="S493" i="12"/>
  <c r="T493" i="12"/>
  <c r="AD493" i="12" s="1"/>
  <c r="V132" i="12"/>
  <c r="Z132" i="12" s="1"/>
  <c r="U132" i="12"/>
  <c r="Y132" i="12" s="1"/>
  <c r="R320" i="12"/>
  <c r="R43" i="3"/>
  <c r="U54" i="3"/>
  <c r="Y54" i="3" s="1"/>
  <c r="V54" i="3"/>
  <c r="Z54" i="3" s="1"/>
  <c r="R83" i="12"/>
  <c r="T50" i="15"/>
  <c r="AD50" i="15" s="1"/>
  <c r="S50" i="15"/>
  <c r="AH29" i="12"/>
  <c r="AJ29" i="12" s="1"/>
  <c r="AG29" i="12"/>
  <c r="AI29" i="12" s="1"/>
  <c r="R170" i="16"/>
  <c r="T277" i="12"/>
  <c r="AD277" i="12" s="1"/>
  <c r="S277" i="12"/>
  <c r="AC277" i="12" s="1"/>
  <c r="R284" i="12"/>
  <c r="W82" i="3"/>
  <c r="AA82" i="3" s="1"/>
  <c r="X82" i="3"/>
  <c r="AB82" i="3" s="1"/>
  <c r="R27" i="13"/>
  <c r="R75" i="15"/>
  <c r="W66" i="12"/>
  <c r="AA66" i="12" s="1"/>
  <c r="X66" i="12"/>
  <c r="T112" i="16"/>
  <c r="AD112" i="16" s="1"/>
  <c r="S112" i="16"/>
  <c r="U99" i="15"/>
  <c r="Y99" i="15" s="1"/>
  <c r="V99" i="15"/>
  <c r="Z99" i="15" s="1"/>
  <c r="V447" i="12"/>
  <c r="U447" i="12"/>
  <c r="Y447" i="12" s="1"/>
  <c r="U280" i="12"/>
  <c r="Y280" i="12" s="1"/>
  <c r="V280" i="12"/>
  <c r="Z280" i="12" s="1"/>
  <c r="W69" i="15"/>
  <c r="AA69" i="15" s="1"/>
  <c r="X69" i="15"/>
  <c r="AB69" i="15" s="1"/>
  <c r="X423" i="12"/>
  <c r="AB423" i="12" s="1"/>
  <c r="W423" i="12"/>
  <c r="AA423" i="12" s="1"/>
  <c r="S357" i="12"/>
  <c r="T357" i="12"/>
  <c r="AD357" i="12" s="1"/>
  <c r="R132" i="16"/>
  <c r="Q132" i="16" s="1"/>
  <c r="AG234" i="12"/>
  <c r="AI234" i="12" s="1"/>
  <c r="AH234" i="12"/>
  <c r="AJ234" i="12" s="1"/>
  <c r="AL351" i="12"/>
  <c r="AN351" i="12" s="1"/>
  <c r="AK351" i="12"/>
  <c r="AM351" i="12" s="1"/>
  <c r="W16" i="14"/>
  <c r="AA16" i="14" s="1"/>
  <c r="X16" i="14"/>
  <c r="AB16" i="14" s="1"/>
  <c r="S355" i="12"/>
  <c r="AC355" i="12" s="1"/>
  <c r="T355" i="12"/>
  <c r="AD355" i="12" s="1"/>
  <c r="AG69" i="15"/>
  <c r="AI69" i="15" s="1"/>
  <c r="AH69" i="15"/>
  <c r="AJ69" i="15" s="1"/>
  <c r="AH75" i="16"/>
  <c r="AJ75" i="16" s="1"/>
  <c r="AG75" i="16"/>
  <c r="AI75" i="16" s="1"/>
  <c r="W92" i="15"/>
  <c r="AA92" i="15" s="1"/>
  <c r="X92" i="15"/>
  <c r="AK155" i="12"/>
  <c r="AL155" i="12"/>
  <c r="AN155" i="12" s="1"/>
  <c r="X34" i="14"/>
  <c r="AB34" i="14" s="1"/>
  <c r="W34" i="14"/>
  <c r="AA34" i="14" s="1"/>
  <c r="AH183" i="12"/>
  <c r="AJ183" i="12" s="1"/>
  <c r="AG183" i="12"/>
  <c r="AI183" i="12" s="1"/>
  <c r="R297" i="12"/>
  <c r="U80" i="12"/>
  <c r="Y80" i="12" s="1"/>
  <c r="V80" i="12"/>
  <c r="V178" i="12"/>
  <c r="Z178" i="12" s="1"/>
  <c r="U178" i="12"/>
  <c r="Y178" i="12" s="1"/>
  <c r="AL94" i="16"/>
  <c r="AN94" i="16" s="1"/>
  <c r="AK94" i="16"/>
  <c r="AM94" i="16" s="1"/>
  <c r="X435" i="12"/>
  <c r="AB435" i="12" s="1"/>
  <c r="W435" i="12"/>
  <c r="AA435" i="12" s="1"/>
  <c r="W401" i="12"/>
  <c r="AA401" i="12" s="1"/>
  <c r="X401" i="12"/>
  <c r="AB401" i="12" s="1"/>
  <c r="R174" i="12"/>
  <c r="X206" i="12"/>
  <c r="AB206" i="12" s="1"/>
  <c r="W206" i="12"/>
  <c r="AA206" i="12" s="1"/>
  <c r="R480" i="12"/>
  <c r="R199" i="12"/>
  <c r="AL69" i="15"/>
  <c r="AN69" i="15" s="1"/>
  <c r="AK69" i="15"/>
  <c r="AM69" i="15" s="1"/>
  <c r="V292" i="12"/>
  <c r="U292" i="12"/>
  <c r="Y292" i="12" s="1"/>
  <c r="AH119" i="12"/>
  <c r="AJ119" i="12" s="1"/>
  <c r="AG119" i="12"/>
  <c r="AI119" i="12" s="1"/>
  <c r="AL492" i="12"/>
  <c r="AN492" i="12" s="1"/>
  <c r="AK492" i="12"/>
  <c r="AM492" i="12" s="1"/>
  <c r="T295" i="12"/>
  <c r="AD295" i="12" s="1"/>
  <c r="S295" i="12"/>
  <c r="AC295" i="12" s="1"/>
  <c r="AL43" i="12"/>
  <c r="AN43" i="12" s="1"/>
  <c r="AK43" i="12"/>
  <c r="AM43" i="12" s="1"/>
  <c r="R151" i="16"/>
  <c r="AF151" i="16" s="1"/>
  <c r="R187" i="16"/>
  <c r="AK384" i="12"/>
  <c r="AM384" i="12" s="1"/>
  <c r="AL384" i="12"/>
  <c r="AN384" i="12" s="1"/>
  <c r="S450" i="12"/>
  <c r="T450" i="12"/>
  <c r="AD450" i="12" s="1"/>
  <c r="AL327" i="12"/>
  <c r="AN327" i="12" s="1"/>
  <c r="AK327" i="12"/>
  <c r="AM327" i="12" s="1"/>
  <c r="W110" i="16"/>
  <c r="AA110" i="16" s="1"/>
  <c r="X110" i="16"/>
  <c r="AB110" i="16" s="1"/>
  <c r="AH18" i="15"/>
  <c r="AJ18" i="15" s="1"/>
  <c r="AG18" i="15"/>
  <c r="T28" i="13"/>
  <c r="AD28" i="13" s="1"/>
  <c r="S28" i="13"/>
  <c r="V27" i="15"/>
  <c r="Z27" i="15" s="1"/>
  <c r="U27" i="15"/>
  <c r="Y27" i="15" s="1"/>
  <c r="AK249" i="12"/>
  <c r="AM249" i="12" s="1"/>
  <c r="AL249" i="12"/>
  <c r="AN249" i="12" s="1"/>
  <c r="AK135" i="12"/>
  <c r="AL135" i="12"/>
  <c r="AN135" i="12" s="1"/>
  <c r="AK16" i="14"/>
  <c r="AM16" i="14" s="1"/>
  <c r="AL16" i="14"/>
  <c r="AN16" i="14" s="1"/>
  <c r="AH31" i="12"/>
  <c r="AJ31" i="12" s="1"/>
  <c r="AG31" i="12"/>
  <c r="AI31" i="12" s="1"/>
  <c r="S270" i="12"/>
  <c r="AC270" i="12" s="1"/>
  <c r="T270" i="12"/>
  <c r="AD270" i="12" s="1"/>
  <c r="AG213" i="12"/>
  <c r="AI213" i="12" s="1"/>
  <c r="AH213" i="12"/>
  <c r="AJ213" i="12" s="1"/>
  <c r="V159" i="16"/>
  <c r="Z159" i="16" s="1"/>
  <c r="U159" i="16"/>
  <c r="Y159" i="16" s="1"/>
  <c r="V493" i="12"/>
  <c r="Z493" i="12" s="1"/>
  <c r="U493" i="12"/>
  <c r="Y493" i="12" s="1"/>
  <c r="W144" i="16"/>
  <c r="AA144" i="16" s="1"/>
  <c r="X144" i="16"/>
  <c r="AK206" i="16"/>
  <c r="AM206" i="16" s="1"/>
  <c r="AL206" i="16"/>
  <c r="AK24" i="13"/>
  <c r="AM24" i="13" s="1"/>
  <c r="AL24" i="13"/>
  <c r="AN24" i="13" s="1"/>
  <c r="U93" i="16"/>
  <c r="Y93" i="16" s="1"/>
  <c r="V93" i="16"/>
  <c r="Z93" i="16" s="1"/>
  <c r="V454" i="12"/>
  <c r="Z454" i="12" s="1"/>
  <c r="U454" i="12"/>
  <c r="Y454" i="12" s="1"/>
  <c r="AG248" i="12"/>
  <c r="AH248" i="12"/>
  <c r="AJ248" i="12" s="1"/>
  <c r="AK187" i="12"/>
  <c r="AM187" i="12" s="1"/>
  <c r="AL187" i="12"/>
  <c r="AN187" i="12" s="1"/>
  <c r="X187" i="12"/>
  <c r="AB187" i="12" s="1"/>
  <c r="W187" i="12"/>
  <c r="AA187" i="12" s="1"/>
  <c r="X325" i="12"/>
  <c r="AB325" i="12" s="1"/>
  <c r="W325" i="12"/>
  <c r="AA325" i="12" s="1"/>
  <c r="R19" i="16"/>
  <c r="U70" i="16"/>
  <c r="Y70" i="16" s="1"/>
  <c r="V70" i="16"/>
  <c r="R128" i="12"/>
  <c r="AF128" i="12" s="1"/>
  <c r="AK64" i="15"/>
  <c r="AM64" i="15" s="1"/>
  <c r="AL64" i="15"/>
  <c r="X220" i="16"/>
  <c r="W220" i="16"/>
  <c r="AA220" i="16" s="1"/>
  <c r="AH52" i="15"/>
  <c r="AJ52" i="15" s="1"/>
  <c r="AG52" i="15"/>
  <c r="AI52" i="15" s="1"/>
  <c r="S94" i="16"/>
  <c r="T94" i="16"/>
  <c r="AD94" i="16" s="1"/>
  <c r="W63" i="12"/>
  <c r="AA63" i="12" s="1"/>
  <c r="X63" i="12"/>
  <c r="AB63" i="12" s="1"/>
  <c r="R130" i="16"/>
  <c r="AF130" i="16" s="1"/>
  <c r="T29" i="12"/>
  <c r="AD29" i="12" s="1"/>
  <c r="S29" i="12"/>
  <c r="AC29" i="12" s="1"/>
  <c r="X229" i="12"/>
  <c r="AB229" i="12" s="1"/>
  <c r="W229" i="12"/>
  <c r="AA229" i="12" s="1"/>
  <c r="X15" i="3"/>
  <c r="AB15" i="3" s="1"/>
  <c r="W15" i="3"/>
  <c r="AA15" i="3" s="1"/>
  <c r="AL501" i="12"/>
  <c r="AN501" i="12" s="1"/>
  <c r="AK501" i="12"/>
  <c r="AM501" i="12" s="1"/>
  <c r="U104" i="12"/>
  <c r="Y104" i="12" s="1"/>
  <c r="V104" i="12"/>
  <c r="AH8" i="14"/>
  <c r="AJ8" i="14" s="1"/>
  <c r="AG8" i="14"/>
  <c r="AI8" i="14" s="1"/>
  <c r="R318" i="12"/>
  <c r="AK365" i="12"/>
  <c r="AM365" i="12" s="1"/>
  <c r="AL365" i="12"/>
  <c r="AN365" i="12" s="1"/>
  <c r="AH15" i="12"/>
  <c r="AJ15" i="12" s="1"/>
  <c r="AG15" i="12"/>
  <c r="AI15" i="12" s="1"/>
  <c r="V449" i="12"/>
  <c r="Z449" i="12" s="1"/>
  <c r="U449" i="12"/>
  <c r="Y449" i="12" s="1"/>
  <c r="U33" i="15"/>
  <c r="Y33" i="15" s="1"/>
  <c r="V33" i="15"/>
  <c r="Z33" i="15" s="1"/>
  <c r="AK386" i="12"/>
  <c r="AM386" i="12" s="1"/>
  <c r="AL386" i="12"/>
  <c r="AN386" i="12" s="1"/>
  <c r="T56" i="3"/>
  <c r="AD56" i="3" s="1"/>
  <c r="S56" i="3"/>
  <c r="AC56" i="3" s="1"/>
  <c r="T404" i="12"/>
  <c r="AD404" i="12" s="1"/>
  <c r="S404" i="12"/>
  <c r="AC404" i="12" s="1"/>
  <c r="R407" i="12"/>
  <c r="W36" i="16"/>
  <c r="AA36" i="16" s="1"/>
  <c r="X36" i="16"/>
  <c r="AB36" i="16" s="1"/>
  <c r="V92" i="15"/>
  <c r="U92" i="15"/>
  <c r="Y92" i="15" s="1"/>
  <c r="U92" i="3"/>
  <c r="Y92" i="3" s="1"/>
  <c r="V92" i="3"/>
  <c r="Z92" i="3" s="1"/>
  <c r="AH228" i="12"/>
  <c r="AJ228" i="12" s="1"/>
  <c r="AG228" i="12"/>
  <c r="AI228" i="12" s="1"/>
  <c r="AL317" i="12"/>
  <c r="AN317" i="12" s="1"/>
  <c r="AK317" i="12"/>
  <c r="AM317" i="12" s="1"/>
  <c r="U207" i="16"/>
  <c r="Y207" i="16" s="1"/>
  <c r="V207" i="16"/>
  <c r="Z207" i="16" s="1"/>
  <c r="T92" i="3"/>
  <c r="AD92" i="3" s="1"/>
  <c r="S92" i="3"/>
  <c r="S73" i="12"/>
  <c r="T73" i="12"/>
  <c r="AD73" i="12" s="1"/>
  <c r="AH363" i="12"/>
  <c r="AJ363" i="12" s="1"/>
  <c r="AG363" i="12"/>
  <c r="AI363" i="12" s="1"/>
  <c r="X93" i="3"/>
  <c r="AB93" i="3" s="1"/>
  <c r="W93" i="3"/>
  <c r="AA93" i="3" s="1"/>
  <c r="X202" i="16"/>
  <c r="W202" i="16"/>
  <c r="AA202" i="16" s="1"/>
  <c r="AL33" i="15"/>
  <c r="AN33" i="15" s="1"/>
  <c r="AK33" i="15"/>
  <c r="AM33" i="15" s="1"/>
  <c r="AK74" i="12"/>
  <c r="AM74" i="12" s="1"/>
  <c r="AL74" i="12"/>
  <c r="AN74" i="12" s="1"/>
  <c r="AK183" i="12"/>
  <c r="AM183" i="12" s="1"/>
  <c r="AL183" i="12"/>
  <c r="AN183" i="12" s="1"/>
  <c r="AK8" i="12"/>
  <c r="AM8" i="12" s="1"/>
  <c r="AL8" i="12"/>
  <c r="AN8" i="12" s="1"/>
  <c r="S105" i="16"/>
  <c r="T105" i="16"/>
  <c r="AD105" i="16" s="1"/>
  <c r="T38" i="16"/>
  <c r="AD38" i="16" s="1"/>
  <c r="S38" i="16"/>
  <c r="AC38" i="16" s="1"/>
  <c r="AH405" i="12"/>
  <c r="AJ405" i="12" s="1"/>
  <c r="AG405" i="12"/>
  <c r="AI405" i="12" s="1"/>
  <c r="R99" i="3"/>
  <c r="W429" i="12"/>
  <c r="AA429" i="12" s="1"/>
  <c r="X429" i="12"/>
  <c r="W85" i="3"/>
  <c r="AA85" i="3" s="1"/>
  <c r="X85" i="3"/>
  <c r="AB85" i="3" s="1"/>
  <c r="AG114" i="16"/>
  <c r="AH114" i="16"/>
  <c r="AJ114" i="16" s="1"/>
  <c r="U189" i="12"/>
  <c r="Y189" i="12" s="1"/>
  <c r="V189" i="12"/>
  <c r="Z189" i="12" s="1"/>
  <c r="T430" i="12"/>
  <c r="AD430" i="12" s="1"/>
  <c r="S430" i="12"/>
  <c r="AC430" i="12" s="1"/>
  <c r="AL144" i="12"/>
  <c r="AN144" i="12" s="1"/>
  <c r="AK144" i="12"/>
  <c r="AM144" i="12" s="1"/>
  <c r="AL184" i="12"/>
  <c r="AN184" i="12" s="1"/>
  <c r="AK184" i="12"/>
  <c r="AM184" i="12" s="1"/>
  <c r="AG45" i="14"/>
  <c r="AI45" i="14" s="1"/>
  <c r="AH45" i="14"/>
  <c r="AJ45" i="14" s="1"/>
  <c r="AG315" i="12"/>
  <c r="AH315" i="12"/>
  <c r="AJ315" i="12" s="1"/>
  <c r="T26" i="15"/>
  <c r="AD26" i="15" s="1"/>
  <c r="S26" i="15"/>
  <c r="R70" i="16"/>
  <c r="AH34" i="12"/>
  <c r="AJ34" i="12" s="1"/>
  <c r="AG34" i="12"/>
  <c r="AI34" i="12" s="1"/>
  <c r="X27" i="12"/>
  <c r="AB27" i="12" s="1"/>
  <c r="W27" i="12"/>
  <c r="AA27" i="12" s="1"/>
  <c r="W40" i="16"/>
  <c r="AA40" i="16" s="1"/>
  <c r="X40" i="16"/>
  <c r="AB40" i="16" s="1"/>
  <c r="R260" i="12"/>
  <c r="X32" i="16"/>
  <c r="W32" i="16"/>
  <c r="AA32" i="16" s="1"/>
  <c r="AK355" i="12"/>
  <c r="AM355" i="12" s="1"/>
  <c r="AL355" i="12"/>
  <c r="AN355" i="12" s="1"/>
  <c r="X285" i="12"/>
  <c r="W285" i="12"/>
  <c r="AA285" i="12" s="1"/>
  <c r="AH71" i="12"/>
  <c r="AJ71" i="12" s="1"/>
  <c r="AG71" i="12"/>
  <c r="AI71" i="12" s="1"/>
  <c r="R323" i="12"/>
  <c r="Q323" i="12" s="1"/>
  <c r="AE323" i="12" s="1"/>
  <c r="R84" i="16"/>
  <c r="AF84" i="16" s="1"/>
  <c r="X23" i="12"/>
  <c r="W23" i="12"/>
  <c r="AA23" i="12" s="1"/>
  <c r="R382" i="12"/>
  <c r="V179" i="12"/>
  <c r="Z179" i="12" s="1"/>
  <c r="U179" i="12"/>
  <c r="Y179" i="12" s="1"/>
  <c r="R98" i="3"/>
  <c r="R68" i="16"/>
  <c r="AG56" i="15"/>
  <c r="AI56" i="15" s="1"/>
  <c r="AH56" i="15"/>
  <c r="AJ56" i="15" s="1"/>
  <c r="AL152" i="12"/>
  <c r="AN152" i="12" s="1"/>
  <c r="AK152" i="12"/>
  <c r="AM152" i="12" s="1"/>
  <c r="AG510" i="12"/>
  <c r="AI510" i="12" s="1"/>
  <c r="AH510" i="12"/>
  <c r="AJ510" i="12" s="1"/>
  <c r="W10" i="15"/>
  <c r="AA10" i="15" s="1"/>
  <c r="X10" i="15"/>
  <c r="AB10" i="15" s="1"/>
  <c r="U46" i="14"/>
  <c r="Y46" i="14" s="1"/>
  <c r="V46" i="14"/>
  <c r="Z46" i="14" s="1"/>
  <c r="AH98" i="15"/>
  <c r="AJ98" i="15" s="1"/>
  <c r="AG98" i="15"/>
  <c r="S50" i="16"/>
  <c r="AC50" i="16" s="1"/>
  <c r="T50" i="16"/>
  <c r="AD50" i="16" s="1"/>
  <c r="AL493" i="12"/>
  <c r="AN493" i="12" s="1"/>
  <c r="AK493" i="12"/>
  <c r="AM493" i="12" s="1"/>
  <c r="T13" i="3"/>
  <c r="AD13" i="3" s="1"/>
  <c r="S13" i="3"/>
  <c r="AK455" i="12"/>
  <c r="AM455" i="12" s="1"/>
  <c r="AL455" i="12"/>
  <c r="AN455" i="12" s="1"/>
  <c r="T59" i="12"/>
  <c r="AD59" i="12" s="1"/>
  <c r="S59" i="12"/>
  <c r="AC59" i="12" s="1"/>
  <c r="AL82" i="3"/>
  <c r="AN82" i="3" s="1"/>
  <c r="AK82" i="3"/>
  <c r="AM82" i="3" s="1"/>
  <c r="R205" i="12"/>
  <c r="U26" i="14"/>
  <c r="Y26" i="14" s="1"/>
  <c r="V26" i="14"/>
  <c r="Z26" i="14" s="1"/>
  <c r="S148" i="12"/>
  <c r="AC148" i="12" s="1"/>
  <c r="T148" i="12"/>
  <c r="AD148" i="12" s="1"/>
  <c r="AL58" i="3"/>
  <c r="AN58" i="3" s="1"/>
  <c r="AK58" i="3"/>
  <c r="AM58" i="3" s="1"/>
  <c r="U49" i="3"/>
  <c r="Y49" i="3" s="1"/>
  <c r="V49" i="3"/>
  <c r="Z49" i="3" s="1"/>
  <c r="U61" i="15"/>
  <c r="Y61" i="15" s="1"/>
  <c r="V61" i="15"/>
  <c r="Z61" i="15" s="1"/>
  <c r="V99" i="16"/>
  <c r="Z99" i="16" s="1"/>
  <c r="U99" i="16"/>
  <c r="Y99" i="16" s="1"/>
  <c r="R88" i="16"/>
  <c r="AF88" i="16" s="1"/>
  <c r="X463" i="12"/>
  <c r="AB463" i="12" s="1"/>
  <c r="W463" i="12"/>
  <c r="AA463" i="12" s="1"/>
  <c r="AG83" i="12"/>
  <c r="AH83" i="12"/>
  <c r="AJ83" i="12" s="1"/>
  <c r="S80" i="12"/>
  <c r="AC80" i="12" s="1"/>
  <c r="T80" i="12"/>
  <c r="AD80" i="12" s="1"/>
  <c r="R343" i="12"/>
  <c r="V194" i="12"/>
  <c r="U194" i="12"/>
  <c r="Y194" i="12" s="1"/>
  <c r="AL450" i="12"/>
  <c r="AN450" i="12" s="1"/>
  <c r="AK450" i="12"/>
  <c r="AM450" i="12" s="1"/>
  <c r="U47" i="16"/>
  <c r="Y47" i="16" s="1"/>
  <c r="V47" i="16"/>
  <c r="AL433" i="12"/>
  <c r="AN433" i="12" s="1"/>
  <c r="AK433" i="12"/>
  <c r="AM433" i="12" s="1"/>
  <c r="R127" i="12"/>
  <c r="S50" i="12"/>
  <c r="AC50" i="12" s="1"/>
  <c r="T50" i="12"/>
  <c r="AD50" i="12" s="1"/>
  <c r="S182" i="12"/>
  <c r="T182" i="12"/>
  <c r="AD182" i="12" s="1"/>
  <c r="X459" i="12"/>
  <c r="AB459" i="12" s="1"/>
  <c r="W459" i="12"/>
  <c r="AA459" i="12" s="1"/>
  <c r="V420" i="12"/>
  <c r="Z420" i="12" s="1"/>
  <c r="U420" i="12"/>
  <c r="Y420" i="12" s="1"/>
  <c r="V27" i="14"/>
  <c r="Z27" i="14" s="1"/>
  <c r="U27" i="14"/>
  <c r="Y27" i="14" s="1"/>
  <c r="W283" i="12"/>
  <c r="AA283" i="12" s="1"/>
  <c r="X283" i="12"/>
  <c r="R179" i="12"/>
  <c r="AL97" i="12"/>
  <c r="AN97" i="12" s="1"/>
  <c r="AK97" i="12"/>
  <c r="AM97" i="12" s="1"/>
  <c r="AL19" i="12"/>
  <c r="AN19" i="12" s="1"/>
  <c r="AK19" i="12"/>
  <c r="AM19" i="12" s="1"/>
  <c r="AH30" i="12"/>
  <c r="AJ30" i="12" s="1"/>
  <c r="AG30" i="12"/>
  <c r="AI30" i="12" s="1"/>
  <c r="AK265" i="12"/>
  <c r="AM265" i="12" s="1"/>
  <c r="AL265" i="12"/>
  <c r="AN265" i="12" s="1"/>
  <c r="R487" i="12"/>
  <c r="R44" i="3"/>
  <c r="AL102" i="15"/>
  <c r="AK102" i="15"/>
  <c r="AM102" i="15" s="1"/>
  <c r="U106" i="3"/>
  <c r="Y106" i="3" s="1"/>
  <c r="V106" i="3"/>
  <c r="Z106" i="3" s="1"/>
  <c r="V90" i="15"/>
  <c r="Z90" i="15" s="1"/>
  <c r="U90" i="15"/>
  <c r="Y90" i="15" s="1"/>
  <c r="S129" i="16"/>
  <c r="AC129" i="16" s="1"/>
  <c r="T129" i="16"/>
  <c r="AD129" i="16" s="1"/>
  <c r="AH394" i="12"/>
  <c r="AJ394" i="12" s="1"/>
  <c r="AG394" i="12"/>
  <c r="AI394" i="12" s="1"/>
  <c r="T353" i="12"/>
  <c r="AD353" i="12" s="1"/>
  <c r="S353" i="12"/>
  <c r="AC353" i="12" s="1"/>
  <c r="W212" i="12"/>
  <c r="AA212" i="12" s="1"/>
  <c r="X212" i="12"/>
  <c r="AB212" i="12" s="1"/>
  <c r="T176" i="16"/>
  <c r="AD176" i="16" s="1"/>
  <c r="S176" i="16"/>
  <c r="AC176" i="16" s="1"/>
  <c r="T413" i="12"/>
  <c r="AD413" i="12" s="1"/>
  <c r="S413" i="12"/>
  <c r="AC413" i="12" s="1"/>
  <c r="AH36" i="15"/>
  <c r="AJ36" i="15" s="1"/>
  <c r="AG36" i="15"/>
  <c r="AL29" i="13"/>
  <c r="AN29" i="13" s="1"/>
  <c r="AK29" i="13"/>
  <c r="AM29" i="13" s="1"/>
  <c r="X267" i="12"/>
  <c r="AB267" i="12" s="1"/>
  <c r="W267" i="12"/>
  <c r="AA267" i="12" s="1"/>
  <c r="AG21" i="15"/>
  <c r="AH21" i="15"/>
  <c r="AJ21" i="15" s="1"/>
  <c r="W110" i="12"/>
  <c r="AA110" i="12" s="1"/>
  <c r="X110" i="12"/>
  <c r="AG103" i="16"/>
  <c r="AI103" i="16" s="1"/>
  <c r="AH103" i="16"/>
  <c r="AJ103" i="16" s="1"/>
  <c r="W53" i="12"/>
  <c r="AA53" i="12" s="1"/>
  <c r="X53" i="12"/>
  <c r="W193" i="12"/>
  <c r="AA193" i="12" s="1"/>
  <c r="X193" i="12"/>
  <c r="AB193" i="12" s="1"/>
  <c r="AL320" i="12"/>
  <c r="AN320" i="12" s="1"/>
  <c r="AK320" i="12"/>
  <c r="AM320" i="12" s="1"/>
  <c r="AL125" i="12"/>
  <c r="AN125" i="12" s="1"/>
  <c r="AK125" i="12"/>
  <c r="AM125" i="12" s="1"/>
  <c r="T458" i="12"/>
  <c r="AD458" i="12" s="1"/>
  <c r="S458" i="12"/>
  <c r="AC458" i="12" s="1"/>
  <c r="AH395" i="12"/>
  <c r="AJ395" i="12" s="1"/>
  <c r="AG395" i="12"/>
  <c r="R214" i="12"/>
  <c r="AH15" i="14"/>
  <c r="AJ15" i="14" s="1"/>
  <c r="AG15" i="14"/>
  <c r="AI15" i="14" s="1"/>
  <c r="T23" i="12"/>
  <c r="AD23" i="12" s="1"/>
  <c r="S23" i="12"/>
  <c r="AC23" i="12" s="1"/>
  <c r="R165" i="12"/>
  <c r="S98" i="12"/>
  <c r="AC98" i="12" s="1"/>
  <c r="T98" i="12"/>
  <c r="AD98" i="12" s="1"/>
  <c r="T23" i="14"/>
  <c r="AD23" i="14" s="1"/>
  <c r="S23" i="14"/>
  <c r="U426" i="12"/>
  <c r="Y426" i="12" s="1"/>
  <c r="V426" i="12"/>
  <c r="Z426" i="12" s="1"/>
  <c r="U73" i="15"/>
  <c r="Y73" i="15" s="1"/>
  <c r="V73" i="15"/>
  <c r="T222" i="16"/>
  <c r="AD222" i="16" s="1"/>
  <c r="S222" i="16"/>
  <c r="T197" i="12"/>
  <c r="AD197" i="12" s="1"/>
  <c r="S197" i="12"/>
  <c r="AC197" i="12" s="1"/>
  <c r="AH269" i="12"/>
  <c r="AJ269" i="12" s="1"/>
  <c r="AG269" i="12"/>
  <c r="AK39" i="3"/>
  <c r="AM39" i="3" s="1"/>
  <c r="AL39" i="3"/>
  <c r="AN39" i="3" s="1"/>
  <c r="V26" i="15"/>
  <c r="Z26" i="15" s="1"/>
  <c r="U26" i="15"/>
  <c r="Y26" i="15" s="1"/>
  <c r="U25" i="16"/>
  <c r="Y25" i="16" s="1"/>
  <c r="V25" i="16"/>
  <c r="Z25" i="16" s="1"/>
  <c r="AG59" i="16"/>
  <c r="AI59" i="16" s="1"/>
  <c r="AH59" i="16"/>
  <c r="AJ59" i="16" s="1"/>
  <c r="W135" i="16"/>
  <c r="AA135" i="16" s="1"/>
  <c r="X135" i="16"/>
  <c r="AB135" i="16" s="1"/>
  <c r="AH259" i="12"/>
  <c r="AJ259" i="12" s="1"/>
  <c r="AG259" i="12"/>
  <c r="AI259" i="12" s="1"/>
  <c r="R34" i="14"/>
  <c r="R348" i="12"/>
  <c r="R341" i="12"/>
  <c r="R162" i="12"/>
  <c r="W85" i="12"/>
  <c r="AA85" i="12" s="1"/>
  <c r="X85" i="12"/>
  <c r="AB85" i="12" s="1"/>
  <c r="W68" i="12"/>
  <c r="AA68" i="12" s="1"/>
  <c r="X68" i="12"/>
  <c r="S214" i="16"/>
  <c r="T214" i="16"/>
  <c r="AD214" i="16" s="1"/>
  <c r="V170" i="16"/>
  <c r="Z170" i="16" s="1"/>
  <c r="U170" i="16"/>
  <c r="Y170" i="16" s="1"/>
  <c r="AK101" i="3"/>
  <c r="AM101" i="3" s="1"/>
  <c r="AL101" i="3"/>
  <c r="AN101" i="3" s="1"/>
  <c r="R45" i="12"/>
  <c r="AG53" i="12"/>
  <c r="AI53" i="12" s="1"/>
  <c r="AH53" i="12"/>
  <c r="AJ53" i="12" s="1"/>
  <c r="R455" i="12"/>
  <c r="AG170" i="12"/>
  <c r="AI170" i="12" s="1"/>
  <c r="AH170" i="12"/>
  <c r="AJ170" i="12" s="1"/>
  <c r="R211" i="16"/>
  <c r="U13" i="3"/>
  <c r="Y13" i="3" s="1"/>
  <c r="V13" i="3"/>
  <c r="Z13" i="3" s="1"/>
  <c r="V89" i="12"/>
  <c r="Z89" i="12" s="1"/>
  <c r="U89" i="12"/>
  <c r="Y89" i="12" s="1"/>
  <c r="S38" i="14"/>
  <c r="AC38" i="14" s="1"/>
  <c r="T38" i="14"/>
  <c r="AD38" i="14" s="1"/>
  <c r="AH92" i="16"/>
  <c r="AJ92" i="16" s="1"/>
  <c r="AG92" i="16"/>
  <c r="AI92" i="16" s="1"/>
  <c r="AK364" i="12"/>
  <c r="AM364" i="12" s="1"/>
  <c r="AL364" i="12"/>
  <c r="AN364" i="12" s="1"/>
  <c r="AH11" i="14"/>
  <c r="AJ11" i="14" s="1"/>
  <c r="AG11" i="14"/>
  <c r="AI11" i="14" s="1"/>
  <c r="W178" i="16"/>
  <c r="AA178" i="16" s="1"/>
  <c r="X178" i="16"/>
  <c r="AB178" i="16" s="1"/>
  <c r="AH464" i="12"/>
  <c r="AJ464" i="12" s="1"/>
  <c r="AG464" i="12"/>
  <c r="W102" i="3"/>
  <c r="AA102" i="3" s="1"/>
  <c r="X102" i="3"/>
  <c r="AB102" i="3" s="1"/>
  <c r="AK92" i="15"/>
  <c r="AM92" i="15" s="1"/>
  <c r="AL92" i="15"/>
  <c r="AN92" i="15" s="1"/>
  <c r="AG260" i="12"/>
  <c r="AI260" i="12" s="1"/>
  <c r="AH260" i="12"/>
  <c r="AJ260" i="12" s="1"/>
  <c r="W335" i="12"/>
  <c r="AA335" i="12" s="1"/>
  <c r="X335" i="12"/>
  <c r="AH91" i="16"/>
  <c r="AJ91" i="16" s="1"/>
  <c r="AG91" i="16"/>
  <c r="AI91" i="16" s="1"/>
  <c r="S114" i="16"/>
  <c r="AC114" i="16" s="1"/>
  <c r="T114" i="16"/>
  <c r="AD114" i="16" s="1"/>
  <c r="T19" i="16"/>
  <c r="AD19" i="16" s="1"/>
  <c r="S19" i="16"/>
  <c r="V358" i="12"/>
  <c r="Z358" i="12" s="1"/>
  <c r="U358" i="12"/>
  <c r="Y358" i="12" s="1"/>
  <c r="AL114" i="12"/>
  <c r="AN114" i="12" s="1"/>
  <c r="AK114" i="12"/>
  <c r="AM114" i="12" s="1"/>
  <c r="R38" i="12"/>
  <c r="U195" i="12"/>
  <c r="Y195" i="12" s="1"/>
  <c r="V195" i="12"/>
  <c r="AH242" i="12"/>
  <c r="AJ242" i="12" s="1"/>
  <c r="AG242" i="12"/>
  <c r="AI242" i="12" s="1"/>
  <c r="R143" i="16"/>
  <c r="U10" i="13"/>
  <c r="Y10" i="13" s="1"/>
  <c r="V10" i="13"/>
  <c r="Z10" i="13" s="1"/>
  <c r="AG101" i="12"/>
  <c r="AI101" i="12" s="1"/>
  <c r="AH101" i="12"/>
  <c r="AJ101" i="12" s="1"/>
  <c r="AL31" i="15"/>
  <c r="AN31" i="15" s="1"/>
  <c r="AK31" i="15"/>
  <c r="AM31" i="15" s="1"/>
  <c r="S470" i="12"/>
  <c r="AC470" i="12" s="1"/>
  <c r="T470" i="12"/>
  <c r="AD470" i="12" s="1"/>
  <c r="AK151" i="12"/>
  <c r="AM151" i="12" s="1"/>
  <c r="AL151" i="12"/>
  <c r="AN151" i="12" s="1"/>
  <c r="R208" i="16"/>
  <c r="R209" i="12"/>
  <c r="U9" i="15"/>
  <c r="Y9" i="15" s="1"/>
  <c r="V9" i="15"/>
  <c r="Z9" i="15" s="1"/>
  <c r="AL180" i="12"/>
  <c r="AK180" i="12"/>
  <c r="AM180" i="12" s="1"/>
  <c r="S107" i="12"/>
  <c r="AC107" i="12" s="1"/>
  <c r="T107" i="12"/>
  <c r="AD107" i="12" s="1"/>
  <c r="AL95" i="12"/>
  <c r="AN95" i="12" s="1"/>
  <c r="AK95" i="12"/>
  <c r="AM95" i="12" s="1"/>
  <c r="AG360" i="12"/>
  <c r="AI360" i="12" s="1"/>
  <c r="AH360" i="12"/>
  <c r="AJ360" i="12" s="1"/>
  <c r="AH94" i="15"/>
  <c r="AJ94" i="15" s="1"/>
  <c r="AG94" i="15"/>
  <c r="AI94" i="15" s="1"/>
  <c r="U503" i="12"/>
  <c r="Y503" i="12" s="1"/>
  <c r="V503" i="12"/>
  <c r="Z503" i="12" s="1"/>
  <c r="AG445" i="12"/>
  <c r="AI445" i="12" s="1"/>
  <c r="AH445" i="12"/>
  <c r="AJ445" i="12" s="1"/>
  <c r="V43" i="16"/>
  <c r="U43" i="16"/>
  <c r="Y43" i="16" s="1"/>
  <c r="AH174" i="12"/>
  <c r="AJ174" i="12" s="1"/>
  <c r="AG174" i="12"/>
  <c r="AI174" i="12" s="1"/>
  <c r="S466" i="12"/>
  <c r="T466" i="12"/>
  <c r="AD466" i="12" s="1"/>
  <c r="AL45" i="12"/>
  <c r="AN45" i="12" s="1"/>
  <c r="AK45" i="12"/>
  <c r="AM45" i="12" s="1"/>
  <c r="T220" i="16"/>
  <c r="AD220" i="16" s="1"/>
  <c r="S220" i="16"/>
  <c r="AH258" i="12"/>
  <c r="AJ258" i="12" s="1"/>
  <c r="AG258" i="12"/>
  <c r="AI258" i="12" s="1"/>
  <c r="V155" i="16"/>
  <c r="Z155" i="16" s="1"/>
  <c r="U155" i="16"/>
  <c r="Y155" i="16" s="1"/>
  <c r="AH511" i="12"/>
  <c r="AJ511" i="12" s="1"/>
  <c r="AG511" i="12"/>
  <c r="AI511" i="12" s="1"/>
  <c r="V30" i="16"/>
  <c r="Z30" i="16" s="1"/>
  <c r="U30" i="16"/>
  <c r="Y30" i="16" s="1"/>
  <c r="U269" i="12"/>
  <c r="Y269" i="12" s="1"/>
  <c r="V269" i="12"/>
  <c r="AH212" i="12"/>
  <c r="AJ212" i="12" s="1"/>
  <c r="AG212" i="12"/>
  <c r="AI212" i="12" s="1"/>
  <c r="R61" i="15"/>
  <c r="V106" i="15"/>
  <c r="Z106" i="15" s="1"/>
  <c r="U106" i="15"/>
  <c r="Y106" i="15" s="1"/>
  <c r="R459" i="12"/>
  <c r="R46" i="12"/>
  <c r="U307" i="12"/>
  <c r="Y307" i="12" s="1"/>
  <c r="V307" i="12"/>
  <c r="Z307" i="12" s="1"/>
  <c r="W86" i="3"/>
  <c r="AA86" i="3" s="1"/>
  <c r="X86" i="3"/>
  <c r="AB86" i="3" s="1"/>
  <c r="V380" i="12"/>
  <c r="Z380" i="12" s="1"/>
  <c r="U380" i="12"/>
  <c r="Y380" i="12" s="1"/>
  <c r="R305" i="12"/>
  <c r="AG32" i="16"/>
  <c r="AI32" i="16" s="1"/>
  <c r="AH32" i="16"/>
  <c r="AJ32" i="16" s="1"/>
  <c r="AK70" i="15"/>
  <c r="AM70" i="15" s="1"/>
  <c r="AL70" i="15"/>
  <c r="AN70" i="15" s="1"/>
  <c r="AG88" i="12"/>
  <c r="AI88" i="12" s="1"/>
  <c r="AH88" i="12"/>
  <c r="AJ88" i="12" s="1"/>
  <c r="R79" i="16"/>
  <c r="R22" i="3"/>
  <c r="U162" i="12"/>
  <c r="Y162" i="12" s="1"/>
  <c r="V162" i="12"/>
  <c r="Z162" i="12" s="1"/>
  <c r="R184" i="16"/>
  <c r="AF184" i="16" s="1"/>
  <c r="AG104" i="16"/>
  <c r="AI104" i="16" s="1"/>
  <c r="AH104" i="16"/>
  <c r="AJ104" i="16" s="1"/>
  <c r="R136" i="12"/>
  <c r="AK459" i="12"/>
  <c r="AL459" i="12"/>
  <c r="AN459" i="12" s="1"/>
  <c r="R274" i="12"/>
  <c r="U133" i="16"/>
  <c r="Y133" i="16" s="1"/>
  <c r="V133" i="16"/>
  <c r="Z133" i="16" s="1"/>
  <c r="U183" i="16"/>
  <c r="Y183" i="16" s="1"/>
  <c r="V183" i="16"/>
  <c r="Z183" i="16" s="1"/>
  <c r="S218" i="16"/>
  <c r="T218" i="16"/>
  <c r="AD218" i="16" s="1"/>
  <c r="AL22" i="13"/>
  <c r="AN22" i="13" s="1"/>
  <c r="AK22" i="13"/>
  <c r="AM22" i="13" s="1"/>
  <c r="AL467" i="12"/>
  <c r="AN467" i="12" s="1"/>
  <c r="AK467" i="12"/>
  <c r="AM467" i="12" s="1"/>
  <c r="AL196" i="12"/>
  <c r="AN196" i="12" s="1"/>
  <c r="AK196" i="12"/>
  <c r="AM196" i="12" s="1"/>
  <c r="AL388" i="12"/>
  <c r="AN388" i="12" s="1"/>
  <c r="AK388" i="12"/>
  <c r="AM388" i="12" s="1"/>
  <c r="AL362" i="12"/>
  <c r="AN362" i="12" s="1"/>
  <c r="AK362" i="12"/>
  <c r="AM362" i="12" s="1"/>
  <c r="AK214" i="16"/>
  <c r="AM214" i="16" s="1"/>
  <c r="AL214" i="16"/>
  <c r="AN214" i="16" s="1"/>
  <c r="AL28" i="14"/>
  <c r="AK28" i="14"/>
  <c r="AM28" i="14" s="1"/>
  <c r="AK54" i="12"/>
  <c r="AL54" i="12"/>
  <c r="AN54" i="12" s="1"/>
  <c r="T24" i="14"/>
  <c r="AD24" i="14" s="1"/>
  <c r="S24" i="14"/>
  <c r="AG271" i="12"/>
  <c r="AH271" i="12"/>
  <c r="AJ271" i="12" s="1"/>
  <c r="U9" i="13"/>
  <c r="Y9" i="13" s="1"/>
  <c r="V9" i="13"/>
  <c r="S358" i="12"/>
  <c r="T358" i="12"/>
  <c r="AD358" i="12" s="1"/>
  <c r="R123" i="12"/>
  <c r="R25" i="16"/>
  <c r="V129" i="16"/>
  <c r="U129" i="16"/>
  <c r="Y129" i="16" s="1"/>
  <c r="AH204" i="16"/>
  <c r="AJ204" i="16" s="1"/>
  <c r="AG204" i="16"/>
  <c r="AI204" i="16" s="1"/>
  <c r="X55" i="12"/>
  <c r="AB55" i="12" s="1"/>
  <c r="W55" i="12"/>
  <c r="AA55" i="12" s="1"/>
  <c r="T92" i="12"/>
  <c r="AD92" i="12" s="1"/>
  <c r="S92" i="12"/>
  <c r="AC92" i="12" s="1"/>
  <c r="R228" i="12"/>
  <c r="S436" i="12"/>
  <c r="AC436" i="12" s="1"/>
  <c r="T436" i="12"/>
  <c r="AD436" i="12" s="1"/>
  <c r="S23" i="13"/>
  <c r="T23" i="13"/>
  <c r="AD23" i="13" s="1"/>
  <c r="V16" i="12"/>
  <c r="Z16" i="12" s="1"/>
  <c r="U16" i="12"/>
  <c r="Y16" i="12" s="1"/>
  <c r="U371" i="12"/>
  <c r="Y371" i="12" s="1"/>
  <c r="V371" i="12"/>
  <c r="Z371" i="12" s="1"/>
  <c r="AK97" i="15"/>
  <c r="AM97" i="15" s="1"/>
  <c r="AL97" i="15"/>
  <c r="AN97" i="15" s="1"/>
  <c r="R188" i="16"/>
  <c r="U24" i="3"/>
  <c r="Y24" i="3" s="1"/>
  <c r="V24" i="3"/>
  <c r="Z24" i="3" s="1"/>
  <c r="AK56" i="12"/>
  <c r="AM56" i="12" s="1"/>
  <c r="AL56" i="12"/>
  <c r="AN56" i="12" s="1"/>
  <c r="T111" i="16"/>
  <c r="AD111" i="16" s="1"/>
  <c r="S111" i="16"/>
  <c r="AC111" i="16" s="1"/>
  <c r="V54" i="12"/>
  <c r="Z54" i="12" s="1"/>
  <c r="U54" i="12"/>
  <c r="Y54" i="12" s="1"/>
  <c r="R29" i="15"/>
  <c r="R157" i="16"/>
  <c r="R49" i="12"/>
  <c r="T145" i="12"/>
  <c r="AD145" i="12" s="1"/>
  <c r="S145" i="12"/>
  <c r="AL87" i="16"/>
  <c r="AN87" i="16" s="1"/>
  <c r="AK87" i="16"/>
  <c r="AM87" i="16" s="1"/>
  <c r="R33" i="15"/>
  <c r="U393" i="12"/>
  <c r="Y393" i="12" s="1"/>
  <c r="V393" i="12"/>
  <c r="Z393" i="12" s="1"/>
  <c r="AH341" i="12"/>
  <c r="AJ341" i="12" s="1"/>
  <c r="AG341" i="12"/>
  <c r="AI341" i="12" s="1"/>
  <c r="X315" i="12"/>
  <c r="W315" i="12"/>
  <c r="AA315" i="12" s="1"/>
  <c r="AH29" i="13"/>
  <c r="AJ29" i="13" s="1"/>
  <c r="AG29" i="13"/>
  <c r="AI29" i="13" s="1"/>
  <c r="AK319" i="12"/>
  <c r="AM319" i="12" s="1"/>
  <c r="AL319" i="12"/>
  <c r="AN319" i="12" s="1"/>
  <c r="X277" i="12"/>
  <c r="AB277" i="12" s="1"/>
  <c r="W277" i="12"/>
  <c r="AA277" i="12" s="1"/>
  <c r="V226" i="16"/>
  <c r="Z226" i="16" s="1"/>
  <c r="U226" i="16"/>
  <c r="Y226" i="16" s="1"/>
  <c r="V33" i="3"/>
  <c r="Z33" i="3" s="1"/>
  <c r="U33" i="3"/>
  <c r="Y33" i="3" s="1"/>
  <c r="U66" i="3"/>
  <c r="Y66" i="3" s="1"/>
  <c r="V66" i="3"/>
  <c r="Z66" i="3" s="1"/>
  <c r="AH121" i="12"/>
  <c r="AJ121" i="12" s="1"/>
  <c r="AG121" i="12"/>
  <c r="AI121" i="12" s="1"/>
  <c r="R114" i="12"/>
  <c r="AG494" i="12"/>
  <c r="AI494" i="12" s="1"/>
  <c r="AH494" i="12"/>
  <c r="AJ494" i="12" s="1"/>
  <c r="V458" i="12"/>
  <c r="Z458" i="12" s="1"/>
  <c r="U458" i="12"/>
  <c r="Y458" i="12" s="1"/>
  <c r="AG354" i="12"/>
  <c r="AH354" i="12"/>
  <c r="AJ354" i="12" s="1"/>
  <c r="W67" i="16"/>
  <c r="AA67" i="16" s="1"/>
  <c r="X67" i="16"/>
  <c r="AB67" i="16" s="1"/>
  <c r="AL86" i="12"/>
  <c r="AN86" i="12" s="1"/>
  <c r="AK86" i="12"/>
  <c r="AM86" i="12" s="1"/>
  <c r="R101" i="16"/>
  <c r="AH318" i="12"/>
  <c r="AJ318" i="12" s="1"/>
  <c r="AG318" i="12"/>
  <c r="AI318" i="12" s="1"/>
  <c r="R159" i="16"/>
  <c r="V501" i="12"/>
  <c r="Z501" i="12" s="1"/>
  <c r="U501" i="12"/>
  <c r="Y501" i="12" s="1"/>
  <c r="U41" i="14"/>
  <c r="Y41" i="14" s="1"/>
  <c r="V41" i="14"/>
  <c r="Z41" i="14" s="1"/>
  <c r="AL16" i="12"/>
  <c r="AN16" i="12" s="1"/>
  <c r="AK16" i="12"/>
  <c r="AM16" i="12" s="1"/>
  <c r="X57" i="3"/>
  <c r="AB57" i="3" s="1"/>
  <c r="W57" i="3"/>
  <c r="AA57" i="3" s="1"/>
  <c r="AH107" i="16"/>
  <c r="AJ107" i="16" s="1"/>
  <c r="AG107" i="16"/>
  <c r="U222" i="12"/>
  <c r="Y222" i="12" s="1"/>
  <c r="V222" i="12"/>
  <c r="Z222" i="12" s="1"/>
  <c r="U439" i="12"/>
  <c r="Y439" i="12" s="1"/>
  <c r="V439" i="12"/>
  <c r="Z439" i="12" s="1"/>
  <c r="AL68" i="15"/>
  <c r="AK68" i="15"/>
  <c r="AM68" i="15" s="1"/>
  <c r="U13" i="14"/>
  <c r="Y13" i="14" s="1"/>
  <c r="V13" i="14"/>
  <c r="V94" i="3"/>
  <c r="Z94" i="3" s="1"/>
  <c r="U94" i="3"/>
  <c r="Y94" i="3" s="1"/>
  <c r="R406" i="12"/>
  <c r="X129" i="12"/>
  <c r="W129" i="12"/>
  <c r="AA129" i="12" s="1"/>
  <c r="AH202" i="12"/>
  <c r="AJ202" i="12" s="1"/>
  <c r="AG202" i="12"/>
  <c r="AL72" i="12"/>
  <c r="AK72" i="12"/>
  <c r="AM72" i="12" s="1"/>
  <c r="U13" i="13"/>
  <c r="Y13" i="13" s="1"/>
  <c r="V13" i="13"/>
  <c r="S402" i="12"/>
  <c r="AC402" i="12" s="1"/>
  <c r="T402" i="12"/>
  <c r="AD402" i="12" s="1"/>
  <c r="U76" i="16"/>
  <c r="Y76" i="16" s="1"/>
  <c r="V76" i="16"/>
  <c r="R259" i="12"/>
  <c r="T82" i="3"/>
  <c r="AD82" i="3" s="1"/>
  <c r="S82" i="3"/>
  <c r="AK58" i="12"/>
  <c r="AM58" i="12" s="1"/>
  <c r="AL58" i="12"/>
  <c r="AN58" i="12" s="1"/>
  <c r="T35" i="15"/>
  <c r="AD35" i="15" s="1"/>
  <c r="S35" i="15"/>
  <c r="R27" i="12"/>
  <c r="V27" i="16"/>
  <c r="Z27" i="16" s="1"/>
  <c r="U27" i="16"/>
  <c r="Y27" i="16" s="1"/>
  <c r="AK18" i="14"/>
  <c r="AM18" i="14" s="1"/>
  <c r="AL18" i="14"/>
  <c r="AN18" i="14" s="1"/>
  <c r="AG36" i="13"/>
  <c r="AH36" i="13"/>
  <c r="AJ36" i="13" s="1"/>
  <c r="R111" i="16"/>
  <c r="S245" i="12"/>
  <c r="T245" i="12"/>
  <c r="AD245" i="12" s="1"/>
  <c r="W359" i="12"/>
  <c r="AA359" i="12" s="1"/>
  <c r="X359" i="12"/>
  <c r="AL310" i="12"/>
  <c r="AN310" i="12" s="1"/>
  <c r="AK310" i="12"/>
  <c r="AM310" i="12" s="1"/>
  <c r="AK247" i="12"/>
  <c r="AM247" i="12" s="1"/>
  <c r="AL247" i="12"/>
  <c r="AN247" i="12" s="1"/>
  <c r="U194" i="16"/>
  <c r="Y194" i="16" s="1"/>
  <c r="V194" i="16"/>
  <c r="Z194" i="16" s="1"/>
  <c r="T183" i="16"/>
  <c r="AD183" i="16" s="1"/>
  <c r="S183" i="16"/>
  <c r="R80" i="3"/>
  <c r="R149" i="12"/>
  <c r="AG49" i="16"/>
  <c r="AH49" i="16"/>
  <c r="AJ49" i="16" s="1"/>
  <c r="AH135" i="12"/>
  <c r="AJ135" i="12" s="1"/>
  <c r="AG135" i="12"/>
  <c r="AI135" i="12" s="1"/>
  <c r="X410" i="12"/>
  <c r="AB410" i="12" s="1"/>
  <c r="W410" i="12"/>
  <c r="AA410" i="12" s="1"/>
  <c r="AK491" i="12"/>
  <c r="AM491" i="12" s="1"/>
  <c r="AL491" i="12"/>
  <c r="AN491" i="12" s="1"/>
  <c r="R324" i="12"/>
  <c r="U101" i="12"/>
  <c r="Y101" i="12" s="1"/>
  <c r="V101" i="12"/>
  <c r="Z101" i="12" s="1"/>
  <c r="AG87" i="12"/>
  <c r="AI87" i="12" s="1"/>
  <c r="AH87" i="12"/>
  <c r="AJ87" i="12" s="1"/>
  <c r="T33" i="16"/>
  <c r="AD33" i="16" s="1"/>
  <c r="S33" i="16"/>
  <c r="AC33" i="16" s="1"/>
  <c r="W26" i="13"/>
  <c r="AA26" i="13" s="1"/>
  <c r="X26" i="13"/>
  <c r="AB26" i="13" s="1"/>
  <c r="T222" i="12"/>
  <c r="AD222" i="12" s="1"/>
  <c r="S222" i="12"/>
  <c r="AG167" i="12"/>
  <c r="AH167" i="12"/>
  <c r="AJ167" i="12" s="1"/>
  <c r="AK65" i="3"/>
  <c r="AM65" i="3" s="1"/>
  <c r="AL65" i="3"/>
  <c r="AN65" i="3" s="1"/>
  <c r="T67" i="15"/>
  <c r="AD67" i="15" s="1"/>
  <c r="S67" i="15"/>
  <c r="AK21" i="12"/>
  <c r="AM21" i="12" s="1"/>
  <c r="AL21" i="12"/>
  <c r="AN21" i="12" s="1"/>
  <c r="S183" i="12"/>
  <c r="AC183" i="12" s="1"/>
  <c r="T183" i="12"/>
  <c r="AD183" i="12" s="1"/>
  <c r="R18" i="13"/>
  <c r="T141" i="16"/>
  <c r="AD141" i="16" s="1"/>
  <c r="S141" i="16"/>
  <c r="T29" i="15"/>
  <c r="AD29" i="15" s="1"/>
  <c r="S29" i="15"/>
  <c r="R91" i="15"/>
  <c r="T34" i="13"/>
  <c r="AD34" i="13" s="1"/>
  <c r="S34" i="13"/>
  <c r="AC34" i="13" s="1"/>
  <c r="T31" i="3"/>
  <c r="AD31" i="3" s="1"/>
  <c r="S31" i="3"/>
  <c r="AC31" i="3" s="1"/>
  <c r="AG20" i="15"/>
  <c r="AH20" i="15"/>
  <c r="AJ20" i="15" s="1"/>
  <c r="U192" i="16"/>
  <c r="Y192" i="16" s="1"/>
  <c r="V192" i="16"/>
  <c r="Z192" i="16" s="1"/>
  <c r="X159" i="12"/>
  <c r="W159" i="12"/>
  <c r="AA159" i="12" s="1"/>
  <c r="W354" i="12"/>
  <c r="AA354" i="12" s="1"/>
  <c r="X354" i="12"/>
  <c r="AG159" i="12"/>
  <c r="AH159" i="12"/>
  <c r="AJ159" i="12" s="1"/>
  <c r="AG71" i="15"/>
  <c r="AI71" i="15" s="1"/>
  <c r="AH71" i="15"/>
  <c r="AJ71" i="15" s="1"/>
  <c r="X22" i="12"/>
  <c r="W22" i="12"/>
  <c r="AA22" i="12" s="1"/>
  <c r="R296" i="12"/>
  <c r="W117" i="12"/>
  <c r="AA117" i="12" s="1"/>
  <c r="X117" i="12"/>
  <c r="W141" i="16"/>
  <c r="AA141" i="16" s="1"/>
  <c r="X141" i="16"/>
  <c r="AK43" i="3"/>
  <c r="AM43" i="3" s="1"/>
  <c r="AL43" i="3"/>
  <c r="AN43" i="3" s="1"/>
  <c r="AL484" i="12"/>
  <c r="AN484" i="12" s="1"/>
  <c r="AK484" i="12"/>
  <c r="AM484" i="12" s="1"/>
  <c r="V498" i="12"/>
  <c r="U498" i="12"/>
  <c r="Y498" i="12" s="1"/>
  <c r="R325" i="12"/>
  <c r="T184" i="16"/>
  <c r="AD184" i="16" s="1"/>
  <c r="S184" i="16"/>
  <c r="AK29" i="14"/>
  <c r="AM29" i="14" s="1"/>
  <c r="AL29" i="14"/>
  <c r="AN29" i="14" s="1"/>
  <c r="W412" i="12"/>
  <c r="AA412" i="12" s="1"/>
  <c r="X412" i="12"/>
  <c r="AB412" i="12" s="1"/>
  <c r="R33" i="14"/>
  <c r="Q33" i="14" s="1"/>
  <c r="AE33" i="14" s="1"/>
  <c r="R25" i="3"/>
  <c r="W397" i="12"/>
  <c r="AA397" i="12" s="1"/>
  <c r="X397" i="12"/>
  <c r="AB397" i="12" s="1"/>
  <c r="X91" i="3"/>
  <c r="AB91" i="3" s="1"/>
  <c r="W91" i="3"/>
  <c r="AA91" i="3" s="1"/>
  <c r="AH237" i="12"/>
  <c r="AJ237" i="12" s="1"/>
  <c r="AG237" i="12"/>
  <c r="AI237" i="12" s="1"/>
  <c r="T159" i="16"/>
  <c r="AD159" i="16" s="1"/>
  <c r="S159" i="16"/>
  <c r="AH397" i="12"/>
  <c r="AJ397" i="12" s="1"/>
  <c r="AG397" i="12"/>
  <c r="X311" i="12"/>
  <c r="AB311" i="12" s="1"/>
  <c r="W311" i="12"/>
  <c r="AA311" i="12" s="1"/>
  <c r="X113" i="12"/>
  <c r="W113" i="12"/>
  <c r="AA113" i="12" s="1"/>
  <c r="W20" i="14"/>
  <c r="AA20" i="14" s="1"/>
  <c r="X20" i="14"/>
  <c r="AG100" i="15"/>
  <c r="AH100" i="15"/>
  <c r="AJ100" i="15" s="1"/>
  <c r="R232" i="12"/>
  <c r="S155" i="12"/>
  <c r="T155" i="12"/>
  <c r="AD155" i="12" s="1"/>
  <c r="AK41" i="14"/>
  <c r="AM41" i="14" s="1"/>
  <c r="AL41" i="14"/>
  <c r="AN41" i="14" s="1"/>
  <c r="AG31" i="13"/>
  <c r="AH31" i="13"/>
  <c r="AJ31" i="13" s="1"/>
  <c r="V87" i="3"/>
  <c r="Z87" i="3" s="1"/>
  <c r="U87" i="3"/>
  <c r="Y87" i="3" s="1"/>
  <c r="T62" i="3"/>
  <c r="AD62" i="3" s="1"/>
  <c r="S62" i="3"/>
  <c r="T16" i="13"/>
  <c r="AD16" i="13" s="1"/>
  <c r="S16" i="13"/>
  <c r="AG8" i="12"/>
  <c r="AI8" i="12" s="1"/>
  <c r="AH8" i="12"/>
  <c r="AJ8" i="12" s="1"/>
  <c r="X107" i="12"/>
  <c r="AB107" i="12" s="1"/>
  <c r="W107" i="12"/>
  <c r="AA107" i="12" s="1"/>
  <c r="U279" i="12"/>
  <c r="Y279" i="12" s="1"/>
  <c r="V279" i="12"/>
  <c r="V91" i="15"/>
  <c r="Z91" i="15" s="1"/>
  <c r="U91" i="15"/>
  <c r="Y91" i="15" s="1"/>
  <c r="R265" i="12"/>
  <c r="AG208" i="12"/>
  <c r="AI208" i="12" s="1"/>
  <c r="AH208" i="12"/>
  <c r="AJ208" i="12" s="1"/>
  <c r="AG323" i="12"/>
  <c r="AI323" i="12" s="1"/>
  <c r="AH323" i="12"/>
  <c r="AJ323" i="12" s="1"/>
  <c r="S88" i="3"/>
  <c r="AC88" i="3" s="1"/>
  <c r="T88" i="3"/>
  <c r="AD88" i="3" s="1"/>
  <c r="V461" i="12"/>
  <c r="U461" i="12"/>
  <c r="Y461" i="12" s="1"/>
  <c r="AL42" i="12"/>
  <c r="AN42" i="12" s="1"/>
  <c r="AK42" i="12"/>
  <c r="AM42" i="12" s="1"/>
  <c r="AL21" i="13"/>
  <c r="AN21" i="13" s="1"/>
  <c r="AK21" i="13"/>
  <c r="AM21" i="13" s="1"/>
  <c r="AH370" i="12"/>
  <c r="AJ370" i="12" s="1"/>
  <c r="AG370" i="12"/>
  <c r="AI370" i="12" s="1"/>
  <c r="W403" i="12"/>
  <c r="AA403" i="12" s="1"/>
  <c r="X403" i="12"/>
  <c r="AB403" i="12" s="1"/>
  <c r="X146" i="12"/>
  <c r="W146" i="12"/>
  <c r="AA146" i="12" s="1"/>
  <c r="U89" i="15"/>
  <c r="Y89" i="15" s="1"/>
  <c r="V89" i="15"/>
  <c r="Z89" i="15" s="1"/>
  <c r="AG345" i="12"/>
  <c r="AH345" i="12"/>
  <c r="AJ345" i="12" s="1"/>
  <c r="AG46" i="16"/>
  <c r="AI46" i="16" s="1"/>
  <c r="AH46" i="16"/>
  <c r="AJ46" i="16" s="1"/>
  <c r="AK78" i="15"/>
  <c r="AM78" i="15" s="1"/>
  <c r="AL78" i="15"/>
  <c r="AL18" i="3"/>
  <c r="AN18" i="3" s="1"/>
  <c r="AK18" i="3"/>
  <c r="AM18" i="3" s="1"/>
  <c r="AK335" i="12"/>
  <c r="AM335" i="12" s="1"/>
  <c r="AL335" i="12"/>
  <c r="AN335" i="12" s="1"/>
  <c r="AK46" i="15"/>
  <c r="AM46" i="15" s="1"/>
  <c r="AL46" i="15"/>
  <c r="V119" i="16"/>
  <c r="Z119" i="16" s="1"/>
  <c r="U119" i="16"/>
  <c r="Y119" i="16" s="1"/>
  <c r="S433" i="12"/>
  <c r="AC433" i="12" s="1"/>
  <c r="T433" i="12"/>
  <c r="AD433" i="12" s="1"/>
  <c r="U39" i="16"/>
  <c r="Y39" i="16" s="1"/>
  <c r="V39" i="16"/>
  <c r="S420" i="12"/>
  <c r="AC420" i="12" s="1"/>
  <c r="T420" i="12"/>
  <c r="AD420" i="12" s="1"/>
  <c r="T78" i="15"/>
  <c r="AD78" i="15" s="1"/>
  <c r="S78" i="15"/>
  <c r="W88" i="3"/>
  <c r="AA88" i="3" s="1"/>
  <c r="X88" i="3"/>
  <c r="AB88" i="3" s="1"/>
  <c r="U249" i="12"/>
  <c r="Y249" i="12" s="1"/>
  <c r="V249" i="12"/>
  <c r="T187" i="16"/>
  <c r="AD187" i="16" s="1"/>
  <c r="S187" i="16"/>
  <c r="AC187" i="16" s="1"/>
  <c r="T42" i="14"/>
  <c r="AD42" i="14" s="1"/>
  <c r="S42" i="14"/>
  <c r="X43" i="15"/>
  <c r="AB43" i="15" s="1"/>
  <c r="W43" i="15"/>
  <c r="AA43" i="15" s="1"/>
  <c r="R425" i="12"/>
  <c r="X81" i="12"/>
  <c r="AB81" i="12" s="1"/>
  <c r="W81" i="12"/>
  <c r="AA81" i="12" s="1"/>
  <c r="T407" i="12"/>
  <c r="AD407" i="12" s="1"/>
  <c r="S407" i="12"/>
  <c r="S96" i="15"/>
  <c r="AC96" i="15" s="1"/>
  <c r="T96" i="15"/>
  <c r="AD96" i="15" s="1"/>
  <c r="X454" i="12"/>
  <c r="AB454" i="12" s="1"/>
  <c r="W454" i="12"/>
  <c r="AA454" i="12" s="1"/>
  <c r="R37" i="15"/>
  <c r="AK223" i="12"/>
  <c r="AM223" i="12" s="1"/>
  <c r="AL223" i="12"/>
  <c r="U287" i="12"/>
  <c r="Y287" i="12" s="1"/>
  <c r="V287" i="12"/>
  <c r="X65" i="12"/>
  <c r="AB65" i="12" s="1"/>
  <c r="W65" i="12"/>
  <c r="AA65" i="12" s="1"/>
  <c r="U335" i="12"/>
  <c r="Y335" i="12" s="1"/>
  <c r="V335" i="12"/>
  <c r="R90" i="12"/>
  <c r="AG403" i="12"/>
  <c r="AI403" i="12" s="1"/>
  <c r="AH403" i="12"/>
  <c r="AJ403" i="12" s="1"/>
  <c r="R101" i="12"/>
  <c r="AH480" i="12"/>
  <c r="AJ480" i="12" s="1"/>
  <c r="AG480" i="12"/>
  <c r="AK52" i="16"/>
  <c r="AM52" i="16" s="1"/>
  <c r="AL52" i="16"/>
  <c r="AN52" i="16" s="1"/>
  <c r="R446" i="12"/>
  <c r="X75" i="15"/>
  <c r="AB75" i="15" s="1"/>
  <c r="W75" i="15"/>
  <c r="AA75" i="15" s="1"/>
  <c r="X214" i="16"/>
  <c r="AB214" i="16" s="1"/>
  <c r="W214" i="16"/>
  <c r="AA214" i="16" s="1"/>
  <c r="R504" i="12"/>
  <c r="AG98" i="16"/>
  <c r="AI98" i="16" s="1"/>
  <c r="AH98" i="16"/>
  <c r="AJ98" i="16" s="1"/>
  <c r="T76" i="16"/>
  <c r="AD76" i="16" s="1"/>
  <c r="S76" i="16"/>
  <c r="R462" i="12"/>
  <c r="U133" i="12"/>
  <c r="Y133" i="12" s="1"/>
  <c r="V133" i="12"/>
  <c r="Z133" i="12" s="1"/>
  <c r="U82" i="15"/>
  <c r="Y82" i="15" s="1"/>
  <c r="V82" i="15"/>
  <c r="Z82" i="15" s="1"/>
  <c r="AK59" i="12"/>
  <c r="AM59" i="12" s="1"/>
  <c r="AL59" i="12"/>
  <c r="AL108" i="16"/>
  <c r="AN108" i="16" s="1"/>
  <c r="AK108" i="16"/>
  <c r="AM108" i="16" s="1"/>
  <c r="AH41" i="12"/>
  <c r="AJ41" i="12" s="1"/>
  <c r="AG41" i="12"/>
  <c r="AI41" i="12" s="1"/>
  <c r="AH24" i="12"/>
  <c r="AJ24" i="12" s="1"/>
  <c r="AG24" i="12"/>
  <c r="AI24" i="12" s="1"/>
  <c r="S61" i="3"/>
  <c r="AC61" i="3" s="1"/>
  <c r="T61" i="3"/>
  <c r="AD61" i="3" s="1"/>
  <c r="AH393" i="12"/>
  <c r="AJ393" i="12" s="1"/>
  <c r="AG393" i="12"/>
  <c r="T506" i="12"/>
  <c r="AD506" i="12" s="1"/>
  <c r="S506" i="12"/>
  <c r="AC506" i="12" s="1"/>
  <c r="R18" i="14"/>
  <c r="W323" i="12"/>
  <c r="AA323" i="12" s="1"/>
  <c r="X323" i="12"/>
  <c r="AB323" i="12" s="1"/>
  <c r="U266" i="12"/>
  <c r="Y266" i="12" s="1"/>
  <c r="V266" i="12"/>
  <c r="V271" i="12"/>
  <c r="U271" i="12"/>
  <c r="Y271" i="12" s="1"/>
  <c r="AG128" i="16"/>
  <c r="AI128" i="16" s="1"/>
  <c r="AH128" i="16"/>
  <c r="AJ128" i="16" s="1"/>
  <c r="R149" i="16"/>
  <c r="AH130" i="12"/>
  <c r="AJ130" i="12" s="1"/>
  <c r="AG130" i="12"/>
  <c r="S366" i="12"/>
  <c r="AC366" i="12" s="1"/>
  <c r="T366" i="12"/>
  <c r="AD366" i="12" s="1"/>
  <c r="AG87" i="15"/>
  <c r="AH87" i="15"/>
  <c r="AJ87" i="15" s="1"/>
  <c r="W91" i="16"/>
  <c r="AA91" i="16" s="1"/>
  <c r="X91" i="16"/>
  <c r="AB91" i="16" s="1"/>
  <c r="T150" i="16"/>
  <c r="AD150" i="16" s="1"/>
  <c r="S150" i="16"/>
  <c r="AC150" i="16" s="1"/>
  <c r="AG65" i="12"/>
  <c r="AI65" i="12" s="1"/>
  <c r="AH65" i="12"/>
  <c r="AJ65" i="12" s="1"/>
  <c r="S224" i="12"/>
  <c r="T224" i="12"/>
  <c r="AD224" i="12" s="1"/>
  <c r="AG353" i="12"/>
  <c r="AI353" i="12" s="1"/>
  <c r="AH353" i="12"/>
  <c r="AJ353" i="12" s="1"/>
  <c r="AL137" i="12"/>
  <c r="AN137" i="12" s="1"/>
  <c r="AK137" i="12"/>
  <c r="AM137" i="12" s="1"/>
  <c r="R239" i="12"/>
  <c r="T113" i="12"/>
  <c r="AD113" i="12" s="1"/>
  <c r="S113" i="12"/>
  <c r="S84" i="3"/>
  <c r="AC84" i="3" s="1"/>
  <c r="T84" i="3"/>
  <c r="AD84" i="3" s="1"/>
  <c r="AL349" i="12"/>
  <c r="AN349" i="12" s="1"/>
  <c r="AK349" i="12"/>
  <c r="AM349" i="12" s="1"/>
  <c r="AH122" i="16"/>
  <c r="AJ122" i="16" s="1"/>
  <c r="AG122" i="16"/>
  <c r="AI122" i="16" s="1"/>
  <c r="AH222" i="12"/>
  <c r="AJ222" i="12" s="1"/>
  <c r="AG222" i="12"/>
  <c r="AI222" i="12" s="1"/>
  <c r="U28" i="3"/>
  <c r="Y28" i="3" s="1"/>
  <c r="V28" i="3"/>
  <c r="Z28" i="3" s="1"/>
  <c r="AH325" i="12"/>
  <c r="AJ325" i="12" s="1"/>
  <c r="AG325" i="12"/>
  <c r="AI325" i="12" s="1"/>
  <c r="U123" i="16"/>
  <c r="Y123" i="16" s="1"/>
  <c r="V123" i="16"/>
  <c r="R17" i="14"/>
  <c r="U18" i="13"/>
  <c r="Y18" i="13" s="1"/>
  <c r="V18" i="13"/>
  <c r="Z18" i="13" s="1"/>
  <c r="S8" i="13"/>
  <c r="AC8" i="13" s="1"/>
  <c r="T8" i="13"/>
  <c r="AD8" i="13" s="1"/>
  <c r="AG35" i="15"/>
  <c r="AI35" i="15" s="1"/>
  <c r="AH35" i="15"/>
  <c r="AJ35" i="15" s="1"/>
  <c r="X66" i="3"/>
  <c r="W66" i="3"/>
  <c r="AA66" i="3" s="1"/>
  <c r="AG330" i="12"/>
  <c r="AI330" i="12" s="1"/>
  <c r="AH330" i="12"/>
  <c r="AJ330" i="12" s="1"/>
  <c r="V163" i="12"/>
  <c r="U163" i="12"/>
  <c r="Y163" i="12" s="1"/>
  <c r="U32" i="16"/>
  <c r="Y32" i="16" s="1"/>
  <c r="V32" i="16"/>
  <c r="AL106" i="16"/>
  <c r="AN106" i="16" s="1"/>
  <c r="AK106" i="16"/>
  <c r="AM106" i="16" s="1"/>
  <c r="AH424" i="12"/>
  <c r="AJ424" i="12" s="1"/>
  <c r="AG424" i="12"/>
  <c r="AI424" i="12" s="1"/>
  <c r="AG29" i="15"/>
  <c r="AI29" i="15" s="1"/>
  <c r="AH29" i="15"/>
  <c r="AJ29" i="15" s="1"/>
  <c r="R210" i="12"/>
  <c r="AG180" i="12"/>
  <c r="AI180" i="12" s="1"/>
  <c r="AH180" i="12"/>
  <c r="AJ180" i="12" s="1"/>
  <c r="AK32" i="13"/>
  <c r="AM32" i="13" s="1"/>
  <c r="AL32" i="13"/>
  <c r="AN32" i="13" s="1"/>
  <c r="V427" i="12"/>
  <c r="U427" i="12"/>
  <c r="Y427" i="12" s="1"/>
  <c r="U18" i="15"/>
  <c r="Y18" i="15" s="1"/>
  <c r="V18" i="15"/>
  <c r="Z18" i="15" s="1"/>
  <c r="R13" i="13"/>
  <c r="AK7" i="14"/>
  <c r="AM7" i="14" s="1"/>
  <c r="AL7" i="14"/>
  <c r="AN7" i="14" s="1"/>
  <c r="V85" i="3"/>
  <c r="Z85" i="3" s="1"/>
  <c r="U85" i="3"/>
  <c r="Y85" i="3" s="1"/>
  <c r="X195" i="12"/>
  <c r="W195" i="12"/>
  <c r="AA195" i="12" s="1"/>
  <c r="X242" i="12"/>
  <c r="AB242" i="12" s="1"/>
  <c r="W242" i="12"/>
  <c r="AA242" i="12" s="1"/>
  <c r="AH288" i="12"/>
  <c r="AJ288" i="12" s="1"/>
  <c r="AG288" i="12"/>
  <c r="AH414" i="12"/>
  <c r="AJ414" i="12" s="1"/>
  <c r="AG414" i="12"/>
  <c r="W509" i="12"/>
  <c r="AA509" i="12" s="1"/>
  <c r="X509" i="12"/>
  <c r="AB509" i="12" s="1"/>
  <c r="R283" i="12"/>
  <c r="R191" i="16"/>
  <c r="R371" i="12"/>
  <c r="T96" i="12"/>
  <c r="AD96" i="12" s="1"/>
  <c r="S96" i="12"/>
  <c r="S396" i="12"/>
  <c r="T396" i="12"/>
  <c r="AD396" i="12" s="1"/>
  <c r="AH109" i="16"/>
  <c r="AJ109" i="16" s="1"/>
  <c r="AG109" i="16"/>
  <c r="AI109" i="16" s="1"/>
  <c r="T447" i="12"/>
  <c r="AD447" i="12" s="1"/>
  <c r="S447" i="12"/>
  <c r="AC447" i="12" s="1"/>
  <c r="AG372" i="12"/>
  <c r="AI372" i="12" s="1"/>
  <c r="AH372" i="12"/>
  <c r="AJ372" i="12" s="1"/>
  <c r="AL78" i="12"/>
  <c r="AN78" i="12" s="1"/>
  <c r="AK78" i="12"/>
  <c r="AM78" i="12" s="1"/>
  <c r="V103" i="15"/>
  <c r="Z103" i="15" s="1"/>
  <c r="U103" i="15"/>
  <c r="Y103" i="15" s="1"/>
  <c r="X271" i="12"/>
  <c r="W271" i="12"/>
  <c r="AA271" i="12" s="1"/>
  <c r="AH203" i="16"/>
  <c r="AJ203" i="16" s="1"/>
  <c r="AG203" i="16"/>
  <c r="AI203" i="16" s="1"/>
  <c r="AK28" i="13"/>
  <c r="AM28" i="13" s="1"/>
  <c r="AL28" i="13"/>
  <c r="AN28" i="13" s="1"/>
  <c r="AL9" i="12"/>
  <c r="AN9" i="12" s="1"/>
  <c r="AK9" i="12"/>
  <c r="AM9" i="12" s="1"/>
  <c r="AG352" i="12"/>
  <c r="AH352" i="12"/>
  <c r="AJ352" i="12" s="1"/>
  <c r="T140" i="16"/>
  <c r="AD140" i="16" s="1"/>
  <c r="S140" i="16"/>
  <c r="AC140" i="16" s="1"/>
  <c r="R108" i="16"/>
  <c r="Q108" i="16" s="1"/>
  <c r="AL73" i="16"/>
  <c r="AN73" i="16" s="1"/>
  <c r="AK73" i="16"/>
  <c r="AM73" i="16" s="1"/>
  <c r="AK326" i="12"/>
  <c r="AM326" i="12" s="1"/>
  <c r="AL326" i="12"/>
  <c r="AN326" i="12" s="1"/>
  <c r="AH154" i="12"/>
  <c r="AJ154" i="12" s="1"/>
  <c r="AG154" i="12"/>
  <c r="AI154" i="12" s="1"/>
  <c r="AH26" i="13"/>
  <c r="AJ26" i="13" s="1"/>
  <c r="AG26" i="13"/>
  <c r="AI26" i="13" s="1"/>
  <c r="T431" i="12"/>
  <c r="AD431" i="12" s="1"/>
  <c r="S431" i="12"/>
  <c r="AC431" i="12" s="1"/>
  <c r="AG135" i="16"/>
  <c r="AI135" i="16" s="1"/>
  <c r="AH135" i="16"/>
  <c r="AJ135" i="16" s="1"/>
  <c r="X83" i="15"/>
  <c r="AB83" i="15" s="1"/>
  <c r="W83" i="15"/>
  <c r="AA83" i="15" s="1"/>
  <c r="AK88" i="15"/>
  <c r="AM88" i="15" s="1"/>
  <c r="AL88" i="15"/>
  <c r="AN88" i="15" s="1"/>
  <c r="AL22" i="15"/>
  <c r="AN22" i="15" s="1"/>
  <c r="AK22" i="15"/>
  <c r="AM22" i="15" s="1"/>
  <c r="X150" i="16"/>
  <c r="AB150" i="16" s="1"/>
  <c r="W150" i="16"/>
  <c r="AA150" i="16" s="1"/>
  <c r="AH175" i="16"/>
  <c r="AJ175" i="16" s="1"/>
  <c r="AG175" i="16"/>
  <c r="W27" i="16"/>
  <c r="AA27" i="16" s="1"/>
  <c r="X27" i="16"/>
  <c r="AB27" i="16" s="1"/>
  <c r="X13" i="12"/>
  <c r="AB13" i="12" s="1"/>
  <c r="W13" i="12"/>
  <c r="AA13" i="12" s="1"/>
  <c r="S217" i="12"/>
  <c r="T217" i="12"/>
  <c r="AD217" i="12" s="1"/>
  <c r="R389" i="12"/>
  <c r="AL33" i="3"/>
  <c r="AN33" i="3" s="1"/>
  <c r="AK33" i="3"/>
  <c r="AM33" i="3" s="1"/>
  <c r="S43" i="16"/>
  <c r="T43" i="16"/>
  <c r="AD43" i="16" s="1"/>
  <c r="AL161" i="12"/>
  <c r="AN161" i="12" s="1"/>
  <c r="AK161" i="12"/>
  <c r="AM161" i="12" s="1"/>
  <c r="U177" i="12"/>
  <c r="Y177" i="12" s="1"/>
  <c r="V177" i="12"/>
  <c r="Z177" i="12" s="1"/>
  <c r="R28" i="12"/>
  <c r="AG351" i="12"/>
  <c r="AI351" i="12" s="1"/>
  <c r="AH351" i="12"/>
  <c r="AJ351" i="12" s="1"/>
  <c r="R133" i="16"/>
  <c r="Q133" i="16" s="1"/>
  <c r="X219" i="16"/>
  <c r="AB219" i="16" s="1"/>
  <c r="W219" i="16"/>
  <c r="AA219" i="16" s="1"/>
  <c r="R97" i="12"/>
  <c r="AL37" i="12"/>
  <c r="AN37" i="12" s="1"/>
  <c r="AK37" i="12"/>
  <c r="AL57" i="16"/>
  <c r="AN57" i="16" s="1"/>
  <c r="AK57" i="16"/>
  <c r="AM57" i="16" s="1"/>
  <c r="AK9" i="14"/>
  <c r="AM9" i="14" s="1"/>
  <c r="AL9" i="14"/>
  <c r="S301" i="12"/>
  <c r="T301" i="12"/>
  <c r="AD301" i="12" s="1"/>
  <c r="S491" i="12"/>
  <c r="AC491" i="12" s="1"/>
  <c r="T491" i="12"/>
  <c r="AD491" i="12" s="1"/>
  <c r="R42" i="14"/>
  <c r="V8" i="14"/>
  <c r="Z8" i="14" s="1"/>
  <c r="U8" i="14"/>
  <c r="Y8" i="14" s="1"/>
  <c r="AH77" i="12"/>
  <c r="AJ77" i="12" s="1"/>
  <c r="AG77" i="12"/>
  <c r="AI77" i="12" s="1"/>
  <c r="AH58" i="12"/>
  <c r="AJ58" i="12" s="1"/>
  <c r="AG58" i="12"/>
  <c r="AI58" i="12" s="1"/>
  <c r="X96" i="16"/>
  <c r="AB96" i="16" s="1"/>
  <c r="W96" i="16"/>
  <c r="AA96" i="16" s="1"/>
  <c r="R193" i="16"/>
  <c r="AH14" i="14"/>
  <c r="AJ14" i="14" s="1"/>
  <c r="AG14" i="14"/>
  <c r="AI14" i="14" s="1"/>
  <c r="AL412" i="12"/>
  <c r="AN412" i="12" s="1"/>
  <c r="AK412" i="12"/>
  <c r="AM412" i="12" s="1"/>
  <c r="U188" i="12"/>
  <c r="Y188" i="12" s="1"/>
  <c r="V188" i="12"/>
  <c r="Z188" i="12" s="1"/>
  <c r="V33" i="12"/>
  <c r="Z33" i="12" s="1"/>
  <c r="U33" i="12"/>
  <c r="Y33" i="12" s="1"/>
  <c r="V344" i="12"/>
  <c r="U344" i="12"/>
  <c r="Y344" i="12" s="1"/>
  <c r="AH492" i="12"/>
  <c r="AJ492" i="12" s="1"/>
  <c r="AG492" i="12"/>
  <c r="AI492" i="12" s="1"/>
  <c r="AL179" i="16"/>
  <c r="AN179" i="16" s="1"/>
  <c r="AK179" i="16"/>
  <c r="AM179" i="16" s="1"/>
  <c r="X100" i="15"/>
  <c r="AB100" i="15" s="1"/>
  <c r="W100" i="15"/>
  <c r="AA100" i="15" s="1"/>
  <c r="V485" i="12"/>
  <c r="U485" i="12"/>
  <c r="Y485" i="12" s="1"/>
  <c r="AK295" i="12"/>
  <c r="AM295" i="12" s="1"/>
  <c r="AL295" i="12"/>
  <c r="AN295" i="12" s="1"/>
  <c r="R248" i="12"/>
  <c r="S193" i="16"/>
  <c r="T193" i="16"/>
  <c r="AD193" i="16" s="1"/>
  <c r="AK35" i="12"/>
  <c r="AM35" i="12" s="1"/>
  <c r="AL35" i="12"/>
  <c r="AN35" i="12" s="1"/>
  <c r="S61" i="16"/>
  <c r="AC61" i="16" s="1"/>
  <c r="T61" i="16"/>
  <c r="AH43" i="15"/>
  <c r="AJ43" i="15" s="1"/>
  <c r="AG43" i="15"/>
  <c r="AI43" i="15" s="1"/>
  <c r="W184" i="12"/>
  <c r="AA184" i="12" s="1"/>
  <c r="X184" i="12"/>
  <c r="AB184" i="12" s="1"/>
  <c r="X100" i="12"/>
  <c r="W100" i="12"/>
  <c r="AA100" i="12" s="1"/>
  <c r="V300" i="12"/>
  <c r="Z300" i="12" s="1"/>
  <c r="U300" i="12"/>
  <c r="Y300" i="12" s="1"/>
  <c r="X74" i="15"/>
  <c r="AB74" i="15" s="1"/>
  <c r="W74" i="15"/>
  <c r="AA74" i="15" s="1"/>
  <c r="V417" i="12"/>
  <c r="U417" i="12"/>
  <c r="Y417" i="12" s="1"/>
  <c r="X82" i="15"/>
  <c r="AB82" i="15" s="1"/>
  <c r="W82" i="15"/>
  <c r="AA82" i="15" s="1"/>
  <c r="U52" i="16"/>
  <c r="Y52" i="16" s="1"/>
  <c r="V52" i="16"/>
  <c r="V117" i="12"/>
  <c r="U117" i="12"/>
  <c r="Y117" i="12" s="1"/>
  <c r="S364" i="12"/>
  <c r="AC364" i="12" s="1"/>
  <c r="T364" i="12"/>
  <c r="AD364" i="12" s="1"/>
  <c r="AK336" i="12"/>
  <c r="AL336" i="12"/>
  <c r="AN336" i="12" s="1"/>
  <c r="V319" i="12"/>
  <c r="Z319" i="12" s="1"/>
  <c r="U319" i="12"/>
  <c r="Y319" i="12" s="1"/>
  <c r="W507" i="12"/>
  <c r="AA507" i="12" s="1"/>
  <c r="X507" i="12"/>
  <c r="AB507" i="12" s="1"/>
  <c r="V77" i="12"/>
  <c r="Z77" i="12" s="1"/>
  <c r="U77" i="12"/>
  <c r="Y77" i="12" s="1"/>
  <c r="U73" i="16"/>
  <c r="Y73" i="16" s="1"/>
  <c r="V73" i="16"/>
  <c r="Z73" i="16" s="1"/>
  <c r="U264" i="12"/>
  <c r="Y264" i="12" s="1"/>
  <c r="V264" i="12"/>
  <c r="AH99" i="15"/>
  <c r="AJ99" i="15" s="1"/>
  <c r="AG99" i="15"/>
  <c r="R55" i="16"/>
  <c r="AK40" i="3"/>
  <c r="AM40" i="3" s="1"/>
  <c r="AL40" i="3"/>
  <c r="AN40" i="3" s="1"/>
  <c r="R174" i="16"/>
  <c r="AF174" i="16" s="1"/>
  <c r="W88" i="12"/>
  <c r="AA88" i="12" s="1"/>
  <c r="X88" i="12"/>
  <c r="AB88" i="12" s="1"/>
  <c r="AK91" i="12"/>
  <c r="AM91" i="12" s="1"/>
  <c r="AL91" i="12"/>
  <c r="AN91" i="12" s="1"/>
  <c r="R31" i="12"/>
  <c r="T207" i="12"/>
  <c r="AD207" i="12" s="1"/>
  <c r="S207" i="12"/>
  <c r="AC207" i="12" s="1"/>
  <c r="U32" i="12"/>
  <c r="Y32" i="12" s="1"/>
  <c r="V32" i="12"/>
  <c r="W97" i="16"/>
  <c r="AA97" i="16" s="1"/>
  <c r="X97" i="16"/>
  <c r="R101" i="15"/>
  <c r="T265" i="12"/>
  <c r="AD265" i="12" s="1"/>
  <c r="S265" i="12"/>
  <c r="AH208" i="16"/>
  <c r="AJ208" i="16" s="1"/>
  <c r="AG208" i="16"/>
  <c r="AI208" i="16" s="1"/>
  <c r="R25" i="15"/>
  <c r="V97" i="15"/>
  <c r="Z97" i="15" s="1"/>
  <c r="U97" i="15"/>
  <c r="Y97" i="15" s="1"/>
  <c r="T246" i="12"/>
  <c r="AD246" i="12" s="1"/>
  <c r="S246" i="12"/>
  <c r="AC246" i="12" s="1"/>
  <c r="X262" i="12"/>
  <c r="AB262" i="12" s="1"/>
  <c r="W262" i="12"/>
  <c r="AA262" i="12" s="1"/>
  <c r="V74" i="15"/>
  <c r="Z74" i="15" s="1"/>
  <c r="U74" i="15"/>
  <c r="Y74" i="15" s="1"/>
  <c r="R83" i="3"/>
  <c r="W78" i="12"/>
  <c r="AA78" i="12" s="1"/>
  <c r="X78" i="12"/>
  <c r="AB78" i="12" s="1"/>
  <c r="U289" i="12"/>
  <c r="Y289" i="12" s="1"/>
  <c r="V289" i="12"/>
  <c r="U8" i="12"/>
  <c r="Y8" i="12" s="1"/>
  <c r="V8" i="12"/>
  <c r="Z8" i="12" s="1"/>
  <c r="X17" i="13"/>
  <c r="AB17" i="13" s="1"/>
  <c r="W17" i="13"/>
  <c r="AA17" i="13" s="1"/>
  <c r="AK49" i="15"/>
  <c r="AM49" i="15" s="1"/>
  <c r="AL49" i="15"/>
  <c r="R182" i="16"/>
  <c r="AL210" i="12"/>
  <c r="AN210" i="12" s="1"/>
  <c r="AK210" i="12"/>
  <c r="AM210" i="12" s="1"/>
  <c r="S18" i="15"/>
  <c r="T18" i="15"/>
  <c r="AD18" i="15" s="1"/>
  <c r="AK55" i="16"/>
  <c r="AM55" i="16" s="1"/>
  <c r="AL55" i="16"/>
  <c r="AN55" i="16" s="1"/>
  <c r="AL117" i="12"/>
  <c r="AN117" i="12" s="1"/>
  <c r="AK117" i="12"/>
  <c r="AM117" i="12" s="1"/>
  <c r="R345" i="12"/>
  <c r="W258" i="12"/>
  <c r="AA258" i="12" s="1"/>
  <c r="X258" i="12"/>
  <c r="AB258" i="12" s="1"/>
  <c r="S264" i="12"/>
  <c r="T264" i="12"/>
  <c r="AD264" i="12" s="1"/>
  <c r="V379" i="12"/>
  <c r="U379" i="12"/>
  <c r="Y379" i="12" s="1"/>
  <c r="AG317" i="12"/>
  <c r="AH317" i="12"/>
  <c r="AJ317" i="12" s="1"/>
  <c r="AK82" i="15"/>
  <c r="AM82" i="15" s="1"/>
  <c r="AL82" i="15"/>
  <c r="AN82" i="15" s="1"/>
  <c r="R52" i="15"/>
  <c r="U67" i="3"/>
  <c r="Y67" i="3" s="1"/>
  <c r="V67" i="3"/>
  <c r="Z67" i="3" s="1"/>
  <c r="AG279" i="12"/>
  <c r="AI279" i="12" s="1"/>
  <c r="AH279" i="12"/>
  <c r="AJ279" i="12" s="1"/>
  <c r="X498" i="12"/>
  <c r="W498" i="12"/>
  <c r="AA498" i="12" s="1"/>
  <c r="AH459" i="12"/>
  <c r="AJ459" i="12" s="1"/>
  <c r="AG459" i="12"/>
  <c r="AI459" i="12" s="1"/>
  <c r="U482" i="12"/>
  <c r="Y482" i="12" s="1"/>
  <c r="V482" i="12"/>
  <c r="S471" i="12"/>
  <c r="T471" i="12"/>
  <c r="AD471" i="12" s="1"/>
  <c r="R410" i="12"/>
  <c r="AL76" i="16"/>
  <c r="AN76" i="16" s="1"/>
  <c r="AK76" i="16"/>
  <c r="AM76" i="16" s="1"/>
  <c r="S146" i="12"/>
  <c r="AC146" i="12" s="1"/>
  <c r="T146" i="12"/>
  <c r="AD146" i="12" s="1"/>
  <c r="T312" i="12"/>
  <c r="AD312" i="12" s="1"/>
  <c r="S312" i="12"/>
  <c r="AC312" i="12" s="1"/>
  <c r="S135" i="16"/>
  <c r="T135" i="16"/>
  <c r="AD135" i="16" s="1"/>
  <c r="V299" i="12"/>
  <c r="Z299" i="12" s="1"/>
  <c r="U299" i="12"/>
  <c r="Y299" i="12" s="1"/>
  <c r="U325" i="12"/>
  <c r="Y325" i="12" s="1"/>
  <c r="V325" i="12"/>
  <c r="Z325" i="12" s="1"/>
  <c r="T98" i="3"/>
  <c r="AD98" i="3" s="1"/>
  <c r="S98" i="3"/>
  <c r="AC98" i="3" s="1"/>
  <c r="AK149" i="16"/>
  <c r="AM149" i="16" s="1"/>
  <c r="AL149" i="16"/>
  <c r="AN149" i="16" s="1"/>
  <c r="R217" i="12"/>
  <c r="U75" i="15"/>
  <c r="Y75" i="15" s="1"/>
  <c r="V75" i="15"/>
  <c r="S390" i="12"/>
  <c r="AC390" i="12" s="1"/>
  <c r="T390" i="12"/>
  <c r="AD390" i="12" s="1"/>
  <c r="S163" i="12"/>
  <c r="AC163" i="12" s="1"/>
  <c r="T163" i="12"/>
  <c r="AD163" i="12" s="1"/>
  <c r="AK86" i="16"/>
  <c r="AM86" i="16" s="1"/>
  <c r="AL86" i="16"/>
  <c r="AN86" i="16" s="1"/>
  <c r="V82" i="3"/>
  <c r="U82" i="3"/>
  <c r="Y82" i="3" s="1"/>
  <c r="S147" i="16"/>
  <c r="T147" i="16"/>
  <c r="AD147" i="16" s="1"/>
  <c r="V36" i="13"/>
  <c r="Z36" i="13" s="1"/>
  <c r="U36" i="13"/>
  <c r="Y36" i="13" s="1"/>
  <c r="R194" i="16"/>
  <c r="AG34" i="13"/>
  <c r="AI34" i="13" s="1"/>
  <c r="AH34" i="13"/>
  <c r="AJ34" i="13" s="1"/>
  <c r="R307" i="12"/>
  <c r="AF307" i="12" s="1"/>
  <c r="AL62" i="15"/>
  <c r="AN62" i="15" s="1"/>
  <c r="AK62" i="15"/>
  <c r="AM62" i="15" s="1"/>
  <c r="X82" i="12"/>
  <c r="W82" i="12"/>
  <c r="AA82" i="12" s="1"/>
  <c r="R161" i="12"/>
  <c r="AH411" i="12"/>
  <c r="AJ411" i="12" s="1"/>
  <c r="AG411" i="12"/>
  <c r="AI411" i="12" s="1"/>
  <c r="R9" i="15"/>
  <c r="R220" i="16"/>
  <c r="U48" i="12"/>
  <c r="Y48" i="12" s="1"/>
  <c r="V48" i="12"/>
  <c r="Z48" i="12" s="1"/>
  <c r="R273" i="12"/>
  <c r="R21" i="13"/>
  <c r="AK113" i="16"/>
  <c r="AM113" i="16" s="1"/>
  <c r="AL113" i="16"/>
  <c r="AN113" i="16" s="1"/>
  <c r="X9" i="12"/>
  <c r="W9" i="12"/>
  <c r="AA9" i="12" s="1"/>
  <c r="AK7" i="3"/>
  <c r="AM7" i="3" s="1"/>
  <c r="AL7" i="3"/>
  <c r="AN7" i="3" s="1"/>
  <c r="R353" i="12"/>
  <c r="U23" i="3"/>
  <c r="Y23" i="3" s="1"/>
  <c r="V23" i="3"/>
  <c r="Z23" i="3" s="1"/>
  <c r="AG290" i="12"/>
  <c r="AI290" i="12" s="1"/>
  <c r="AH290" i="12"/>
  <c r="AJ290" i="12" s="1"/>
  <c r="AG384" i="12"/>
  <c r="AH384" i="12"/>
  <c r="AJ384" i="12" s="1"/>
  <c r="AG32" i="14"/>
  <c r="AH32" i="14"/>
  <c r="AJ32" i="14" s="1"/>
  <c r="AK141" i="16"/>
  <c r="AM141" i="16" s="1"/>
  <c r="AL141" i="16"/>
  <c r="X41" i="12"/>
  <c r="AB41" i="12" s="1"/>
  <c r="W41" i="12"/>
  <c r="AA41" i="12" s="1"/>
  <c r="R72" i="12"/>
  <c r="U134" i="12"/>
  <c r="Y134" i="12" s="1"/>
  <c r="V134" i="12"/>
  <c r="Z134" i="12" s="1"/>
  <c r="AG504" i="12"/>
  <c r="AI504" i="12" s="1"/>
  <c r="AH504" i="12"/>
  <c r="AJ504" i="12" s="1"/>
  <c r="R73" i="16"/>
  <c r="T79" i="15"/>
  <c r="AD79" i="15" s="1"/>
  <c r="S79" i="15"/>
  <c r="U24" i="12"/>
  <c r="Y24" i="12" s="1"/>
  <c r="V24" i="12"/>
  <c r="S86" i="12"/>
  <c r="AC86" i="12" s="1"/>
  <c r="T86" i="12"/>
  <c r="AD86" i="12" s="1"/>
  <c r="U38" i="3"/>
  <c r="Y38" i="3" s="1"/>
  <c r="V38" i="3"/>
  <c r="Z38" i="3" s="1"/>
  <c r="X12" i="15"/>
  <c r="AB12" i="15" s="1"/>
  <c r="W12" i="15"/>
  <c r="AA12" i="15" s="1"/>
  <c r="U30" i="3"/>
  <c r="Y30" i="3" s="1"/>
  <c r="V30" i="3"/>
  <c r="Z30" i="3" s="1"/>
  <c r="U314" i="12"/>
  <c r="Y314" i="12" s="1"/>
  <c r="V314" i="12"/>
  <c r="Z314" i="12" s="1"/>
  <c r="X280" i="12"/>
  <c r="W280" i="12"/>
  <c r="AA280" i="12" s="1"/>
  <c r="U186" i="16"/>
  <c r="Y186" i="16" s="1"/>
  <c r="V186" i="16"/>
  <c r="Z186" i="16" s="1"/>
  <c r="W28" i="16"/>
  <c r="AA28" i="16" s="1"/>
  <c r="X28" i="16"/>
  <c r="AB28" i="16" s="1"/>
  <c r="AG476" i="12"/>
  <c r="AI476" i="12" s="1"/>
  <c r="AH476" i="12"/>
  <c r="AJ476" i="12" s="1"/>
  <c r="AH221" i="12"/>
  <c r="AJ221" i="12" s="1"/>
  <c r="AG221" i="12"/>
  <c r="AI221" i="12" s="1"/>
  <c r="X426" i="12"/>
  <c r="AB426" i="12" s="1"/>
  <c r="W426" i="12"/>
  <c r="AA426" i="12" s="1"/>
  <c r="V487" i="12"/>
  <c r="Z487" i="12" s="1"/>
  <c r="U487" i="12"/>
  <c r="Y487" i="12" s="1"/>
  <c r="AL63" i="16"/>
  <c r="AN63" i="16" s="1"/>
  <c r="AK63" i="16"/>
  <c r="AL19" i="14"/>
  <c r="AK19" i="14"/>
  <c r="AM19" i="14" s="1"/>
  <c r="R359" i="12"/>
  <c r="V32" i="14"/>
  <c r="U32" i="14"/>
  <c r="Y32" i="14" s="1"/>
  <c r="AH491" i="12"/>
  <c r="AJ491" i="12" s="1"/>
  <c r="AG491" i="12"/>
  <c r="AI491" i="12" s="1"/>
  <c r="R313" i="12"/>
  <c r="AH292" i="12"/>
  <c r="AJ292" i="12" s="1"/>
  <c r="AG292" i="12"/>
  <c r="AK220" i="12"/>
  <c r="AM220" i="12" s="1"/>
  <c r="AL220" i="12"/>
  <c r="AN220" i="12" s="1"/>
  <c r="AL25" i="16"/>
  <c r="AN25" i="16" s="1"/>
  <c r="AK25" i="16"/>
  <c r="AM25" i="16" s="1"/>
  <c r="X126" i="12"/>
  <c r="AB126" i="12" s="1"/>
  <c r="W126" i="12"/>
  <c r="AA126" i="12" s="1"/>
  <c r="W485" i="12"/>
  <c r="AA485" i="12" s="1"/>
  <c r="X485" i="12"/>
  <c r="S152" i="16"/>
  <c r="T152" i="16"/>
  <c r="AD152" i="16" s="1"/>
  <c r="W472" i="12"/>
  <c r="AA472" i="12" s="1"/>
  <c r="X472" i="12"/>
  <c r="S70" i="15"/>
  <c r="T70" i="15"/>
  <c r="AD70" i="15" s="1"/>
  <c r="AH134" i="16"/>
  <c r="AJ134" i="16" s="1"/>
  <c r="AG134" i="16"/>
  <c r="AI134" i="16" s="1"/>
  <c r="AG439" i="12"/>
  <c r="AI439" i="12" s="1"/>
  <c r="AH439" i="12"/>
  <c r="AJ439" i="12" s="1"/>
  <c r="R29" i="12"/>
  <c r="W182" i="16"/>
  <c r="AA182" i="16" s="1"/>
  <c r="X182" i="16"/>
  <c r="AB182" i="16" s="1"/>
  <c r="R356" i="12"/>
  <c r="V137" i="16"/>
  <c r="Z137" i="16" s="1"/>
  <c r="U137" i="16"/>
  <c r="Y137" i="16" s="1"/>
  <c r="V367" i="12"/>
  <c r="U367" i="12"/>
  <c r="Y367" i="12" s="1"/>
  <c r="R508" i="12"/>
  <c r="U374" i="12"/>
  <c r="Y374" i="12" s="1"/>
  <c r="V374" i="12"/>
  <c r="T497" i="12"/>
  <c r="AD497" i="12" s="1"/>
  <c r="S497" i="12"/>
  <c r="AC497" i="12" s="1"/>
  <c r="X176" i="16"/>
  <c r="AB176" i="16" s="1"/>
  <c r="W176" i="16"/>
  <c r="AA176" i="16" s="1"/>
  <c r="X318" i="12"/>
  <c r="W318" i="12"/>
  <c r="AA318" i="12" s="1"/>
  <c r="U119" i="12"/>
  <c r="Y119" i="12" s="1"/>
  <c r="V119" i="12"/>
  <c r="Z119" i="12" s="1"/>
  <c r="S52" i="12"/>
  <c r="T52" i="12"/>
  <c r="AD52" i="12" s="1"/>
  <c r="AG84" i="12"/>
  <c r="AI84" i="12" s="1"/>
  <c r="AH84" i="12"/>
  <c r="AJ84" i="12" s="1"/>
  <c r="X44" i="15"/>
  <c r="AB44" i="15" s="1"/>
  <c r="W44" i="15"/>
  <c r="AA44" i="15" s="1"/>
  <c r="AH101" i="15"/>
  <c r="AJ101" i="15" s="1"/>
  <c r="AG101" i="15"/>
  <c r="AH87" i="16"/>
  <c r="AJ87" i="16" s="1"/>
  <c r="AG87" i="16"/>
  <c r="AI87" i="16" s="1"/>
  <c r="X231" i="12"/>
  <c r="W231" i="12"/>
  <c r="AA231" i="12" s="1"/>
  <c r="V34" i="13"/>
  <c r="Z34" i="13" s="1"/>
  <c r="U34" i="13"/>
  <c r="Y34" i="13" s="1"/>
  <c r="R71" i="12"/>
  <c r="W124" i="16"/>
  <c r="AA124" i="16" s="1"/>
  <c r="X124" i="16"/>
  <c r="X207" i="12"/>
  <c r="W207" i="12"/>
  <c r="AA207" i="12" s="1"/>
  <c r="U17" i="14"/>
  <c r="Y17" i="14" s="1"/>
  <c r="V17" i="14"/>
  <c r="Z17" i="14" s="1"/>
  <c r="S306" i="12"/>
  <c r="T306" i="12"/>
  <c r="AD306" i="12" s="1"/>
  <c r="R171" i="12"/>
  <c r="W34" i="16"/>
  <c r="AA34" i="16" s="1"/>
  <c r="X34" i="16"/>
  <c r="AB34" i="16" s="1"/>
  <c r="S197" i="16"/>
  <c r="AC197" i="16" s="1"/>
  <c r="T197" i="16"/>
  <c r="AD197" i="16" s="1"/>
  <c r="AL303" i="12"/>
  <c r="AN303" i="12" s="1"/>
  <c r="AK303" i="12"/>
  <c r="AM303" i="12" s="1"/>
  <c r="T196" i="16"/>
  <c r="AD196" i="16" s="1"/>
  <c r="S196" i="16"/>
  <c r="AL453" i="12"/>
  <c r="AN453" i="12" s="1"/>
  <c r="AK453" i="12"/>
  <c r="AM453" i="12" s="1"/>
  <c r="AL12" i="13"/>
  <c r="AN12" i="13" s="1"/>
  <c r="AK12" i="13"/>
  <c r="AM12" i="13" s="1"/>
  <c r="V284" i="12"/>
  <c r="Z284" i="12" s="1"/>
  <c r="U284" i="12"/>
  <c r="Y284" i="12" s="1"/>
  <c r="U102" i="15"/>
  <c r="Y102" i="15" s="1"/>
  <c r="V102" i="15"/>
  <c r="Z102" i="15" s="1"/>
  <c r="AG241" i="12"/>
  <c r="AI241" i="12" s="1"/>
  <c r="AH241" i="12"/>
  <c r="AJ241" i="12" s="1"/>
  <c r="T248" i="12"/>
  <c r="AD248" i="12" s="1"/>
  <c r="S248" i="12"/>
  <c r="AC248" i="12" s="1"/>
  <c r="T367" i="12"/>
  <c r="AD367" i="12" s="1"/>
  <c r="S367" i="12"/>
  <c r="AC367" i="12" s="1"/>
  <c r="AG61" i="12"/>
  <c r="AI61" i="12" s="1"/>
  <c r="AH61" i="12"/>
  <c r="AJ61" i="12" s="1"/>
  <c r="T11" i="15"/>
  <c r="AD11" i="15" s="1"/>
  <c r="S11" i="15"/>
  <c r="AC11" i="15" s="1"/>
  <c r="S62" i="12"/>
  <c r="T62" i="12"/>
  <c r="AD62" i="12" s="1"/>
  <c r="S55" i="15"/>
  <c r="T55" i="15"/>
  <c r="AD55" i="15" s="1"/>
  <c r="S7" i="12"/>
  <c r="AC7" i="12" s="1"/>
  <c r="T7" i="12"/>
  <c r="AD7" i="12" s="1"/>
  <c r="U54" i="16"/>
  <c r="Y54" i="16" s="1"/>
  <c r="V54" i="16"/>
  <c r="AG7" i="13"/>
  <c r="AH7" i="13"/>
  <c r="AJ7" i="13" s="1"/>
  <c r="S67" i="3"/>
  <c r="AC67" i="3" s="1"/>
  <c r="T67" i="3"/>
  <c r="AD67" i="3" s="1"/>
  <c r="R419" i="12"/>
  <c r="W240" i="12"/>
  <c r="AA240" i="12" s="1"/>
  <c r="X240" i="12"/>
  <c r="AB240" i="12" s="1"/>
  <c r="S15" i="13"/>
  <c r="AC15" i="13" s="1"/>
  <c r="T15" i="13"/>
  <c r="AD15" i="13" s="1"/>
  <c r="AG361" i="12"/>
  <c r="AI361" i="12" s="1"/>
  <c r="AH361" i="12"/>
  <c r="AJ361" i="12" s="1"/>
  <c r="U377" i="12"/>
  <c r="Y377" i="12" s="1"/>
  <c r="V377" i="12"/>
  <c r="AL26" i="15"/>
  <c r="AN26" i="15" s="1"/>
  <c r="AK26" i="15"/>
  <c r="AM26" i="15" s="1"/>
  <c r="S298" i="12"/>
  <c r="T298" i="12"/>
  <c r="AD298" i="12" s="1"/>
  <c r="AG262" i="12"/>
  <c r="AI262" i="12" s="1"/>
  <c r="AH262" i="12"/>
  <c r="AJ262" i="12" s="1"/>
  <c r="AL205" i="12"/>
  <c r="AN205" i="12" s="1"/>
  <c r="AK205" i="12"/>
  <c r="AM205" i="12" s="1"/>
  <c r="AH162" i="16"/>
  <c r="AJ162" i="16" s="1"/>
  <c r="AG162" i="16"/>
  <c r="R64" i="15"/>
  <c r="AK471" i="12"/>
  <c r="AM471" i="12" s="1"/>
  <c r="AL471" i="12"/>
  <c r="W494" i="12"/>
  <c r="AA494" i="12" s="1"/>
  <c r="X494" i="12"/>
  <c r="AB494" i="12" s="1"/>
  <c r="U95" i="16"/>
  <c r="Y95" i="16" s="1"/>
  <c r="V95" i="16"/>
  <c r="Z95" i="16" s="1"/>
  <c r="X7" i="14"/>
  <c r="AB7" i="14" s="1"/>
  <c r="W7" i="14"/>
  <c r="AA7" i="14" s="1"/>
  <c r="AK389" i="12"/>
  <c r="AM389" i="12" s="1"/>
  <c r="AL389" i="12"/>
  <c r="AH346" i="12"/>
  <c r="AJ346" i="12" s="1"/>
  <c r="AG346" i="12"/>
  <c r="AI346" i="12" s="1"/>
  <c r="AH159" i="16"/>
  <c r="AJ159" i="16" s="1"/>
  <c r="AG159" i="16"/>
  <c r="AI159" i="16" s="1"/>
  <c r="T177" i="12"/>
  <c r="AD177" i="12" s="1"/>
  <c r="S177" i="12"/>
  <c r="AC177" i="12" s="1"/>
  <c r="T33" i="14"/>
  <c r="AD33" i="14" s="1"/>
  <c r="S33" i="14"/>
  <c r="AC33" i="14" s="1"/>
  <c r="T99" i="15"/>
  <c r="AD99" i="15" s="1"/>
  <c r="S99" i="15"/>
  <c r="AC99" i="15" s="1"/>
  <c r="V203" i="12"/>
  <c r="Z203" i="12" s="1"/>
  <c r="U203" i="12"/>
  <c r="Y203" i="12" s="1"/>
  <c r="AH342" i="12"/>
  <c r="AJ342" i="12" s="1"/>
  <c r="AG342" i="12"/>
  <c r="R110" i="12"/>
  <c r="AG176" i="16"/>
  <c r="AH176" i="16"/>
  <c r="AJ176" i="16" s="1"/>
  <c r="S144" i="12"/>
  <c r="T144" i="12"/>
  <c r="AD144" i="12" s="1"/>
  <c r="U30" i="14"/>
  <c r="Y30" i="14" s="1"/>
  <c r="V30" i="14"/>
  <c r="Z30" i="14" s="1"/>
  <c r="S105" i="3"/>
  <c r="T105" i="3"/>
  <c r="AD105" i="3" s="1"/>
  <c r="S305" i="12"/>
  <c r="T305" i="12"/>
  <c r="AD305" i="12" s="1"/>
  <c r="AK346" i="12"/>
  <c r="AM346" i="12" s="1"/>
  <c r="AL346" i="12"/>
  <c r="AN346" i="12" s="1"/>
  <c r="R229" i="12"/>
  <c r="R408" i="12"/>
  <c r="V180" i="16"/>
  <c r="Z180" i="16" s="1"/>
  <c r="U180" i="16"/>
  <c r="Y180" i="16" s="1"/>
  <c r="T99" i="3"/>
  <c r="AD99" i="3" s="1"/>
  <c r="S99" i="3"/>
  <c r="AC99" i="3" s="1"/>
  <c r="W167" i="16"/>
  <c r="AA167" i="16" s="1"/>
  <c r="X167" i="16"/>
  <c r="R66" i="12"/>
  <c r="R422" i="12"/>
  <c r="T325" i="12"/>
  <c r="AD325" i="12" s="1"/>
  <c r="S325" i="12"/>
  <c r="AC325" i="12" s="1"/>
  <c r="S36" i="12"/>
  <c r="AC36" i="12" s="1"/>
  <c r="T36" i="12"/>
  <c r="AD36" i="12" s="1"/>
  <c r="S20" i="16"/>
  <c r="AC39" i="16" s="1"/>
  <c r="T20" i="16"/>
  <c r="AD20" i="16" s="1"/>
  <c r="T477" i="12"/>
  <c r="AD477" i="12" s="1"/>
  <c r="S477" i="12"/>
  <c r="AC477" i="12" s="1"/>
  <c r="W155" i="12"/>
  <c r="AA155" i="12" s="1"/>
  <c r="X155" i="12"/>
  <c r="AB155" i="12" s="1"/>
  <c r="U152" i="16"/>
  <c r="Y152" i="16" s="1"/>
  <c r="V152" i="16"/>
  <c r="Z152" i="16" s="1"/>
  <c r="X487" i="12"/>
  <c r="AB487" i="12" s="1"/>
  <c r="W487" i="12"/>
  <c r="AA487" i="12" s="1"/>
  <c r="AK466" i="12"/>
  <c r="AM466" i="12" s="1"/>
  <c r="AL466" i="12"/>
  <c r="AN466" i="12" s="1"/>
  <c r="AH251" i="12"/>
  <c r="AJ251" i="12" s="1"/>
  <c r="AG251" i="12"/>
  <c r="AI251" i="12" s="1"/>
  <c r="X191" i="16"/>
  <c r="AB191" i="16" s="1"/>
  <c r="W191" i="16"/>
  <c r="AA191" i="16" s="1"/>
  <c r="T20" i="13"/>
  <c r="AD20" i="13" s="1"/>
  <c r="S20" i="13"/>
  <c r="T16" i="12"/>
  <c r="AD16" i="12" s="1"/>
  <c r="S16" i="12"/>
  <c r="AG20" i="16"/>
  <c r="AI20" i="16" s="1"/>
  <c r="AH20" i="16"/>
  <c r="AJ20" i="16" s="1"/>
  <c r="R221" i="16"/>
  <c r="V254" i="12"/>
  <c r="Z254" i="12" s="1"/>
  <c r="U254" i="12"/>
  <c r="Y254" i="12" s="1"/>
  <c r="V206" i="12"/>
  <c r="U206" i="12"/>
  <c r="Y206" i="12" s="1"/>
  <c r="S40" i="15"/>
  <c r="AC40" i="15" s="1"/>
  <c r="T40" i="15"/>
  <c r="AD40" i="15" s="1"/>
  <c r="S10" i="15"/>
  <c r="AC10" i="15" s="1"/>
  <c r="T10" i="15"/>
  <c r="AD10" i="15" s="1"/>
  <c r="X415" i="12"/>
  <c r="W415" i="12"/>
  <c r="AA415" i="12" s="1"/>
  <c r="R85" i="15"/>
  <c r="R507" i="12"/>
  <c r="S21" i="12"/>
  <c r="T21" i="12"/>
  <c r="AD21" i="12" s="1"/>
  <c r="R482" i="12"/>
  <c r="AG413" i="12"/>
  <c r="AI413" i="12" s="1"/>
  <c r="AH413" i="12"/>
  <c r="AJ413" i="12" s="1"/>
  <c r="AL66" i="15"/>
  <c r="AN66" i="15" s="1"/>
  <c r="AK66" i="15"/>
  <c r="AM66" i="15" s="1"/>
  <c r="R14" i="14"/>
  <c r="R163" i="12"/>
  <c r="R262" i="12"/>
  <c r="T508" i="12"/>
  <c r="AD508" i="12" s="1"/>
  <c r="S508" i="12"/>
  <c r="AC508" i="12" s="1"/>
  <c r="R133" i="12"/>
  <c r="W56" i="16"/>
  <c r="AA56" i="16" s="1"/>
  <c r="X56" i="16"/>
  <c r="AB56" i="16" s="1"/>
  <c r="W117" i="16"/>
  <c r="AA117" i="16" s="1"/>
  <c r="X117" i="16"/>
  <c r="AB117" i="16" s="1"/>
  <c r="W76" i="12"/>
  <c r="AA76" i="12" s="1"/>
  <c r="X76" i="12"/>
  <c r="AB76" i="12" s="1"/>
  <c r="AK275" i="12"/>
  <c r="AM275" i="12" s="1"/>
  <c r="AL275" i="12"/>
  <c r="AN275" i="12" s="1"/>
  <c r="S53" i="16"/>
  <c r="T53" i="16"/>
  <c r="AD53" i="16" s="1"/>
  <c r="AL410" i="12"/>
  <c r="AN410" i="12" s="1"/>
  <c r="AK410" i="12"/>
  <c r="AM410" i="12" s="1"/>
  <c r="S63" i="16"/>
  <c r="T63" i="16"/>
  <c r="AD63" i="16" s="1"/>
  <c r="V443" i="12"/>
  <c r="Z443" i="12" s="1"/>
  <c r="U443" i="12"/>
  <c r="Y443" i="12" s="1"/>
  <c r="AH48" i="12"/>
  <c r="AJ48" i="12" s="1"/>
  <c r="AG48" i="12"/>
  <c r="AI48" i="12" s="1"/>
  <c r="AH133" i="16"/>
  <c r="AJ133" i="16" s="1"/>
  <c r="AG133" i="16"/>
  <c r="AI133" i="16" s="1"/>
  <c r="S414" i="12"/>
  <c r="AC414" i="12" s="1"/>
  <c r="T414" i="12"/>
  <c r="AD414" i="12" s="1"/>
  <c r="R155" i="16"/>
  <c r="AL31" i="13"/>
  <c r="AK31" i="13"/>
  <c r="AM31" i="13" s="1"/>
  <c r="AH78" i="15"/>
  <c r="AJ78" i="15" s="1"/>
  <c r="AG78" i="15"/>
  <c r="AH205" i="16"/>
  <c r="AJ205" i="16" s="1"/>
  <c r="AG205" i="16"/>
  <c r="AI205" i="16" s="1"/>
  <c r="R436" i="12"/>
  <c r="V228" i="16"/>
  <c r="Z228" i="16" s="1"/>
  <c r="U228" i="16"/>
  <c r="Y228" i="16" s="1"/>
  <c r="U53" i="12"/>
  <c r="Y53" i="12" s="1"/>
  <c r="V53" i="12"/>
  <c r="S7" i="14"/>
  <c r="T7" i="14"/>
  <c r="AD7" i="14" s="1"/>
  <c r="AG74" i="15"/>
  <c r="AI74" i="15" s="1"/>
  <c r="AH74" i="15"/>
  <c r="AJ74" i="15" s="1"/>
  <c r="W357" i="12"/>
  <c r="AA357" i="12" s="1"/>
  <c r="X357" i="12"/>
  <c r="AB357" i="12" s="1"/>
  <c r="U51" i="15"/>
  <c r="Y51" i="15" s="1"/>
  <c r="V51" i="15"/>
  <c r="X11" i="13"/>
  <c r="AB11" i="13" s="1"/>
  <c r="W11" i="13"/>
  <c r="AA11" i="13" s="1"/>
  <c r="AK10" i="12"/>
  <c r="AM10" i="12" s="1"/>
  <c r="AL10" i="12"/>
  <c r="AN10" i="12" s="1"/>
  <c r="AL47" i="12"/>
  <c r="AN47" i="12" s="1"/>
  <c r="AK47" i="12"/>
  <c r="AM47" i="12" s="1"/>
  <c r="U91" i="3"/>
  <c r="Y91" i="3" s="1"/>
  <c r="V91" i="3"/>
  <c r="Z91" i="3" s="1"/>
  <c r="AK94" i="12"/>
  <c r="AM94" i="12" s="1"/>
  <c r="AL94" i="12"/>
  <c r="AN94" i="12" s="1"/>
  <c r="AK7" i="15"/>
  <c r="AM7" i="15" s="1"/>
  <c r="AL7" i="15"/>
  <c r="AN7" i="15" s="1"/>
  <c r="R15" i="3"/>
  <c r="AK273" i="12"/>
  <c r="AM273" i="12" s="1"/>
  <c r="AL273" i="12"/>
  <c r="AN273" i="12" s="1"/>
  <c r="AK451" i="12"/>
  <c r="AM451" i="12" s="1"/>
  <c r="AL451" i="12"/>
  <c r="AN451" i="12" s="1"/>
  <c r="R167" i="12"/>
  <c r="AH423" i="12"/>
  <c r="AJ423" i="12" s="1"/>
  <c r="AG423" i="12"/>
  <c r="AI423" i="12" s="1"/>
  <c r="S44" i="12"/>
  <c r="AC44" i="12" s="1"/>
  <c r="T44" i="12"/>
  <c r="AD44" i="12" s="1"/>
  <c r="AG202" i="16"/>
  <c r="AI202" i="16" s="1"/>
  <c r="AH202" i="16"/>
  <c r="AJ202" i="16" s="1"/>
  <c r="T310" i="12"/>
  <c r="AD310" i="12" s="1"/>
  <c r="S310" i="12"/>
  <c r="AC310" i="12" s="1"/>
  <c r="AH108" i="12"/>
  <c r="AJ108" i="12" s="1"/>
  <c r="AG108" i="12"/>
  <c r="AI108" i="12" s="1"/>
  <c r="R379" i="12"/>
  <c r="R15" i="13"/>
  <c r="R47" i="3"/>
  <c r="AK282" i="12"/>
  <c r="AL282" i="12"/>
  <c r="AN282" i="12" s="1"/>
  <c r="T427" i="12"/>
  <c r="AD427" i="12" s="1"/>
  <c r="S427" i="12"/>
  <c r="R55" i="3"/>
  <c r="AG456" i="12"/>
  <c r="AI456" i="12" s="1"/>
  <c r="AH456" i="12"/>
  <c r="AJ456" i="12" s="1"/>
  <c r="AL402" i="12"/>
  <c r="AN402" i="12" s="1"/>
  <c r="AK402" i="12"/>
  <c r="AM402" i="12" s="1"/>
  <c r="X70" i="16"/>
  <c r="AB70" i="16" s="1"/>
  <c r="W70" i="16"/>
  <c r="AA70" i="16" s="1"/>
  <c r="S35" i="12"/>
  <c r="AC35" i="12" s="1"/>
  <c r="T35" i="12"/>
  <c r="AD35" i="12" s="1"/>
  <c r="T422" i="12"/>
  <c r="AD422" i="12" s="1"/>
  <c r="S422" i="12"/>
  <c r="S238" i="12"/>
  <c r="AC238" i="12" s="1"/>
  <c r="T238" i="12"/>
  <c r="AD238" i="12" s="1"/>
  <c r="T125" i="16"/>
  <c r="AD125" i="16" s="1"/>
  <c r="S125" i="16"/>
  <c r="X44" i="16"/>
  <c r="W44" i="16"/>
  <c r="AA44" i="16" s="1"/>
  <c r="U83" i="3"/>
  <c r="Y83" i="3" s="1"/>
  <c r="V83" i="3"/>
  <c r="Z83" i="3" s="1"/>
  <c r="AG123" i="12"/>
  <c r="AI123" i="12" s="1"/>
  <c r="AH123" i="12"/>
  <c r="AJ123" i="12" s="1"/>
  <c r="X197" i="12"/>
  <c r="AB197" i="12" s="1"/>
  <c r="W197" i="12"/>
  <c r="AA197" i="12" s="1"/>
  <c r="R20" i="3"/>
  <c r="AH96" i="16"/>
  <c r="AJ96" i="16" s="1"/>
  <c r="AG96" i="16"/>
  <c r="AL212" i="12"/>
  <c r="AN212" i="12" s="1"/>
  <c r="AK212" i="12"/>
  <c r="AM212" i="12" s="1"/>
  <c r="U108" i="12"/>
  <c r="Y108" i="12" s="1"/>
  <c r="V108" i="12"/>
  <c r="Z108" i="12" s="1"/>
  <c r="AL39" i="14"/>
  <c r="AN39" i="14" s="1"/>
  <c r="AK39" i="14"/>
  <c r="AM39" i="14" s="1"/>
  <c r="S32" i="13"/>
  <c r="AC32" i="13" s="1"/>
  <c r="T32" i="13"/>
  <c r="AD32" i="13" s="1"/>
  <c r="U345" i="12"/>
  <c r="Y345" i="12" s="1"/>
  <c r="V345" i="12"/>
  <c r="T31" i="16"/>
  <c r="AD31" i="16" s="1"/>
  <c r="S31" i="16"/>
  <c r="AC31" i="16" s="1"/>
  <c r="U226" i="12"/>
  <c r="Y226" i="12" s="1"/>
  <c r="V226" i="12"/>
  <c r="U42" i="3"/>
  <c r="Y42" i="3" s="1"/>
  <c r="V42" i="3"/>
  <c r="Z42" i="3" s="1"/>
  <c r="X320" i="12"/>
  <c r="W320" i="12"/>
  <c r="AA320" i="12" s="1"/>
  <c r="AL214" i="12"/>
  <c r="AN214" i="12" s="1"/>
  <c r="AK214" i="12"/>
  <c r="AM214" i="12" s="1"/>
  <c r="U282" i="12"/>
  <c r="Y282" i="12" s="1"/>
  <c r="V282" i="12"/>
  <c r="W42" i="3"/>
  <c r="AA42" i="3" s="1"/>
  <c r="X42" i="3"/>
  <c r="AB42" i="3" s="1"/>
  <c r="AH27" i="12"/>
  <c r="AJ27" i="12" s="1"/>
  <c r="AG27" i="12"/>
  <c r="AI27" i="12" s="1"/>
  <c r="U48" i="3"/>
  <c r="Y48" i="3" s="1"/>
  <c r="V48" i="3"/>
  <c r="Z48" i="3" s="1"/>
  <c r="V19" i="15"/>
  <c r="U19" i="15"/>
  <c r="Y19" i="15" s="1"/>
  <c r="S202" i="12"/>
  <c r="AC202" i="12" s="1"/>
  <c r="T202" i="12"/>
  <c r="AD202" i="12" s="1"/>
  <c r="AL27" i="13"/>
  <c r="AN27" i="13" s="1"/>
  <c r="AK27" i="13"/>
  <c r="V286" i="12"/>
  <c r="Z286" i="12" s="1"/>
  <c r="U286" i="12"/>
  <c r="Y286" i="12" s="1"/>
  <c r="W45" i="12"/>
  <c r="AA45" i="12" s="1"/>
  <c r="X45" i="12"/>
  <c r="V476" i="12"/>
  <c r="U476" i="12"/>
  <c r="Y476" i="12" s="1"/>
  <c r="X246" i="12"/>
  <c r="W246" i="12"/>
  <c r="AA246" i="12" s="1"/>
  <c r="S33" i="12"/>
  <c r="AC33" i="12" s="1"/>
  <c r="T33" i="12"/>
  <c r="AD33" i="12" s="1"/>
  <c r="AH239" i="12"/>
  <c r="AJ239" i="12" s="1"/>
  <c r="AG239" i="12"/>
  <c r="AI239" i="12" s="1"/>
  <c r="U459" i="12"/>
  <c r="Y459" i="12" s="1"/>
  <c r="V459" i="12"/>
  <c r="Z459" i="12" s="1"/>
  <c r="AG320" i="12"/>
  <c r="AH320" i="12"/>
  <c r="AJ320" i="12" s="1"/>
  <c r="AH117" i="16"/>
  <c r="AJ117" i="16" s="1"/>
  <c r="AG117" i="16"/>
  <c r="X201" i="16"/>
  <c r="AB201" i="16" s="1"/>
  <c r="W201" i="16"/>
  <c r="AA201" i="16" s="1"/>
  <c r="AL104" i="15"/>
  <c r="AN104" i="15" s="1"/>
  <c r="AK104" i="15"/>
  <c r="AM104" i="15" s="1"/>
  <c r="S203" i="16"/>
  <c r="T203" i="16"/>
  <c r="AD203" i="16" s="1"/>
  <c r="X89" i="12"/>
  <c r="AB89" i="12" s="1"/>
  <c r="W89" i="12"/>
  <c r="AA89" i="12" s="1"/>
  <c r="W164" i="12"/>
  <c r="AA164" i="12" s="1"/>
  <c r="X164" i="12"/>
  <c r="AB164" i="12" s="1"/>
  <c r="V76" i="15"/>
  <c r="Z76" i="15" s="1"/>
  <c r="U76" i="15"/>
  <c r="Y76" i="15" s="1"/>
  <c r="AK41" i="3"/>
  <c r="AL41" i="3"/>
  <c r="AN41" i="3" s="1"/>
  <c r="U31" i="13"/>
  <c r="Y31" i="13" s="1"/>
  <c r="V31" i="13"/>
  <c r="Z31" i="13" s="1"/>
  <c r="AH100" i="12"/>
  <c r="AJ100" i="12" s="1"/>
  <c r="AG100" i="12"/>
  <c r="AI100" i="12" s="1"/>
  <c r="AH96" i="12"/>
  <c r="AJ96" i="12" s="1"/>
  <c r="AG96" i="12"/>
  <c r="T145" i="16"/>
  <c r="AD145" i="16" s="1"/>
  <c r="S145" i="16"/>
  <c r="R93" i="15"/>
  <c r="R449" i="12"/>
  <c r="R92" i="3"/>
  <c r="Q92" i="3" s="1"/>
  <c r="AE92" i="3" s="1"/>
  <c r="S83" i="15"/>
  <c r="AC83" i="15" s="1"/>
  <c r="T83" i="15"/>
  <c r="AD83" i="15" s="1"/>
  <c r="R173" i="16"/>
  <c r="R60" i="15"/>
  <c r="W113" i="16"/>
  <c r="AA113" i="16" s="1"/>
  <c r="X113" i="16"/>
  <c r="W41" i="14"/>
  <c r="AA41" i="14" s="1"/>
  <c r="X41" i="14"/>
  <c r="AB41" i="14" s="1"/>
  <c r="AG204" i="12"/>
  <c r="AH204" i="12"/>
  <c r="AJ204" i="12" s="1"/>
  <c r="R220" i="12"/>
  <c r="R416" i="12"/>
  <c r="AK208" i="16"/>
  <c r="AM208" i="16" s="1"/>
  <c r="AL208" i="16"/>
  <c r="AN208" i="16" s="1"/>
  <c r="R393" i="12"/>
  <c r="X26" i="15"/>
  <c r="AB26" i="15" s="1"/>
  <c r="W26" i="15"/>
  <c r="AA26" i="15" s="1"/>
  <c r="T100" i="12"/>
  <c r="AD100" i="12" s="1"/>
  <c r="S100" i="12"/>
  <c r="V233" i="12"/>
  <c r="Z233" i="12" s="1"/>
  <c r="U233" i="12"/>
  <c r="Y233" i="12" s="1"/>
  <c r="X102" i="16"/>
  <c r="AB102" i="16" s="1"/>
  <c r="W102" i="16"/>
  <c r="AA102" i="16" s="1"/>
  <c r="AK185" i="16"/>
  <c r="AM185" i="16" s="1"/>
  <c r="AL185" i="16"/>
  <c r="AN185" i="16" s="1"/>
  <c r="S261" i="12"/>
  <c r="T261" i="12"/>
  <c r="AD261" i="12" s="1"/>
  <c r="R378" i="12"/>
  <c r="W492" i="12"/>
  <c r="AA492" i="12" s="1"/>
  <c r="X492" i="12"/>
  <c r="AG55" i="16"/>
  <c r="AH55" i="16"/>
  <c r="AJ55" i="16" s="1"/>
  <c r="V311" i="12"/>
  <c r="Z311" i="12" s="1"/>
  <c r="U311" i="12"/>
  <c r="Y311" i="12" s="1"/>
  <c r="V291" i="12"/>
  <c r="Z291" i="12" s="1"/>
  <c r="U291" i="12"/>
  <c r="Y291" i="12" s="1"/>
  <c r="AL194" i="12"/>
  <c r="AN194" i="12" s="1"/>
  <c r="AK194" i="12"/>
  <c r="AM194" i="12" s="1"/>
  <c r="T232" i="12"/>
  <c r="AD232" i="12" s="1"/>
  <c r="S232" i="12"/>
  <c r="AC232" i="12" s="1"/>
  <c r="R155" i="12"/>
  <c r="T104" i="15"/>
  <c r="AD104" i="15" s="1"/>
  <c r="S104" i="15"/>
  <c r="AC104" i="15" s="1"/>
  <c r="S25" i="12"/>
  <c r="AC25" i="12" s="1"/>
  <c r="T25" i="12"/>
  <c r="AD25" i="12" s="1"/>
  <c r="X157" i="12"/>
  <c r="W157" i="12"/>
  <c r="AA157" i="12" s="1"/>
  <c r="AK234" i="12"/>
  <c r="AM234" i="12" s="1"/>
  <c r="AL234" i="12"/>
  <c r="AN234" i="12" s="1"/>
  <c r="V262" i="12"/>
  <c r="U262" i="12"/>
  <c r="Y262" i="12" s="1"/>
  <c r="W119" i="16"/>
  <c r="AA119" i="16" s="1"/>
  <c r="X119" i="16"/>
  <c r="AB119" i="16" s="1"/>
  <c r="X87" i="12"/>
  <c r="W87" i="12"/>
  <c r="AA87" i="12" s="1"/>
  <c r="W74" i="3"/>
  <c r="AA74" i="3" s="1"/>
  <c r="X74" i="3"/>
  <c r="AB74" i="3" s="1"/>
  <c r="T49" i="15"/>
  <c r="AD49" i="15" s="1"/>
  <c r="S49" i="15"/>
  <c r="AC49" i="15" s="1"/>
  <c r="S482" i="12"/>
  <c r="AC482" i="12" s="1"/>
  <c r="T482" i="12"/>
  <c r="AD482" i="12" s="1"/>
  <c r="V392" i="12"/>
  <c r="Z392" i="12" s="1"/>
  <c r="U392" i="12"/>
  <c r="Y392" i="12" s="1"/>
  <c r="AK98" i="3"/>
  <c r="AM98" i="3" s="1"/>
  <c r="AL98" i="3"/>
  <c r="AN98" i="3" s="1"/>
  <c r="R56" i="3"/>
  <c r="T37" i="14"/>
  <c r="AD37" i="14" s="1"/>
  <c r="S37" i="14"/>
  <c r="U63" i="16"/>
  <c r="Y63" i="16" s="1"/>
  <c r="V63" i="16"/>
  <c r="Z63" i="16" s="1"/>
  <c r="AG24" i="14"/>
  <c r="AI24" i="14" s="1"/>
  <c r="AH24" i="14"/>
  <c r="AJ24" i="14" s="1"/>
  <c r="W131" i="16"/>
  <c r="AA131" i="16" s="1"/>
  <c r="X131" i="16"/>
  <c r="S134" i="16"/>
  <c r="AC134" i="16" s="1"/>
  <c r="T134" i="16"/>
  <c r="AD134" i="16" s="1"/>
  <c r="W466" i="12"/>
  <c r="AA466" i="12" s="1"/>
  <c r="X466" i="12"/>
  <c r="AB466" i="12" s="1"/>
  <c r="AL253" i="12"/>
  <c r="AN253" i="12" s="1"/>
  <c r="AK253" i="12"/>
  <c r="AM253" i="12" s="1"/>
  <c r="AG207" i="16"/>
  <c r="AI207" i="16" s="1"/>
  <c r="AH207" i="16"/>
  <c r="AJ207" i="16" s="1"/>
  <c r="W69" i="16"/>
  <c r="AA69" i="16" s="1"/>
  <c r="X69" i="16"/>
  <c r="AB69" i="16" s="1"/>
  <c r="AH268" i="12"/>
  <c r="AJ268" i="12" s="1"/>
  <c r="AG268" i="12"/>
  <c r="R9" i="14"/>
  <c r="AK423" i="12"/>
  <c r="AM423" i="12" s="1"/>
  <c r="AL423" i="12"/>
  <c r="AN423" i="12" s="1"/>
  <c r="AK7" i="12"/>
  <c r="AM7" i="12" s="1"/>
  <c r="AL7" i="12"/>
  <c r="AN7" i="12" s="1"/>
  <c r="AG210" i="16"/>
  <c r="AH210" i="16"/>
  <c r="AJ210" i="16" s="1"/>
  <c r="AL391" i="12"/>
  <c r="AN391" i="12" s="1"/>
  <c r="AK391" i="12"/>
  <c r="AK81" i="16"/>
  <c r="AM81" i="16" s="1"/>
  <c r="AL81" i="16"/>
  <c r="AN81" i="16" s="1"/>
  <c r="X232" i="12"/>
  <c r="AB232" i="12" s="1"/>
  <c r="W232" i="12"/>
  <c r="AA232" i="12" s="1"/>
  <c r="AG188" i="12"/>
  <c r="AI188" i="12" s="1"/>
  <c r="AH188" i="12"/>
  <c r="AJ188" i="12" s="1"/>
  <c r="R31" i="3"/>
  <c r="T215" i="12"/>
  <c r="AD215" i="12" s="1"/>
  <c r="S215" i="12"/>
  <c r="W25" i="3"/>
  <c r="AA25" i="3" s="1"/>
  <c r="X25" i="3"/>
  <c r="AB25" i="3" s="1"/>
  <c r="AK413" i="12"/>
  <c r="AM413" i="12" s="1"/>
  <c r="AL413" i="12"/>
  <c r="AN413" i="12" s="1"/>
  <c r="R383" i="12"/>
  <c r="V349" i="12"/>
  <c r="U349" i="12"/>
  <c r="Y349" i="12" s="1"/>
  <c r="R502" i="12"/>
  <c r="R337" i="12"/>
  <c r="AH416" i="12"/>
  <c r="AJ416" i="12" s="1"/>
  <c r="AG416" i="12"/>
  <c r="T236" i="12"/>
  <c r="AD236" i="12" s="1"/>
  <c r="S236" i="12"/>
  <c r="T401" i="12"/>
  <c r="AD401" i="12" s="1"/>
  <c r="S401" i="12"/>
  <c r="AC401" i="12" s="1"/>
  <c r="V31" i="12"/>
  <c r="Z31" i="12" s="1"/>
  <c r="U31" i="12"/>
  <c r="Y31" i="12" s="1"/>
  <c r="W301" i="12"/>
  <c r="AA301" i="12" s="1"/>
  <c r="X301" i="12"/>
  <c r="AL324" i="12"/>
  <c r="AN324" i="12" s="1"/>
  <c r="AK324" i="12"/>
  <c r="AM324" i="12" s="1"/>
  <c r="S195" i="12"/>
  <c r="T195" i="12"/>
  <c r="AD195" i="12" s="1"/>
  <c r="W32" i="14"/>
  <c r="AA32" i="14" s="1"/>
  <c r="X32" i="14"/>
  <c r="W54" i="15"/>
  <c r="AA54" i="15" s="1"/>
  <c r="X54" i="15"/>
  <c r="AB54" i="15" s="1"/>
  <c r="AL379" i="12"/>
  <c r="AN379" i="12" s="1"/>
  <c r="AK379" i="12"/>
  <c r="AM379" i="12" s="1"/>
  <c r="U99" i="12"/>
  <c r="Y99" i="12" s="1"/>
  <c r="V99" i="12"/>
  <c r="Z99" i="12" s="1"/>
  <c r="W476" i="12"/>
  <c r="AA476" i="12" s="1"/>
  <c r="X476" i="12"/>
  <c r="V31" i="15"/>
  <c r="Z31" i="15" s="1"/>
  <c r="U31" i="15"/>
  <c r="Y31" i="15" s="1"/>
  <c r="T487" i="12"/>
  <c r="AD487" i="12" s="1"/>
  <c r="S487" i="12"/>
  <c r="AC487" i="12" s="1"/>
  <c r="AK500" i="12"/>
  <c r="AM500" i="12" s="1"/>
  <c r="AL500" i="12"/>
  <c r="AN500" i="12" s="1"/>
  <c r="W297" i="12"/>
  <c r="AA297" i="12" s="1"/>
  <c r="X297" i="12"/>
  <c r="AB297" i="12" s="1"/>
  <c r="AK37" i="15"/>
  <c r="AM37" i="15" s="1"/>
  <c r="AL37" i="15"/>
  <c r="AN37" i="15" s="1"/>
  <c r="AL103" i="12"/>
  <c r="AN103" i="12" s="1"/>
  <c r="AK103" i="12"/>
  <c r="AM103" i="12" s="1"/>
  <c r="R208" i="12"/>
  <c r="W355" i="12"/>
  <c r="AA355" i="12" s="1"/>
  <c r="X355" i="12"/>
  <c r="W420" i="12"/>
  <c r="AA420" i="12" s="1"/>
  <c r="X420" i="12"/>
  <c r="AB420" i="12" s="1"/>
  <c r="AL454" i="12"/>
  <c r="AN454" i="12" s="1"/>
  <c r="AK454" i="12"/>
  <c r="AM454" i="12" s="1"/>
  <c r="X106" i="12"/>
  <c r="AB106" i="12" s="1"/>
  <c r="W106" i="12"/>
  <c r="AA106" i="12" s="1"/>
  <c r="AH51" i="12"/>
  <c r="AJ51" i="12" s="1"/>
  <c r="AG51" i="12"/>
  <c r="AI51" i="12" s="1"/>
  <c r="AH35" i="14"/>
  <c r="AJ35" i="14" s="1"/>
  <c r="AG35" i="14"/>
  <c r="AI35" i="14" s="1"/>
  <c r="AL173" i="16"/>
  <c r="AN173" i="16" s="1"/>
  <c r="AK173" i="16"/>
  <c r="AM173" i="16" s="1"/>
  <c r="AG185" i="16"/>
  <c r="AI185" i="16" s="1"/>
  <c r="AH185" i="16"/>
  <c r="AJ185" i="16" s="1"/>
  <c r="U441" i="12"/>
  <c r="Y441" i="12" s="1"/>
  <c r="V441" i="12"/>
  <c r="Z441" i="12" s="1"/>
  <c r="AK84" i="12"/>
  <c r="AM84" i="12" s="1"/>
  <c r="AL84" i="12"/>
  <c r="AN84" i="12" s="1"/>
  <c r="V118" i="16"/>
  <c r="Z118" i="16" s="1"/>
  <c r="U118" i="16"/>
  <c r="Y118" i="16" s="1"/>
  <c r="AH104" i="12"/>
  <c r="AJ104" i="12" s="1"/>
  <c r="AG104" i="12"/>
  <c r="AK287" i="12"/>
  <c r="AM287" i="12" s="1"/>
  <c r="AL287" i="12"/>
  <c r="AN287" i="12" s="1"/>
  <c r="V182" i="12"/>
  <c r="Z182" i="12" s="1"/>
  <c r="U182" i="12"/>
  <c r="Y182" i="12" s="1"/>
  <c r="AG168" i="12"/>
  <c r="AI168" i="12" s="1"/>
  <c r="AH168" i="12"/>
  <c r="AJ168" i="12" s="1"/>
  <c r="AG67" i="16"/>
  <c r="AH67" i="16"/>
  <c r="AJ67" i="16" s="1"/>
  <c r="U28" i="13"/>
  <c r="Y28" i="13" s="1"/>
  <c r="V28" i="13"/>
  <c r="Z28" i="13" s="1"/>
  <c r="AH140" i="12"/>
  <c r="AJ140" i="12" s="1"/>
  <c r="AG140" i="12"/>
  <c r="AI140" i="12" s="1"/>
  <c r="W143" i="16"/>
  <c r="AA143" i="16" s="1"/>
  <c r="X143" i="16"/>
  <c r="AB143" i="16" s="1"/>
  <c r="AL73" i="12"/>
  <c r="AN73" i="12" s="1"/>
  <c r="AK73" i="12"/>
  <c r="AM73" i="12" s="1"/>
  <c r="S87" i="16"/>
  <c r="T87" i="16"/>
  <c r="AD87" i="16" s="1"/>
  <c r="AG151" i="16"/>
  <c r="AH151" i="16"/>
  <c r="AJ151" i="16" s="1"/>
  <c r="AH398" i="12"/>
  <c r="AJ398" i="12" s="1"/>
  <c r="AG398" i="12"/>
  <c r="AI398" i="12" s="1"/>
  <c r="T285" i="12"/>
  <c r="AD285" i="12" s="1"/>
  <c r="S285" i="12"/>
  <c r="AC285" i="12" s="1"/>
  <c r="AG313" i="12"/>
  <c r="AI313" i="12" s="1"/>
  <c r="AH313" i="12"/>
  <c r="AJ313" i="12" s="1"/>
  <c r="R10" i="14"/>
  <c r="W19" i="16"/>
  <c r="AA19" i="16" s="1"/>
  <c r="X19" i="16"/>
  <c r="R24" i="16"/>
  <c r="W45" i="14"/>
  <c r="AA45" i="14" s="1"/>
  <c r="X45" i="14"/>
  <c r="AB45" i="14" s="1"/>
  <c r="W13" i="3"/>
  <c r="AA13" i="3" s="1"/>
  <c r="X13" i="3"/>
  <c r="AB13" i="3" s="1"/>
  <c r="AH132" i="16"/>
  <c r="AJ132" i="16" s="1"/>
  <c r="AG132" i="16"/>
  <c r="AI132" i="16" s="1"/>
  <c r="R440" i="12"/>
  <c r="AL358" i="12"/>
  <c r="AN358" i="12" s="1"/>
  <c r="AK358" i="12"/>
  <c r="AM358" i="12" s="1"/>
  <c r="AG166" i="16"/>
  <c r="AI166" i="16" s="1"/>
  <c r="AH166" i="16"/>
  <c r="AJ166" i="16" s="1"/>
  <c r="V177" i="16"/>
  <c r="Z177" i="16" s="1"/>
  <c r="U177" i="16"/>
  <c r="Y177" i="16" s="1"/>
  <c r="AH357" i="12"/>
  <c r="AJ357" i="12" s="1"/>
  <c r="AG357" i="12"/>
  <c r="AI357" i="12" s="1"/>
  <c r="AL134" i="12"/>
  <c r="AK134" i="12"/>
  <c r="AM134" i="12" s="1"/>
  <c r="V43" i="15"/>
  <c r="Z43" i="15" s="1"/>
  <c r="U43" i="15"/>
  <c r="Y43" i="15" s="1"/>
  <c r="X276" i="12"/>
  <c r="AB276" i="12" s="1"/>
  <c r="W276" i="12"/>
  <c r="AA276" i="12" s="1"/>
  <c r="T361" i="12"/>
  <c r="AD361" i="12" s="1"/>
  <c r="S361" i="12"/>
  <c r="V30" i="12"/>
  <c r="Z30" i="12" s="1"/>
  <c r="U30" i="12"/>
  <c r="Y30" i="12" s="1"/>
  <c r="T168" i="16"/>
  <c r="AD168" i="16" s="1"/>
  <c r="S168" i="16"/>
  <c r="V138" i="12"/>
  <c r="Z138" i="12" s="1"/>
  <c r="U138" i="12"/>
  <c r="Y138" i="12" s="1"/>
  <c r="AL59" i="15"/>
  <c r="AN59" i="15" s="1"/>
  <c r="AK59" i="15"/>
  <c r="AM59" i="15" s="1"/>
  <c r="V202" i="12"/>
  <c r="U202" i="12"/>
  <c r="Y202" i="12" s="1"/>
  <c r="W307" i="12"/>
  <c r="AA307" i="12" s="1"/>
  <c r="X307" i="12"/>
  <c r="AB307" i="12" s="1"/>
  <c r="U382" i="12"/>
  <c r="Y382" i="12" s="1"/>
  <c r="V382" i="12"/>
  <c r="U93" i="3"/>
  <c r="Y93" i="3" s="1"/>
  <c r="V93" i="3"/>
  <c r="Z93" i="3" s="1"/>
  <c r="X145" i="16"/>
  <c r="AB145" i="16" s="1"/>
  <c r="W145" i="16"/>
  <c r="AA145" i="16" s="1"/>
  <c r="AG472" i="12"/>
  <c r="AI472" i="12" s="1"/>
  <c r="AH472" i="12"/>
  <c r="AJ472" i="12" s="1"/>
  <c r="R178" i="16"/>
  <c r="V71" i="16"/>
  <c r="U71" i="16"/>
  <c r="Y71" i="16" s="1"/>
  <c r="R177" i="16"/>
  <c r="S12" i="12"/>
  <c r="T12" i="12"/>
  <c r="AD12" i="12" s="1"/>
  <c r="S382" i="12"/>
  <c r="T382" i="12"/>
  <c r="AD382" i="12" s="1"/>
  <c r="AG11" i="13"/>
  <c r="AH11" i="13"/>
  <c r="AJ11" i="13" s="1"/>
  <c r="W266" i="12"/>
  <c r="AA266" i="12" s="1"/>
  <c r="X266" i="12"/>
  <c r="AB266" i="12" s="1"/>
  <c r="S105" i="12"/>
  <c r="T105" i="12"/>
  <c r="AD105" i="12" s="1"/>
  <c r="U32" i="13"/>
  <c r="Y32" i="13" s="1"/>
  <c r="V32" i="13"/>
  <c r="Z32" i="13" s="1"/>
  <c r="T445" i="12"/>
  <c r="AD445" i="12" s="1"/>
  <c r="S445" i="12"/>
  <c r="AC445" i="12" s="1"/>
  <c r="AK8" i="15"/>
  <c r="AM8" i="15" s="1"/>
  <c r="AL8" i="15"/>
  <c r="AN8" i="15" s="1"/>
  <c r="AH235" i="12"/>
  <c r="AJ235" i="12" s="1"/>
  <c r="AG235" i="12"/>
  <c r="AI235" i="12" s="1"/>
  <c r="R235" i="12"/>
  <c r="AL224" i="12"/>
  <c r="AN224" i="12" s="1"/>
  <c r="AK224" i="12"/>
  <c r="AM224" i="12" s="1"/>
  <c r="U71" i="3"/>
  <c r="Y71" i="3" s="1"/>
  <c r="V71" i="3"/>
  <c r="Z71" i="3" s="1"/>
  <c r="AK87" i="15"/>
  <c r="AM87" i="15" s="1"/>
  <c r="AL87" i="15"/>
  <c r="AN87" i="15" s="1"/>
  <c r="T89" i="12"/>
  <c r="AD89" i="12" s="1"/>
  <c r="S89" i="12"/>
  <c r="AC89" i="12" s="1"/>
  <c r="S288" i="12"/>
  <c r="T288" i="12"/>
  <c r="AD288" i="12" s="1"/>
  <c r="AL50" i="12"/>
  <c r="AN50" i="12" s="1"/>
  <c r="AK50" i="12"/>
  <c r="AM50" i="12" s="1"/>
  <c r="U340" i="12"/>
  <c r="Y340" i="12" s="1"/>
  <c r="V340" i="12"/>
  <c r="Z340" i="12" s="1"/>
  <c r="AG167" i="16"/>
  <c r="AI167" i="16" s="1"/>
  <c r="AH167" i="16"/>
  <c r="AJ167" i="16" s="1"/>
  <c r="AK167" i="16"/>
  <c r="AM167" i="16" s="1"/>
  <c r="AL167" i="16"/>
  <c r="AN167" i="16" s="1"/>
  <c r="R291" i="12"/>
  <c r="S279" i="12"/>
  <c r="AC279" i="12" s="1"/>
  <c r="T279" i="12"/>
  <c r="AD279" i="12" s="1"/>
  <c r="S13" i="13"/>
  <c r="AC13" i="13" s="1"/>
  <c r="T13" i="13"/>
  <c r="AD13" i="13" s="1"/>
  <c r="R32" i="16"/>
  <c r="AH468" i="12"/>
  <c r="AJ468" i="12" s="1"/>
  <c r="AG468" i="12"/>
  <c r="AL499" i="12"/>
  <c r="AN499" i="12" s="1"/>
  <c r="AK499" i="12"/>
  <c r="AM499" i="12" s="1"/>
  <c r="V56" i="12"/>
  <c r="Z56" i="12" s="1"/>
  <c r="U56" i="12"/>
  <c r="Y56" i="12" s="1"/>
  <c r="T315" i="12"/>
  <c r="AD315" i="12" s="1"/>
  <c r="S315" i="12"/>
  <c r="AC315" i="12" s="1"/>
  <c r="W59" i="16"/>
  <c r="AA59" i="16" s="1"/>
  <c r="X59" i="16"/>
  <c r="R442" i="12"/>
  <c r="W95" i="12"/>
  <c r="AA95" i="12" s="1"/>
  <c r="X95" i="12"/>
  <c r="AL33" i="13"/>
  <c r="AN33" i="13" s="1"/>
  <c r="AK33" i="13"/>
  <c r="AM33" i="13" s="1"/>
  <c r="R28" i="14"/>
  <c r="S423" i="12"/>
  <c r="T423" i="12"/>
  <c r="AD423" i="12" s="1"/>
  <c r="V216" i="16"/>
  <c r="Z216" i="16" s="1"/>
  <c r="U216" i="16"/>
  <c r="Y216" i="16" s="1"/>
  <c r="W35" i="15"/>
  <c r="AA35" i="15" s="1"/>
  <c r="X35" i="15"/>
  <c r="AB35" i="15" s="1"/>
  <c r="AK71" i="12"/>
  <c r="AM71" i="12" s="1"/>
  <c r="AL71" i="12"/>
  <c r="T121" i="12"/>
  <c r="AD121" i="12" s="1"/>
  <c r="S121" i="12"/>
  <c r="AG181" i="16"/>
  <c r="AI181" i="16" s="1"/>
  <c r="AH181" i="16"/>
  <c r="AJ181" i="16" s="1"/>
  <c r="T33" i="15"/>
  <c r="AD33" i="15" s="1"/>
  <c r="S33" i="15"/>
  <c r="U298" i="12"/>
  <c r="Y298" i="12" s="1"/>
  <c r="V298" i="12"/>
  <c r="Z298" i="12" s="1"/>
  <c r="W99" i="16"/>
  <c r="AA99" i="16" s="1"/>
  <c r="X99" i="16"/>
  <c r="AB99" i="16" s="1"/>
  <c r="S472" i="12"/>
  <c r="AC472" i="12" s="1"/>
  <c r="T472" i="12"/>
  <c r="AD472" i="12" s="1"/>
  <c r="AK323" i="12"/>
  <c r="AM323" i="12" s="1"/>
  <c r="AL323" i="12"/>
  <c r="AN323" i="12" s="1"/>
  <c r="V14" i="13"/>
  <c r="Z14" i="13" s="1"/>
  <c r="U14" i="13"/>
  <c r="Y14" i="13" s="1"/>
  <c r="W46" i="14"/>
  <c r="AA46" i="14" s="1"/>
  <c r="X46" i="14"/>
  <c r="AB46" i="14" s="1"/>
  <c r="S394" i="12"/>
  <c r="T394" i="12"/>
  <c r="AD394" i="12" s="1"/>
  <c r="X462" i="12"/>
  <c r="AB462" i="12" s="1"/>
  <c r="W462" i="12"/>
  <c r="AA462" i="12" s="1"/>
  <c r="V129" i="12"/>
  <c r="U129" i="12"/>
  <c r="Y129" i="12" s="1"/>
  <c r="V67" i="16"/>
  <c r="Z67" i="16" s="1"/>
  <c r="U67" i="16"/>
  <c r="Y67" i="16" s="1"/>
  <c r="AL82" i="16"/>
  <c r="AN82" i="16" s="1"/>
  <c r="AK82" i="16"/>
  <c r="AM82" i="16" s="1"/>
  <c r="S162" i="12"/>
  <c r="AC162" i="12" s="1"/>
  <c r="T162" i="12"/>
  <c r="AD162" i="12" s="1"/>
  <c r="W455" i="12"/>
  <c r="AA455" i="12" s="1"/>
  <c r="X455" i="12"/>
  <c r="AB455" i="12" s="1"/>
  <c r="T181" i="16"/>
  <c r="AD181" i="16" s="1"/>
  <c r="S181" i="16"/>
  <c r="AC181" i="16" s="1"/>
  <c r="R333" i="12"/>
  <c r="AG217" i="12"/>
  <c r="AI217" i="12" s="1"/>
  <c r="AH217" i="12"/>
  <c r="AJ217" i="12" s="1"/>
  <c r="T375" i="12"/>
  <c r="AD375" i="12" s="1"/>
  <c r="S375" i="12"/>
  <c r="R309" i="12"/>
  <c r="R272" i="12"/>
  <c r="AL200" i="16"/>
  <c r="AK200" i="16"/>
  <c r="AM200" i="16" s="1"/>
  <c r="T80" i="3"/>
  <c r="AD80" i="3" s="1"/>
  <c r="S80" i="3"/>
  <c r="AC80" i="3" s="1"/>
  <c r="R33" i="3"/>
  <c r="AK206" i="12"/>
  <c r="AM206" i="12" s="1"/>
  <c r="AL206" i="12"/>
  <c r="AN206" i="12" s="1"/>
  <c r="U68" i="15"/>
  <c r="Y68" i="15" s="1"/>
  <c r="V68" i="15"/>
  <c r="Z68" i="15" s="1"/>
  <c r="AH441" i="12"/>
  <c r="AJ441" i="12" s="1"/>
  <c r="AG441" i="12"/>
  <c r="AI441" i="12" s="1"/>
  <c r="R381" i="12"/>
  <c r="V272" i="12"/>
  <c r="Z272" i="12" s="1"/>
  <c r="U272" i="12"/>
  <c r="Y272" i="12" s="1"/>
  <c r="X313" i="12"/>
  <c r="AB313" i="12" s="1"/>
  <c r="W313" i="12"/>
  <c r="AA313" i="12" s="1"/>
  <c r="S95" i="15"/>
  <c r="AC95" i="15" s="1"/>
  <c r="T95" i="15"/>
  <c r="AD95" i="15" s="1"/>
  <c r="AK425" i="12"/>
  <c r="AM425" i="12" s="1"/>
  <c r="AL425" i="12"/>
  <c r="AN425" i="12" s="1"/>
  <c r="AH449" i="12"/>
  <c r="AJ449" i="12" s="1"/>
  <c r="AG449" i="12"/>
  <c r="AI449" i="12" s="1"/>
  <c r="R21" i="12"/>
  <c r="AH264" i="12"/>
  <c r="AJ264" i="12" s="1"/>
  <c r="AG264" i="12"/>
  <c r="AI264" i="12" s="1"/>
  <c r="AL57" i="12"/>
  <c r="AN57" i="12" s="1"/>
  <c r="AK57" i="12"/>
  <c r="AM57" i="12" s="1"/>
  <c r="AK245" i="12"/>
  <c r="AM245" i="12" s="1"/>
  <c r="AL245" i="12"/>
  <c r="AN245" i="12" s="1"/>
  <c r="AG274" i="12"/>
  <c r="AH274" i="12"/>
  <c r="AJ274" i="12" s="1"/>
  <c r="AG86" i="12"/>
  <c r="AI86" i="12" s="1"/>
  <c r="AH86" i="12"/>
  <c r="AJ86" i="12" s="1"/>
  <c r="W338" i="12"/>
  <c r="AA338" i="12" s="1"/>
  <c r="X338" i="12"/>
  <c r="W95" i="3"/>
  <c r="AA95" i="3" s="1"/>
  <c r="X95" i="3"/>
  <c r="AB95" i="3" s="1"/>
  <c r="AL99" i="15"/>
  <c r="AN99" i="15" s="1"/>
  <c r="AK99" i="15"/>
  <c r="R244" i="12"/>
  <c r="T42" i="16"/>
  <c r="AD42" i="16" s="1"/>
  <c r="S42" i="16"/>
  <c r="R104" i="12"/>
  <c r="W30" i="13"/>
  <c r="AA30" i="13" s="1"/>
  <c r="X30" i="13"/>
  <c r="AB30" i="13" s="1"/>
  <c r="R471" i="12"/>
  <c r="W465" i="12"/>
  <c r="AA465" i="12" s="1"/>
  <c r="X465" i="12"/>
  <c r="AB465" i="12" s="1"/>
  <c r="AH225" i="16"/>
  <c r="AJ225" i="16" s="1"/>
  <c r="AG225" i="16"/>
  <c r="AI225" i="16" s="1"/>
  <c r="T83" i="12"/>
  <c r="AD83" i="12" s="1"/>
  <c r="S83" i="12"/>
  <c r="AG148" i="12"/>
  <c r="AI148" i="12" s="1"/>
  <c r="AH148" i="12"/>
  <c r="AJ148" i="12" s="1"/>
  <c r="R107" i="15"/>
  <c r="R32" i="14"/>
  <c r="T195" i="16"/>
  <c r="AD195" i="16" s="1"/>
  <c r="S195" i="16"/>
  <c r="R32" i="12"/>
  <c r="T114" i="12"/>
  <c r="AD114" i="12" s="1"/>
  <c r="S114" i="12"/>
  <c r="AC114" i="12" s="1"/>
  <c r="V28" i="14"/>
  <c r="Z28" i="14" s="1"/>
  <c r="U28" i="14"/>
  <c r="Y28" i="14" s="1"/>
  <c r="U102" i="12"/>
  <c r="Y102" i="12" s="1"/>
  <c r="V102" i="12"/>
  <c r="Z102" i="12" s="1"/>
  <c r="W483" i="12"/>
  <c r="AA483" i="12" s="1"/>
  <c r="X483" i="12"/>
  <c r="T161" i="16"/>
  <c r="AD161" i="16" s="1"/>
  <c r="S161" i="16"/>
  <c r="AK21" i="16"/>
  <c r="AM21" i="16" s="1"/>
  <c r="AL21" i="16"/>
  <c r="AN21" i="16" s="1"/>
  <c r="W140" i="16"/>
  <c r="AA140" i="16" s="1"/>
  <c r="X140" i="16"/>
  <c r="AB140" i="16" s="1"/>
  <c r="V496" i="12"/>
  <c r="U496" i="12"/>
  <c r="Y496" i="12" s="1"/>
  <c r="AK174" i="16"/>
  <c r="AM174" i="16" s="1"/>
  <c r="AL174" i="16"/>
  <c r="AN174" i="16" s="1"/>
  <c r="V55" i="12"/>
  <c r="Z55" i="12" s="1"/>
  <c r="U55" i="12"/>
  <c r="Y55" i="12" s="1"/>
  <c r="W339" i="12"/>
  <c r="AA339" i="12" s="1"/>
  <c r="X339" i="12"/>
  <c r="AK498" i="12"/>
  <c r="AM498" i="12" s="1"/>
  <c r="AL498" i="12"/>
  <c r="AN498" i="12" s="1"/>
  <c r="V350" i="12"/>
  <c r="Z350" i="12" s="1"/>
  <c r="U350" i="12"/>
  <c r="Y350" i="12" s="1"/>
  <c r="X163" i="12"/>
  <c r="W163" i="12"/>
  <c r="AA163" i="12" s="1"/>
  <c r="AG124" i="12"/>
  <c r="AI124" i="12" s="1"/>
  <c r="AH124" i="12"/>
  <c r="AJ124" i="12" s="1"/>
  <c r="AH406" i="12"/>
  <c r="AJ406" i="12" s="1"/>
  <c r="AG406" i="12"/>
  <c r="AI406" i="12" s="1"/>
  <c r="R14" i="15"/>
  <c r="Q14" i="15" s="1"/>
  <c r="T56" i="16"/>
  <c r="AD56" i="16" s="1"/>
  <c r="S56" i="16"/>
  <c r="AG286" i="12"/>
  <c r="AI286" i="12" s="1"/>
  <c r="AH286" i="12"/>
  <c r="AJ286" i="12" s="1"/>
  <c r="R11" i="13"/>
  <c r="Q11" i="13" s="1"/>
  <c r="U137" i="12"/>
  <c r="Y137" i="12" s="1"/>
  <c r="V137" i="12"/>
  <c r="T221" i="12"/>
  <c r="AD221" i="12" s="1"/>
  <c r="S221" i="12"/>
  <c r="AC221" i="12" s="1"/>
  <c r="AK96" i="16"/>
  <c r="AM96" i="16" s="1"/>
  <c r="AL96" i="16"/>
  <c r="AN96" i="16" s="1"/>
  <c r="R65" i="15"/>
  <c r="T85" i="12"/>
  <c r="AD85" i="12" s="1"/>
  <c r="S85" i="12"/>
  <c r="AC85" i="12" s="1"/>
  <c r="AG44" i="15"/>
  <c r="AI44" i="15" s="1"/>
  <c r="AH44" i="15"/>
  <c r="AJ44" i="15" s="1"/>
  <c r="S150" i="12"/>
  <c r="T150" i="12"/>
  <c r="AD150" i="12" s="1"/>
  <c r="AK39" i="15"/>
  <c r="AM39" i="15" s="1"/>
  <c r="AL39" i="15"/>
  <c r="AN39" i="15" s="1"/>
  <c r="X269" i="12"/>
  <c r="AB269" i="12" s="1"/>
  <c r="W269" i="12"/>
  <c r="AA269" i="12" s="1"/>
  <c r="AG116" i="16"/>
  <c r="AI116" i="16" s="1"/>
  <c r="AH116" i="16"/>
  <c r="AJ116" i="16" s="1"/>
  <c r="R74" i="15"/>
  <c r="R8" i="13"/>
  <c r="R390" i="12"/>
  <c r="V402" i="12"/>
  <c r="Z402" i="12" s="1"/>
  <c r="U402" i="12"/>
  <c r="Y402" i="12" s="1"/>
  <c r="W91" i="15"/>
  <c r="AA91" i="15" s="1"/>
  <c r="X91" i="15"/>
  <c r="AB91" i="15" s="1"/>
  <c r="V251" i="12"/>
  <c r="Z251" i="12" s="1"/>
  <c r="U251" i="12"/>
  <c r="Y251" i="12" s="1"/>
  <c r="AL348" i="12"/>
  <c r="AN348" i="12" s="1"/>
  <c r="AK348" i="12"/>
  <c r="AM348" i="12" s="1"/>
  <c r="AK22" i="16"/>
  <c r="AM22" i="16" s="1"/>
  <c r="AL22" i="16"/>
  <c r="R250" i="12"/>
  <c r="AG300" i="12"/>
  <c r="AI300" i="12" s="1"/>
  <c r="AH300" i="12"/>
  <c r="AJ300" i="12" s="1"/>
  <c r="R213" i="12"/>
  <c r="W254" i="12"/>
  <c r="AA254" i="12" s="1"/>
  <c r="X254" i="12"/>
  <c r="AB254" i="12" s="1"/>
  <c r="AG80" i="12"/>
  <c r="AH80" i="12"/>
  <c r="AJ80" i="12" s="1"/>
  <c r="T440" i="12"/>
  <c r="AD440" i="12" s="1"/>
  <c r="S440" i="12"/>
  <c r="AC440" i="12" s="1"/>
  <c r="X351" i="12"/>
  <c r="W351" i="12"/>
  <c r="AA351" i="12" s="1"/>
  <c r="U21" i="15"/>
  <c r="Y21" i="15" s="1"/>
  <c r="V21" i="15"/>
  <c r="Z21" i="15" s="1"/>
  <c r="AH409" i="12"/>
  <c r="AJ409" i="12" s="1"/>
  <c r="AG409" i="12"/>
  <c r="AI409" i="12" s="1"/>
  <c r="W413" i="12"/>
  <c r="AA413" i="12" s="1"/>
  <c r="X413" i="12"/>
  <c r="AB413" i="12" s="1"/>
  <c r="U45" i="14"/>
  <c r="Y45" i="14" s="1"/>
  <c r="V45" i="14"/>
  <c r="Z45" i="14" s="1"/>
  <c r="V211" i="16"/>
  <c r="U211" i="16"/>
  <c r="Y211" i="16" s="1"/>
  <c r="T363" i="12"/>
  <c r="AD363" i="12" s="1"/>
  <c r="S363" i="12"/>
  <c r="AC363" i="12" s="1"/>
  <c r="T174" i="12"/>
  <c r="AD174" i="12" s="1"/>
  <c r="S174" i="12"/>
  <c r="AC174" i="12" s="1"/>
  <c r="R102" i="12"/>
  <c r="AK190" i="12"/>
  <c r="AM190" i="12" s="1"/>
  <c r="AL190" i="12"/>
  <c r="AN190" i="12" s="1"/>
  <c r="R366" i="12"/>
  <c r="V100" i="15"/>
  <c r="Z100" i="15" s="1"/>
  <c r="U100" i="15"/>
  <c r="Y100" i="15" s="1"/>
  <c r="AG457" i="12"/>
  <c r="AI457" i="12" s="1"/>
  <c r="AH457" i="12"/>
  <c r="AJ457" i="12" s="1"/>
  <c r="AL9" i="13"/>
  <c r="AN9" i="13" s="1"/>
  <c r="AK9" i="13"/>
  <c r="AM9" i="13" s="1"/>
  <c r="V35" i="14"/>
  <c r="Z35" i="14" s="1"/>
  <c r="U35" i="14"/>
  <c r="Y35" i="14" s="1"/>
  <c r="R76" i="16"/>
  <c r="AH130" i="16"/>
  <c r="AJ130" i="16" s="1"/>
  <c r="AG130" i="16"/>
  <c r="AI130" i="16" s="1"/>
  <c r="V125" i="16"/>
  <c r="U125" i="16"/>
  <c r="Y125" i="16" s="1"/>
  <c r="S139" i="16"/>
  <c r="AC139" i="16" s="1"/>
  <c r="T139" i="16"/>
  <c r="AD139" i="16" s="1"/>
  <c r="AH24" i="16"/>
  <c r="AJ24" i="16" s="1"/>
  <c r="AG24" i="16"/>
  <c r="U310" i="12"/>
  <c r="Y310" i="12" s="1"/>
  <c r="V310" i="12"/>
  <c r="T182" i="16"/>
  <c r="AD182" i="16" s="1"/>
  <c r="S182" i="16"/>
  <c r="AC182" i="16" s="1"/>
  <c r="R67" i="3"/>
  <c r="V495" i="12"/>
  <c r="Z495" i="12" s="1"/>
  <c r="U495" i="12"/>
  <c r="Y495" i="12" s="1"/>
  <c r="W43" i="12"/>
  <c r="AA43" i="12" s="1"/>
  <c r="X43" i="12"/>
  <c r="AB43" i="12" s="1"/>
  <c r="U7" i="15"/>
  <c r="Y7" i="15" s="1"/>
  <c r="V7" i="15"/>
  <c r="Z7" i="15" s="1"/>
  <c r="AG26" i="12"/>
  <c r="AI26" i="12" s="1"/>
  <c r="AH26" i="12"/>
  <c r="AJ26" i="12" s="1"/>
  <c r="V210" i="12"/>
  <c r="Z210" i="12" s="1"/>
  <c r="U210" i="12"/>
  <c r="Y210" i="12" s="1"/>
  <c r="S490" i="12"/>
  <c r="AC490" i="12" s="1"/>
  <c r="T490" i="12"/>
  <c r="AD490" i="12" s="1"/>
  <c r="V35" i="15"/>
  <c r="Z35" i="15" s="1"/>
  <c r="U35" i="15"/>
  <c r="Y35" i="15" s="1"/>
  <c r="AL128" i="12"/>
  <c r="AN128" i="12" s="1"/>
  <c r="AK128" i="12"/>
  <c r="AM128" i="12" s="1"/>
  <c r="AK207" i="12"/>
  <c r="AM207" i="12" s="1"/>
  <c r="AL207" i="12"/>
  <c r="AN207" i="12" s="1"/>
  <c r="AH213" i="16"/>
  <c r="AJ213" i="16" s="1"/>
  <c r="AG213" i="16"/>
  <c r="AI213" i="16" s="1"/>
  <c r="S60" i="15"/>
  <c r="T60" i="15"/>
  <c r="AD60" i="15" s="1"/>
  <c r="AH417" i="12"/>
  <c r="AJ417" i="12" s="1"/>
  <c r="AG417" i="12"/>
  <c r="AI417" i="12" s="1"/>
  <c r="AG377" i="12"/>
  <c r="AH377" i="12"/>
  <c r="AJ377" i="12" s="1"/>
  <c r="AG119" i="16"/>
  <c r="AH119" i="16"/>
  <c r="AJ119" i="16" s="1"/>
  <c r="AG133" i="12"/>
  <c r="AI133" i="12" s="1"/>
  <c r="AH133" i="12"/>
  <c r="AJ133" i="12" s="1"/>
  <c r="U475" i="12"/>
  <c r="Y475" i="12" s="1"/>
  <c r="V475" i="12"/>
  <c r="Z475" i="12" s="1"/>
  <c r="U164" i="12"/>
  <c r="Y164" i="12" s="1"/>
  <c r="V164" i="12"/>
  <c r="Z164" i="12" s="1"/>
  <c r="AH483" i="12"/>
  <c r="AJ483" i="12" s="1"/>
  <c r="AG483" i="12"/>
  <c r="AI483" i="12" s="1"/>
  <c r="R137" i="16"/>
  <c r="AH455" i="12"/>
  <c r="AJ455" i="12" s="1"/>
  <c r="AG455" i="12"/>
  <c r="AI455" i="12" s="1"/>
  <c r="R68" i="15"/>
  <c r="AH73" i="16"/>
  <c r="AJ73" i="16" s="1"/>
  <c r="AG73" i="16"/>
  <c r="AI73" i="16" s="1"/>
  <c r="W475" i="12"/>
  <c r="AA475" i="12" s="1"/>
  <c r="X475" i="12"/>
  <c r="AB475" i="12" s="1"/>
  <c r="AH438" i="12"/>
  <c r="AJ438" i="12" s="1"/>
  <c r="AG438" i="12"/>
  <c r="X41" i="15"/>
  <c r="W41" i="15"/>
  <c r="AA41" i="15" s="1"/>
  <c r="R411" i="12"/>
  <c r="U41" i="12"/>
  <c r="Y41" i="12" s="1"/>
  <c r="V41" i="12"/>
  <c r="Z41" i="12" s="1"/>
  <c r="S11" i="13"/>
  <c r="T11" i="13"/>
  <c r="AD11" i="13" s="1"/>
  <c r="T106" i="15"/>
  <c r="AD106" i="15" s="1"/>
  <c r="S106" i="15"/>
  <c r="AL298" i="12"/>
  <c r="AN298" i="12" s="1"/>
  <c r="AK298" i="12"/>
  <c r="AM298" i="12" s="1"/>
  <c r="AK442" i="12"/>
  <c r="AM442" i="12" s="1"/>
  <c r="AL442" i="12"/>
  <c r="AG176" i="12"/>
  <c r="AI176" i="12" s="1"/>
  <c r="AH176" i="12"/>
  <c r="AJ176" i="12" s="1"/>
  <c r="U44" i="14"/>
  <c r="Y44" i="14" s="1"/>
  <c r="V44" i="14"/>
  <c r="Z44" i="14" s="1"/>
  <c r="U124" i="16"/>
  <c r="Y124" i="16" s="1"/>
  <c r="V124" i="16"/>
  <c r="Z124" i="16" s="1"/>
  <c r="AG36" i="14"/>
  <c r="AI36" i="14" s="1"/>
  <c r="AH36" i="14"/>
  <c r="AJ36" i="14" s="1"/>
  <c r="AG47" i="16"/>
  <c r="AI47" i="16" s="1"/>
  <c r="AH47" i="16"/>
  <c r="AJ47" i="16" s="1"/>
  <c r="AL487" i="12"/>
  <c r="AN487" i="12" s="1"/>
  <c r="AK487" i="12"/>
  <c r="AM487" i="12" s="1"/>
  <c r="S21" i="16"/>
  <c r="T21" i="16"/>
  <c r="AD21" i="16" s="1"/>
  <c r="W303" i="12"/>
  <c r="AA303" i="12" s="1"/>
  <c r="X303" i="12"/>
  <c r="AB303" i="12" s="1"/>
  <c r="W194" i="12"/>
  <c r="AA194" i="12" s="1"/>
  <c r="X194" i="12"/>
  <c r="AB194" i="12" s="1"/>
  <c r="R373" i="12"/>
  <c r="AH196" i="16"/>
  <c r="AJ196" i="16" s="1"/>
  <c r="AG196" i="16"/>
  <c r="AI196" i="16" s="1"/>
  <c r="AL427" i="12"/>
  <c r="AN427" i="12" s="1"/>
  <c r="AK427" i="12"/>
  <c r="AM427" i="12" s="1"/>
  <c r="U130" i="12"/>
  <c r="Y130" i="12" s="1"/>
  <c r="V130" i="12"/>
  <c r="AG337" i="12"/>
  <c r="AI337" i="12" s="1"/>
  <c r="AH337" i="12"/>
  <c r="AJ337" i="12" s="1"/>
  <c r="R72" i="3"/>
  <c r="V90" i="12"/>
  <c r="Z90" i="12" s="1"/>
  <c r="U90" i="12"/>
  <c r="Y90" i="12" s="1"/>
  <c r="R15" i="15"/>
  <c r="U186" i="12"/>
  <c r="Y186" i="12" s="1"/>
  <c r="V186" i="12"/>
  <c r="S478" i="12"/>
  <c r="T478" i="12"/>
  <c r="AD478" i="12" s="1"/>
  <c r="AH478" i="12"/>
  <c r="AJ478" i="12" s="1"/>
  <c r="AG478" i="12"/>
  <c r="AI478" i="12" s="1"/>
  <c r="R203" i="12"/>
  <c r="U46" i="3"/>
  <c r="Y46" i="3" s="1"/>
  <c r="V46" i="3"/>
  <c r="Z46" i="3" s="1"/>
  <c r="V93" i="12"/>
  <c r="U93" i="12"/>
  <c r="Y93" i="12" s="1"/>
  <c r="R281" i="12"/>
  <c r="AK258" i="12"/>
  <c r="AM258" i="12" s="1"/>
  <c r="AL258" i="12"/>
  <c r="AN258" i="12" s="1"/>
  <c r="X12" i="12"/>
  <c r="W12" i="12"/>
  <c r="AA12" i="12" s="1"/>
  <c r="AG53" i="16"/>
  <c r="AI53" i="16" s="1"/>
  <c r="AH53" i="16"/>
  <c r="AJ53" i="16" s="1"/>
  <c r="R456" i="12"/>
  <c r="W302" i="12"/>
  <c r="AA302" i="12" s="1"/>
  <c r="X302" i="12"/>
  <c r="AB302" i="12" s="1"/>
  <c r="AH65" i="15"/>
  <c r="AJ65" i="15" s="1"/>
  <c r="AG65" i="15"/>
  <c r="X13" i="14"/>
  <c r="AB13" i="14" s="1"/>
  <c r="W13" i="14"/>
  <c r="AA13" i="14" s="1"/>
  <c r="T214" i="12"/>
  <c r="AD214" i="12" s="1"/>
  <c r="S214" i="12"/>
  <c r="AC214" i="12" s="1"/>
  <c r="S65" i="16"/>
  <c r="AC65" i="16" s="1"/>
  <c r="T65" i="16"/>
  <c r="AD65" i="16" s="1"/>
  <c r="S56" i="12"/>
  <c r="AC56" i="12" s="1"/>
  <c r="T56" i="12"/>
  <c r="AD56" i="12" s="1"/>
  <c r="AH57" i="12"/>
  <c r="AJ57" i="12" s="1"/>
  <c r="AG57" i="12"/>
  <c r="AI57" i="12" s="1"/>
  <c r="R267" i="12"/>
  <c r="AG297" i="12"/>
  <c r="AI297" i="12" s="1"/>
  <c r="AH297" i="12"/>
  <c r="AJ297" i="12" s="1"/>
  <c r="T89" i="15"/>
  <c r="AD89" i="15" s="1"/>
  <c r="S89" i="15"/>
  <c r="AC89" i="15" s="1"/>
  <c r="R166" i="12"/>
  <c r="AK457" i="12"/>
  <c r="AM457" i="12" s="1"/>
  <c r="AL457" i="12"/>
  <c r="AN457" i="12" s="1"/>
  <c r="AL278" i="12"/>
  <c r="AN278" i="12" s="1"/>
  <c r="AK278" i="12"/>
  <c r="AM278" i="12" s="1"/>
  <c r="AH487" i="12"/>
  <c r="AJ487" i="12" s="1"/>
  <c r="AG487" i="12"/>
  <c r="U182" i="16"/>
  <c r="Y182" i="16" s="1"/>
  <c r="V182" i="16"/>
  <c r="Z182" i="16" s="1"/>
  <c r="V169" i="12"/>
  <c r="Z169" i="12" s="1"/>
  <c r="U169" i="12"/>
  <c r="Y169" i="12" s="1"/>
  <c r="U138" i="16"/>
  <c r="Y138" i="16" s="1"/>
  <c r="V138" i="16"/>
  <c r="Z138" i="16" s="1"/>
  <c r="T15" i="3"/>
  <c r="AD15" i="3" s="1"/>
  <c r="S15" i="3"/>
  <c r="AG17" i="12"/>
  <c r="AI17" i="12" s="1"/>
  <c r="AH17" i="12"/>
  <c r="AJ17" i="12" s="1"/>
  <c r="X221" i="12"/>
  <c r="W221" i="12"/>
  <c r="AA221" i="12" s="1"/>
  <c r="AH284" i="12"/>
  <c r="AJ284" i="12" s="1"/>
  <c r="AG284" i="12"/>
  <c r="AI284" i="12" s="1"/>
  <c r="U33" i="13"/>
  <c r="Y33" i="13" s="1"/>
  <c r="V33" i="13"/>
  <c r="Z33" i="13" s="1"/>
  <c r="R50" i="12"/>
  <c r="X290" i="12"/>
  <c r="AB290" i="12" s="1"/>
  <c r="W290" i="12"/>
  <c r="AA290" i="12" s="1"/>
  <c r="V7" i="3"/>
  <c r="Z7" i="3" s="1"/>
  <c r="U7" i="3"/>
  <c r="Y7" i="3" s="1"/>
  <c r="T109" i="16"/>
  <c r="AD109" i="16" s="1"/>
  <c r="S109" i="16"/>
  <c r="AL307" i="12"/>
  <c r="AN307" i="12" s="1"/>
  <c r="AK307" i="12"/>
  <c r="AM307" i="12" s="1"/>
  <c r="AG453" i="12"/>
  <c r="AI453" i="12" s="1"/>
  <c r="AH453" i="12"/>
  <c r="AJ453" i="12" s="1"/>
  <c r="R403" i="12"/>
  <c r="S127" i="16"/>
  <c r="T127" i="16"/>
  <c r="AD127" i="16" s="1"/>
  <c r="X166" i="16"/>
  <c r="AB166" i="16" s="1"/>
  <c r="W166" i="16"/>
  <c r="AA166" i="16" s="1"/>
  <c r="T153" i="12"/>
  <c r="AD153" i="12" s="1"/>
  <c r="S153" i="12"/>
  <c r="AC153" i="12" s="1"/>
  <c r="AG310" i="12"/>
  <c r="AI310" i="12" s="1"/>
  <c r="AH310" i="12"/>
  <c r="AJ310" i="12" s="1"/>
  <c r="AG126" i="16"/>
  <c r="AH126" i="16"/>
  <c r="AJ126" i="16" s="1"/>
  <c r="AH17" i="13"/>
  <c r="AJ17" i="13" s="1"/>
  <c r="AG17" i="13"/>
  <c r="AI17" i="13" s="1"/>
  <c r="V152" i="12"/>
  <c r="U152" i="12"/>
  <c r="Y152" i="12" s="1"/>
  <c r="W215" i="16"/>
  <c r="AA215" i="16" s="1"/>
  <c r="X215" i="16"/>
  <c r="R94" i="3"/>
  <c r="V83" i="12"/>
  <c r="U83" i="12"/>
  <c r="Y83" i="12" s="1"/>
  <c r="S476" i="12"/>
  <c r="T476" i="12"/>
  <c r="AD476" i="12" s="1"/>
  <c r="AL396" i="12"/>
  <c r="AN396" i="12" s="1"/>
  <c r="AK396" i="12"/>
  <c r="AM396" i="12" s="1"/>
  <c r="V58" i="15"/>
  <c r="Z58" i="15" s="1"/>
  <c r="U58" i="15"/>
  <c r="Y58" i="15" s="1"/>
  <c r="AG68" i="15"/>
  <c r="AI68" i="15" s="1"/>
  <c r="AH68" i="15"/>
  <c r="AJ68" i="15" s="1"/>
  <c r="AH9" i="12"/>
  <c r="AJ9" i="12" s="1"/>
  <c r="AG9" i="12"/>
  <c r="AI9" i="12" s="1"/>
  <c r="S9" i="12"/>
  <c r="AC9" i="12" s="1"/>
  <c r="T9" i="12"/>
  <c r="AD9" i="12" s="1"/>
  <c r="V214" i="16"/>
  <c r="Z214" i="16" s="1"/>
  <c r="U214" i="16"/>
  <c r="Y214" i="16" s="1"/>
  <c r="X74" i="16"/>
  <c r="W74" i="16"/>
  <c r="AA74" i="16" s="1"/>
  <c r="AH108" i="16"/>
  <c r="AJ108" i="16" s="1"/>
  <c r="AG108" i="16"/>
  <c r="AI108" i="16" s="1"/>
  <c r="AK226" i="16"/>
  <c r="AM226" i="16" s="1"/>
  <c r="AL226" i="16"/>
  <c r="AN226" i="16" s="1"/>
  <c r="U395" i="12"/>
  <c r="Y395" i="12" s="1"/>
  <c r="V395" i="12"/>
  <c r="Z395" i="12" s="1"/>
  <c r="R448" i="12"/>
  <c r="S103" i="15"/>
  <c r="T103" i="15"/>
  <c r="AD103" i="15" s="1"/>
  <c r="X211" i="12"/>
  <c r="W211" i="12"/>
  <c r="AA211" i="12" s="1"/>
  <c r="R468" i="12"/>
  <c r="AL228" i="12"/>
  <c r="AN228" i="12" s="1"/>
  <c r="AK228" i="12"/>
  <c r="R31" i="15"/>
  <c r="AG322" i="12"/>
  <c r="AI322" i="12" s="1"/>
  <c r="AH322" i="12"/>
  <c r="AJ322" i="12" s="1"/>
  <c r="T200" i="16"/>
  <c r="AD200" i="16" s="1"/>
  <c r="S200" i="16"/>
  <c r="W45" i="3"/>
  <c r="AA45" i="3" s="1"/>
  <c r="X45" i="3"/>
  <c r="AB45" i="3" s="1"/>
  <c r="S29" i="16"/>
  <c r="AC29" i="16" s="1"/>
  <c r="T29" i="16"/>
  <c r="AD29" i="16" s="1"/>
  <c r="V360" i="12"/>
  <c r="Z360" i="12" s="1"/>
  <c r="U360" i="12"/>
  <c r="Y360" i="12" s="1"/>
  <c r="T102" i="15"/>
  <c r="AD102" i="15" s="1"/>
  <c r="S102" i="15"/>
  <c r="R141" i="16"/>
  <c r="V96" i="3"/>
  <c r="Z96" i="3" s="1"/>
  <c r="U96" i="3"/>
  <c r="Y96" i="3" s="1"/>
  <c r="AK321" i="12"/>
  <c r="AM321" i="12" s="1"/>
  <c r="AL321" i="12"/>
  <c r="AN321" i="12" s="1"/>
  <c r="V99" i="3"/>
  <c r="Z99" i="3" s="1"/>
  <c r="U99" i="3"/>
  <c r="Y99" i="3" s="1"/>
  <c r="V62" i="16"/>
  <c r="Z62" i="16" s="1"/>
  <c r="U62" i="16"/>
  <c r="Y62" i="16" s="1"/>
  <c r="X382" i="12"/>
  <c r="W382" i="12"/>
  <c r="AA382" i="12" s="1"/>
  <c r="AH35" i="12"/>
  <c r="AJ35" i="12" s="1"/>
  <c r="AG35" i="12"/>
  <c r="AI35" i="12" s="1"/>
  <c r="AG306" i="12"/>
  <c r="AI306" i="12" s="1"/>
  <c r="AH306" i="12"/>
  <c r="AJ306" i="12" s="1"/>
  <c r="AK478" i="12"/>
  <c r="AM478" i="12" s="1"/>
  <c r="AL478" i="12"/>
  <c r="AN478" i="12" s="1"/>
  <c r="V101" i="15"/>
  <c r="Z101" i="15" s="1"/>
  <c r="U101" i="15"/>
  <c r="Y101" i="15" s="1"/>
  <c r="S52" i="16"/>
  <c r="T52" i="16"/>
  <c r="AD52" i="16" s="1"/>
  <c r="R172" i="16"/>
  <c r="AL312" i="12"/>
  <c r="AN312" i="12" s="1"/>
  <c r="AK312" i="12"/>
  <c r="AM312" i="12" s="1"/>
  <c r="AL83" i="3"/>
  <c r="AN83" i="3" s="1"/>
  <c r="AK83" i="3"/>
  <c r="AM83" i="3" s="1"/>
  <c r="AH7" i="14"/>
  <c r="AJ7" i="14" s="1"/>
  <c r="AG7" i="14"/>
  <c r="AI16" i="14" s="1"/>
  <c r="R159" i="12"/>
  <c r="T65" i="12"/>
  <c r="AD65" i="12" s="1"/>
  <c r="S65" i="12"/>
  <c r="AC65" i="12" s="1"/>
  <c r="U167" i="12"/>
  <c r="Y167" i="12" s="1"/>
  <c r="V167" i="12"/>
  <c r="Z167" i="12" s="1"/>
  <c r="W417" i="12"/>
  <c r="AA417" i="12" s="1"/>
  <c r="X417" i="12"/>
  <c r="X342" i="12"/>
  <c r="W342" i="12"/>
  <c r="AA342" i="12" s="1"/>
  <c r="X30" i="15"/>
  <c r="AB30" i="15" s="1"/>
  <c r="W30" i="15"/>
  <c r="AA30" i="15" s="1"/>
  <c r="R20" i="13"/>
  <c r="AK19" i="16"/>
  <c r="AM19" i="16" s="1"/>
  <c r="AL19" i="16"/>
  <c r="R122" i="16"/>
  <c r="Q122" i="16" s="1"/>
  <c r="U166" i="16"/>
  <c r="Y166" i="16" s="1"/>
  <c r="V166" i="16"/>
  <c r="Z166" i="16" s="1"/>
  <c r="AL101" i="15"/>
  <c r="AN101" i="15" s="1"/>
  <c r="AK101" i="15"/>
  <c r="AM101" i="15" s="1"/>
  <c r="U17" i="12"/>
  <c r="Y17" i="12" s="1"/>
  <c r="V17" i="12"/>
  <c r="Z17" i="12" s="1"/>
  <c r="AL401" i="12"/>
  <c r="AN401" i="12" s="1"/>
  <c r="AK401" i="12"/>
  <c r="AM401" i="12" s="1"/>
  <c r="T455" i="12"/>
  <c r="AD455" i="12" s="1"/>
  <c r="S455" i="12"/>
  <c r="AC455" i="12" s="1"/>
  <c r="U81" i="12"/>
  <c r="Y81" i="12" s="1"/>
  <c r="V81" i="12"/>
  <c r="W404" i="12"/>
  <c r="AA404" i="12" s="1"/>
  <c r="X404" i="12"/>
  <c r="AB404" i="12" s="1"/>
  <c r="AG97" i="16"/>
  <c r="AI97" i="16" s="1"/>
  <c r="AH97" i="16"/>
  <c r="AJ97" i="16" s="1"/>
  <c r="U302" i="12"/>
  <c r="Y302" i="12" s="1"/>
  <c r="V302" i="12"/>
  <c r="Z302" i="12" s="1"/>
  <c r="T333" i="12"/>
  <c r="AD333" i="12" s="1"/>
  <c r="S333" i="12"/>
  <c r="AH93" i="15"/>
  <c r="AJ93" i="15" s="1"/>
  <c r="AG93" i="15"/>
  <c r="AI93" i="15" s="1"/>
  <c r="S481" i="12"/>
  <c r="T481" i="12"/>
  <c r="AD481" i="12" s="1"/>
  <c r="U36" i="12"/>
  <c r="Y36" i="12" s="1"/>
  <c r="V36" i="12"/>
  <c r="AH186" i="12"/>
  <c r="AJ186" i="12" s="1"/>
  <c r="AG186" i="12"/>
  <c r="U50" i="12"/>
  <c r="Y50" i="12" s="1"/>
  <c r="V50" i="12"/>
  <c r="Z50" i="12" s="1"/>
  <c r="R219" i="16"/>
  <c r="W245" i="12"/>
  <c r="AA245" i="12" s="1"/>
  <c r="X245" i="12"/>
  <c r="AB245" i="12" s="1"/>
  <c r="AL288" i="12"/>
  <c r="AN288" i="12" s="1"/>
  <c r="AK288" i="12"/>
  <c r="AM288" i="12" s="1"/>
  <c r="AL45" i="3"/>
  <c r="AN45" i="3" s="1"/>
  <c r="AK45" i="3"/>
  <c r="AM45" i="3" s="1"/>
  <c r="X38" i="14"/>
  <c r="W38" i="14"/>
  <c r="AA38" i="14" s="1"/>
  <c r="R340" i="12"/>
  <c r="X223" i="12"/>
  <c r="AB223" i="12" s="1"/>
  <c r="W223" i="12"/>
  <c r="AA223" i="12" s="1"/>
  <c r="AG49" i="12"/>
  <c r="AI49" i="12" s="1"/>
  <c r="AH49" i="12"/>
  <c r="AJ49" i="12" s="1"/>
  <c r="AH92" i="15"/>
  <c r="AJ92" i="15" s="1"/>
  <c r="AG92" i="15"/>
  <c r="AK89" i="3"/>
  <c r="AM89" i="3" s="1"/>
  <c r="AL89" i="3"/>
  <c r="AN89" i="3" s="1"/>
  <c r="R146" i="16"/>
  <c r="S330" i="12"/>
  <c r="AC330" i="12" s="1"/>
  <c r="T330" i="12"/>
  <c r="AD330" i="12" s="1"/>
  <c r="AK406" i="12"/>
  <c r="AM406" i="12" s="1"/>
  <c r="AL406" i="12"/>
  <c r="AN406" i="12" s="1"/>
  <c r="U332" i="12"/>
  <c r="Y332" i="12" s="1"/>
  <c r="V332" i="12"/>
  <c r="Z332" i="12" s="1"/>
  <c r="U89" i="3"/>
  <c r="Y89" i="3" s="1"/>
  <c r="V89" i="3"/>
  <c r="Z89" i="3" s="1"/>
  <c r="U50" i="16"/>
  <c r="Y50" i="16" s="1"/>
  <c r="V50" i="16"/>
  <c r="Z50" i="16" s="1"/>
  <c r="AL160" i="12"/>
  <c r="AN160" i="12" s="1"/>
  <c r="AK160" i="12"/>
  <c r="AM160" i="12" s="1"/>
  <c r="AH390" i="12"/>
  <c r="AJ390" i="12" s="1"/>
  <c r="AG390" i="12"/>
  <c r="AI390" i="12" s="1"/>
  <c r="X200" i="12"/>
  <c r="AB200" i="12" s="1"/>
  <c r="W200" i="12"/>
  <c r="AA200" i="12" s="1"/>
  <c r="W227" i="12"/>
  <c r="AA227" i="12" s="1"/>
  <c r="X227" i="12"/>
  <c r="AB227" i="12" s="1"/>
  <c r="R47" i="12"/>
  <c r="U385" i="12"/>
  <c r="Y385" i="12" s="1"/>
  <c r="V385" i="12"/>
  <c r="Z385" i="12" s="1"/>
  <c r="T275" i="12"/>
  <c r="AD275" i="12" s="1"/>
  <c r="S275" i="12"/>
  <c r="AC275" i="12" s="1"/>
  <c r="AG54" i="12"/>
  <c r="AI54" i="12" s="1"/>
  <c r="AH54" i="12"/>
  <c r="AJ54" i="12" s="1"/>
  <c r="R192" i="12"/>
  <c r="AK476" i="12"/>
  <c r="AM476" i="12" s="1"/>
  <c r="AL476" i="12"/>
  <c r="AN476" i="12" s="1"/>
  <c r="AG52" i="12"/>
  <c r="AI52" i="12" s="1"/>
  <c r="AH52" i="12"/>
  <c r="AJ52" i="12" s="1"/>
  <c r="AK456" i="12"/>
  <c r="AM456" i="12" s="1"/>
  <c r="AL456" i="12"/>
  <c r="AN456" i="12" s="1"/>
  <c r="R128" i="16"/>
  <c r="AG27" i="15"/>
  <c r="AI27" i="15" s="1"/>
  <c r="AH27" i="15"/>
  <c r="AJ27" i="15" s="1"/>
  <c r="AH19" i="13"/>
  <c r="AJ19" i="13" s="1"/>
  <c r="AG19" i="13"/>
  <c r="R118" i="16"/>
  <c r="R169" i="16"/>
  <c r="R349" i="12"/>
  <c r="X89" i="3"/>
  <c r="AB89" i="3" s="1"/>
  <c r="W89" i="3"/>
  <c r="AA89" i="3" s="1"/>
  <c r="AG80" i="16"/>
  <c r="AH80" i="16"/>
  <c r="AJ80" i="16" s="1"/>
  <c r="AL367" i="12"/>
  <c r="AN367" i="12" s="1"/>
  <c r="AK367" i="12"/>
  <c r="AM367" i="12" s="1"/>
  <c r="AL192" i="16"/>
  <c r="AN192" i="16" s="1"/>
  <c r="AK192" i="16"/>
  <c r="AM192" i="16" s="1"/>
  <c r="X8" i="13"/>
  <c r="AB8" i="13" s="1"/>
  <c r="W8" i="13"/>
  <c r="AA8" i="13" s="1"/>
  <c r="R474" i="12"/>
  <c r="AK242" i="12"/>
  <c r="AM242" i="12" s="1"/>
  <c r="AL242" i="12"/>
  <c r="AN242" i="12" s="1"/>
  <c r="AL503" i="12"/>
  <c r="AN503" i="12" s="1"/>
  <c r="AK503" i="12"/>
  <c r="AM503" i="12" s="1"/>
  <c r="T240" i="12"/>
  <c r="AD240" i="12" s="1"/>
  <c r="S240" i="12"/>
  <c r="AC240" i="12" s="1"/>
  <c r="V175" i="12"/>
  <c r="U175" i="12"/>
  <c r="Y175" i="12" s="1"/>
  <c r="R207" i="16"/>
  <c r="R31" i="16"/>
  <c r="AH19" i="14"/>
  <c r="AJ19" i="14" s="1"/>
  <c r="AG19" i="14"/>
  <c r="AI19" i="14" s="1"/>
  <c r="R131" i="16"/>
  <c r="R202" i="16"/>
  <c r="AH255" i="12"/>
  <c r="AJ255" i="12" s="1"/>
  <c r="AG255" i="12"/>
  <c r="AI255" i="12" s="1"/>
  <c r="V157" i="12"/>
  <c r="U157" i="12"/>
  <c r="Y157" i="12" s="1"/>
  <c r="X67" i="3"/>
  <c r="AB67" i="3" s="1"/>
  <c r="W67" i="3"/>
  <c r="AA67" i="3" s="1"/>
  <c r="AK461" i="12"/>
  <c r="AM461" i="12" s="1"/>
  <c r="AL461" i="12"/>
  <c r="AN461" i="12" s="1"/>
  <c r="AL416" i="12"/>
  <c r="AN416" i="12" s="1"/>
  <c r="AK416" i="12"/>
  <c r="AM416" i="12" s="1"/>
  <c r="S76" i="15"/>
  <c r="AC76" i="15" s="1"/>
  <c r="T76" i="15"/>
  <c r="AD76" i="15" s="1"/>
  <c r="AH110" i="12"/>
  <c r="AJ110" i="12" s="1"/>
  <c r="AG110" i="12"/>
  <c r="AI110" i="12" s="1"/>
  <c r="AK377" i="12"/>
  <c r="AM377" i="12" s="1"/>
  <c r="AL377" i="12"/>
  <c r="AN377" i="12" s="1"/>
  <c r="T345" i="12"/>
  <c r="AD345" i="12" s="1"/>
  <c r="S345" i="12"/>
  <c r="AC345" i="12" s="1"/>
  <c r="S30" i="13"/>
  <c r="AC30" i="13" s="1"/>
  <c r="T30" i="13"/>
  <c r="AD30" i="13" s="1"/>
  <c r="R399" i="12"/>
  <c r="T102" i="16"/>
  <c r="AD102" i="16" s="1"/>
  <c r="S102" i="16"/>
  <c r="AC102" i="16" s="1"/>
  <c r="X274" i="12"/>
  <c r="AB274" i="12" s="1"/>
  <c r="W274" i="12"/>
  <c r="AA274" i="12" s="1"/>
  <c r="AH168" i="16"/>
  <c r="AJ168" i="16" s="1"/>
  <c r="AG168" i="16"/>
  <c r="AI168" i="16" s="1"/>
  <c r="AL274" i="12"/>
  <c r="AN274" i="12" s="1"/>
  <c r="AK274" i="12"/>
  <c r="AM274" i="12" s="1"/>
  <c r="R214" i="16"/>
  <c r="X508" i="12"/>
  <c r="AB508" i="12" s="1"/>
  <c r="W508" i="12"/>
  <c r="AA508" i="12" s="1"/>
  <c r="AK122" i="12"/>
  <c r="AM122" i="12" s="1"/>
  <c r="AL122" i="12"/>
  <c r="AN122" i="12" s="1"/>
  <c r="V238" i="12"/>
  <c r="U238" i="12"/>
  <c r="Y238" i="12" s="1"/>
  <c r="T95" i="16"/>
  <c r="AD95" i="16" s="1"/>
  <c r="S95" i="16"/>
  <c r="AC95" i="16" s="1"/>
  <c r="AK99" i="12"/>
  <c r="AL99" i="12"/>
  <c r="AN99" i="12" s="1"/>
  <c r="T324" i="12"/>
  <c r="AD324" i="12" s="1"/>
  <c r="S324" i="12"/>
  <c r="AL421" i="12"/>
  <c r="AN421" i="12" s="1"/>
  <c r="AK421" i="12"/>
  <c r="AM421" i="12" s="1"/>
  <c r="W108" i="12"/>
  <c r="AA108" i="12" s="1"/>
  <c r="X108" i="12"/>
  <c r="R280" i="12"/>
  <c r="AL17" i="13"/>
  <c r="AN17" i="13" s="1"/>
  <c r="AK17" i="13"/>
  <c r="AM17" i="13" s="1"/>
  <c r="V396" i="12"/>
  <c r="U396" i="12"/>
  <c r="Y396" i="12" s="1"/>
  <c r="X198" i="12"/>
  <c r="AB198" i="12" s="1"/>
  <c r="W198" i="12"/>
  <c r="AA198" i="12" s="1"/>
  <c r="AL473" i="12"/>
  <c r="AN473" i="12" s="1"/>
  <c r="AK473" i="12"/>
  <c r="AM473" i="12" s="1"/>
  <c r="U111" i="16"/>
  <c r="Y111" i="16" s="1"/>
  <c r="V111" i="16"/>
  <c r="AL34" i="15"/>
  <c r="AN34" i="15" s="1"/>
  <c r="AK34" i="15"/>
  <c r="AM34" i="15" s="1"/>
  <c r="T88" i="15"/>
  <c r="AD88" i="15" s="1"/>
  <c r="S88" i="15"/>
  <c r="AC88" i="15" s="1"/>
  <c r="R191" i="12"/>
  <c r="W97" i="3"/>
  <c r="AA97" i="3" s="1"/>
  <c r="X97" i="3"/>
  <c r="U421" i="12"/>
  <c r="Y421" i="12" s="1"/>
  <c r="V421" i="12"/>
  <c r="Z421" i="12" s="1"/>
  <c r="R71" i="15"/>
  <c r="AL381" i="12"/>
  <c r="AN381" i="12" s="1"/>
  <c r="AK381" i="12"/>
  <c r="AM381" i="12" s="1"/>
  <c r="AL422" i="12"/>
  <c r="AN422" i="12" s="1"/>
  <c r="AK422" i="12"/>
  <c r="AM422" i="12" s="1"/>
  <c r="R42" i="15"/>
  <c r="V9" i="12"/>
  <c r="U9" i="12"/>
  <c r="Y9" i="12" s="1"/>
  <c r="U214" i="12"/>
  <c r="Y214" i="12" s="1"/>
  <c r="V214" i="12"/>
  <c r="Z214" i="12" s="1"/>
  <c r="R58" i="3"/>
  <c r="T341" i="12"/>
  <c r="AD341" i="12" s="1"/>
  <c r="S341" i="12"/>
  <c r="AC341" i="12" s="1"/>
  <c r="AH233" i="12"/>
  <c r="AJ233" i="12" s="1"/>
  <c r="AG233" i="12"/>
  <c r="AI233" i="12" s="1"/>
  <c r="AK72" i="15"/>
  <c r="AM72" i="15" s="1"/>
  <c r="AL72" i="15"/>
  <c r="AN72" i="15" s="1"/>
  <c r="T99" i="16"/>
  <c r="AD99" i="16" s="1"/>
  <c r="S99" i="16"/>
  <c r="AC99" i="16" s="1"/>
  <c r="R479" i="12"/>
  <c r="T449" i="12"/>
  <c r="S449" i="12"/>
  <c r="AC449" i="12" s="1"/>
  <c r="U199" i="12"/>
  <c r="Y199" i="12" s="1"/>
  <c r="V199" i="12"/>
  <c r="Z199" i="12" s="1"/>
  <c r="R433" i="12"/>
  <c r="AL378" i="12"/>
  <c r="AN378" i="12" s="1"/>
  <c r="AK378" i="12"/>
  <c r="AM378" i="12" s="1"/>
  <c r="AG105" i="16"/>
  <c r="AH105" i="16"/>
  <c r="AJ105" i="16" s="1"/>
  <c r="S49" i="3"/>
  <c r="AC49" i="3" s="1"/>
  <c r="T49" i="3"/>
  <c r="AD49" i="3" s="1"/>
  <c r="AG201" i="16"/>
  <c r="AH201" i="16"/>
  <c r="AJ201" i="16" s="1"/>
  <c r="T94" i="3"/>
  <c r="AD94" i="3" s="1"/>
  <c r="S94" i="3"/>
  <c r="AC94" i="3" s="1"/>
  <c r="R89" i="15"/>
  <c r="AH185" i="12"/>
  <c r="AJ185" i="12" s="1"/>
  <c r="AG185" i="12"/>
  <c r="AI185" i="12" s="1"/>
  <c r="T36" i="16"/>
  <c r="AD36" i="16" s="1"/>
  <c r="S36" i="16"/>
  <c r="AC36" i="16" s="1"/>
  <c r="AG37" i="16"/>
  <c r="AH37" i="16"/>
  <c r="AJ37" i="16" s="1"/>
  <c r="AL119" i="16"/>
  <c r="AN119" i="16" s="1"/>
  <c r="AK119" i="16"/>
  <c r="AM119" i="16" s="1"/>
  <c r="T438" i="12"/>
  <c r="AD438" i="12" s="1"/>
  <c r="S438" i="12"/>
  <c r="AC438" i="12" s="1"/>
  <c r="AH63" i="15"/>
  <c r="AJ63" i="15" s="1"/>
  <c r="AG63" i="15"/>
  <c r="AL65" i="15"/>
  <c r="AN65" i="15" s="1"/>
  <c r="AK65" i="15"/>
  <c r="AM65" i="15" s="1"/>
  <c r="S428" i="12"/>
  <c r="AC428" i="12" s="1"/>
  <c r="T428" i="12"/>
  <c r="AD428" i="12" s="1"/>
  <c r="AL188" i="16"/>
  <c r="AN188" i="16" s="1"/>
  <c r="AK188" i="16"/>
  <c r="AM188" i="16" s="1"/>
  <c r="S219" i="12"/>
  <c r="AC219" i="12" s="1"/>
  <c r="T219" i="12"/>
  <c r="AD219" i="12" s="1"/>
  <c r="AL485" i="12"/>
  <c r="AN485" i="12" s="1"/>
  <c r="AK485" i="12"/>
  <c r="AM485" i="12" s="1"/>
  <c r="V47" i="12"/>
  <c r="Z47" i="12" s="1"/>
  <c r="U47" i="12"/>
  <c r="Y47" i="12" s="1"/>
  <c r="AG426" i="12"/>
  <c r="AI426" i="12" s="1"/>
  <c r="AH426" i="12"/>
  <c r="AJ426" i="12" s="1"/>
  <c r="R312" i="12"/>
  <c r="AK203" i="16"/>
  <c r="AM203" i="16" s="1"/>
  <c r="AL203" i="16"/>
  <c r="AN203" i="16" s="1"/>
  <c r="W14" i="15"/>
  <c r="AA14" i="15" s="1"/>
  <c r="X14" i="15"/>
  <c r="AB14" i="15" s="1"/>
  <c r="V207" i="12"/>
  <c r="Z207" i="12" s="1"/>
  <c r="U207" i="12"/>
  <c r="Y207" i="12" s="1"/>
  <c r="AG132" i="12"/>
  <c r="AI132" i="12" s="1"/>
  <c r="AH132" i="12"/>
  <c r="AJ132" i="12" s="1"/>
  <c r="S303" i="12"/>
  <c r="AC303" i="12" s="1"/>
  <c r="T303" i="12"/>
  <c r="AD303" i="12" s="1"/>
  <c r="R402" i="12"/>
  <c r="U38" i="14"/>
  <c r="Y38" i="14" s="1"/>
  <c r="V38" i="14"/>
  <c r="Z38" i="14" s="1"/>
  <c r="U49" i="16"/>
  <c r="Y49" i="16" s="1"/>
  <c r="V49" i="16"/>
  <c r="X443" i="12"/>
  <c r="AB443" i="12" s="1"/>
  <c r="W443" i="12"/>
  <c r="AA443" i="12" s="1"/>
  <c r="V275" i="12"/>
  <c r="U275" i="12"/>
  <c r="Y275" i="12" s="1"/>
  <c r="T8" i="3"/>
  <c r="AD8" i="3" s="1"/>
  <c r="S8" i="3"/>
  <c r="AC8" i="3" s="1"/>
  <c r="AK177" i="12"/>
  <c r="AM177" i="12" s="1"/>
  <c r="AL177" i="12"/>
  <c r="AN177" i="12" s="1"/>
  <c r="T370" i="12"/>
  <c r="AD370" i="12" s="1"/>
  <c r="S370" i="12"/>
  <c r="AC370" i="12" s="1"/>
  <c r="AG402" i="12"/>
  <c r="AI402" i="12" s="1"/>
  <c r="AH402" i="12"/>
  <c r="AJ402" i="12" s="1"/>
  <c r="AG350" i="12"/>
  <c r="AI350" i="12" s="1"/>
  <c r="AH350" i="12"/>
  <c r="AJ350" i="12" s="1"/>
  <c r="V57" i="3"/>
  <c r="Z57" i="3" s="1"/>
  <c r="U57" i="3"/>
  <c r="Y57" i="3" s="1"/>
  <c r="V31" i="14"/>
  <c r="U31" i="14"/>
  <c r="Y31" i="14" s="1"/>
  <c r="R301" i="12"/>
  <c r="V274" i="12"/>
  <c r="Z274" i="12" s="1"/>
  <c r="U274" i="12"/>
  <c r="Y274" i="12" s="1"/>
  <c r="T137" i="12"/>
  <c r="AD137" i="12" s="1"/>
  <c r="S137" i="12"/>
  <c r="T336" i="12"/>
  <c r="AD336" i="12" s="1"/>
  <c r="S336" i="12"/>
  <c r="W22" i="3"/>
  <c r="AA22" i="3" s="1"/>
  <c r="X22" i="3"/>
  <c r="AB22" i="3" s="1"/>
  <c r="W49" i="3"/>
  <c r="AA49" i="3" s="1"/>
  <c r="X49" i="3"/>
  <c r="AB49" i="3" s="1"/>
  <c r="U70" i="3"/>
  <c r="Y70" i="3" s="1"/>
  <c r="V70" i="3"/>
  <c r="Z70" i="3" s="1"/>
  <c r="R12" i="12"/>
  <c r="AK353" i="12"/>
  <c r="AM353" i="12" s="1"/>
  <c r="AL353" i="12"/>
  <c r="AN353" i="12" s="1"/>
  <c r="AK443" i="12"/>
  <c r="AL443" i="12"/>
  <c r="AN443" i="12" s="1"/>
  <c r="R96" i="15"/>
  <c r="AH362" i="12"/>
  <c r="AJ362" i="12" s="1"/>
  <c r="AG362" i="12"/>
  <c r="W176" i="12"/>
  <c r="AA176" i="12" s="1"/>
  <c r="X176" i="12"/>
  <c r="AB176" i="12" s="1"/>
  <c r="V141" i="12"/>
  <c r="U141" i="12"/>
  <c r="Y141" i="12" s="1"/>
  <c r="AK69" i="3"/>
  <c r="AM69" i="3" s="1"/>
  <c r="AL69" i="3"/>
  <c r="AG254" i="12"/>
  <c r="AI254" i="12" s="1"/>
  <c r="AH254" i="12"/>
  <c r="AJ254" i="12" s="1"/>
  <c r="U428" i="12"/>
  <c r="Y428" i="12" s="1"/>
  <c r="V428" i="12"/>
  <c r="Z428" i="12" s="1"/>
  <c r="AH72" i="16"/>
  <c r="AJ72" i="16" s="1"/>
  <c r="AG72" i="16"/>
  <c r="AI72" i="16" s="1"/>
  <c r="T83" i="16"/>
  <c r="AD83" i="16" s="1"/>
  <c r="S83" i="16"/>
  <c r="V196" i="16"/>
  <c r="Z196" i="16" s="1"/>
  <c r="U196" i="16"/>
  <c r="Y196" i="16" s="1"/>
  <c r="U479" i="12"/>
  <c r="Y479" i="12" s="1"/>
  <c r="V479" i="12"/>
  <c r="Z479" i="12" s="1"/>
  <c r="V409" i="12"/>
  <c r="Z409" i="12" s="1"/>
  <c r="U409" i="12"/>
  <c r="Y409" i="12" s="1"/>
  <c r="AK8" i="3"/>
  <c r="AM8" i="3" s="1"/>
  <c r="AL8" i="3"/>
  <c r="AN8" i="3" s="1"/>
  <c r="V370" i="12"/>
  <c r="U370" i="12"/>
  <c r="Y370" i="12" s="1"/>
  <c r="R73" i="15"/>
  <c r="AL83" i="16"/>
  <c r="AN83" i="16" s="1"/>
  <c r="AK83" i="16"/>
  <c r="AM83" i="16" s="1"/>
  <c r="AH199" i="12"/>
  <c r="AJ199" i="12" s="1"/>
  <c r="AG199" i="12"/>
  <c r="AI199" i="12" s="1"/>
  <c r="AG236" i="12"/>
  <c r="AI236" i="12" s="1"/>
  <c r="AH236" i="12"/>
  <c r="AJ236" i="12" s="1"/>
  <c r="AG32" i="12"/>
  <c r="AI32" i="12" s="1"/>
  <c r="AH32" i="12"/>
  <c r="AJ32" i="12" s="1"/>
  <c r="V56" i="16"/>
  <c r="Z56" i="16" s="1"/>
  <c r="U56" i="16"/>
  <c r="Y56" i="16" s="1"/>
  <c r="V450" i="12"/>
  <c r="U450" i="12"/>
  <c r="Y450" i="12" s="1"/>
  <c r="S44" i="14"/>
  <c r="AC44" i="14" s="1"/>
  <c r="T44" i="14"/>
  <c r="AD44" i="14" s="1"/>
  <c r="AH336" i="12"/>
  <c r="AJ336" i="12" s="1"/>
  <c r="AG336" i="12"/>
  <c r="AI336" i="12" s="1"/>
  <c r="S332" i="12"/>
  <c r="AC332" i="12" s="1"/>
  <c r="T332" i="12"/>
  <c r="AD332" i="12" s="1"/>
  <c r="T384" i="12"/>
  <c r="AD384" i="12" s="1"/>
  <c r="S384" i="12"/>
  <c r="AC384" i="12" s="1"/>
  <c r="T33" i="3"/>
  <c r="AD33" i="3" s="1"/>
  <c r="S33" i="3"/>
  <c r="AC33" i="3" s="1"/>
  <c r="W101" i="12"/>
  <c r="AA101" i="12" s="1"/>
  <c r="X101" i="12"/>
  <c r="AB101" i="12" s="1"/>
  <c r="U98" i="15"/>
  <c r="Y98" i="15" s="1"/>
  <c r="V98" i="15"/>
  <c r="Z98" i="15" s="1"/>
  <c r="R69" i="15"/>
  <c r="S17" i="12"/>
  <c r="AC17" i="12" s="1"/>
  <c r="T17" i="12"/>
  <c r="AD17" i="12" s="1"/>
  <c r="U265" i="12"/>
  <c r="Y265" i="12" s="1"/>
  <c r="V265" i="12"/>
  <c r="V355" i="12"/>
  <c r="U355" i="12"/>
  <c r="Y355" i="12" s="1"/>
  <c r="AG18" i="12"/>
  <c r="AI18" i="12" s="1"/>
  <c r="AH18" i="12"/>
  <c r="AJ18" i="12" s="1"/>
  <c r="R65" i="12"/>
  <c r="S319" i="12"/>
  <c r="T319" i="12"/>
  <c r="AD319" i="12" s="1"/>
  <c r="W15" i="13"/>
  <c r="AA15" i="13" s="1"/>
  <c r="X15" i="13"/>
  <c r="V21" i="13"/>
  <c r="Z21" i="13" s="1"/>
  <c r="U21" i="13"/>
  <c r="Y21" i="13" s="1"/>
  <c r="AL10" i="14"/>
  <c r="AN10" i="14" s="1"/>
  <c r="AK10" i="14"/>
  <c r="AM10" i="14" s="1"/>
  <c r="R369" i="12"/>
  <c r="U107" i="15"/>
  <c r="Y107" i="15" s="1"/>
  <c r="V107" i="15"/>
  <c r="Z107" i="15" s="1"/>
  <c r="U414" i="12"/>
  <c r="Y414" i="12" s="1"/>
  <c r="V414" i="12"/>
  <c r="W86" i="15"/>
  <c r="AA86" i="15" s="1"/>
  <c r="X86" i="15"/>
  <c r="V145" i="12"/>
  <c r="Z145" i="12" s="1"/>
  <c r="U145" i="12"/>
  <c r="Y145" i="12" s="1"/>
  <c r="T7" i="3"/>
  <c r="AD7" i="3" s="1"/>
  <c r="S7" i="3"/>
  <c r="V160" i="12"/>
  <c r="Z160" i="12" s="1"/>
  <c r="U160" i="12"/>
  <c r="Y160" i="12" s="1"/>
  <c r="V37" i="14"/>
  <c r="U37" i="14"/>
  <c r="Y37" i="14" s="1"/>
  <c r="AK465" i="12"/>
  <c r="AM465" i="12" s="1"/>
  <c r="AL465" i="12"/>
  <c r="AN465" i="12" s="1"/>
  <c r="R69" i="3"/>
  <c r="U46" i="12"/>
  <c r="Y46" i="12" s="1"/>
  <c r="V46" i="12"/>
  <c r="Z46" i="12" s="1"/>
  <c r="R35" i="12"/>
  <c r="U63" i="15"/>
  <c r="Y63" i="15" s="1"/>
  <c r="V63" i="15"/>
  <c r="R207" i="12"/>
  <c r="AG74" i="12"/>
  <c r="AI74" i="12" s="1"/>
  <c r="AH74" i="12"/>
  <c r="AJ74" i="12" s="1"/>
  <c r="R143" i="12"/>
  <c r="AK100" i="15"/>
  <c r="AM100" i="15" s="1"/>
  <c r="AL100" i="15"/>
  <c r="AN100" i="15" s="1"/>
  <c r="U346" i="12"/>
  <c r="Y346" i="12" s="1"/>
  <c r="V346" i="12"/>
  <c r="AH14" i="13"/>
  <c r="AJ14" i="13" s="1"/>
  <c r="AG14" i="13"/>
  <c r="AI14" i="13" s="1"/>
  <c r="R277" i="12"/>
  <c r="W76" i="16"/>
  <c r="AA76" i="16" s="1"/>
  <c r="X76" i="16"/>
  <c r="AB76" i="16" s="1"/>
  <c r="AG228" i="16"/>
  <c r="AI228" i="16" s="1"/>
  <c r="AH228" i="16"/>
  <c r="AJ228" i="16" s="1"/>
  <c r="S500" i="12"/>
  <c r="AC500" i="12" s="1"/>
  <c r="T500" i="12"/>
  <c r="AD500" i="12" s="1"/>
  <c r="T65" i="15"/>
  <c r="AD65" i="15" s="1"/>
  <c r="S65" i="15"/>
  <c r="AC65" i="15" s="1"/>
  <c r="U121" i="12"/>
  <c r="Y121" i="12" s="1"/>
  <c r="V121" i="12"/>
  <c r="Z121" i="12" s="1"/>
  <c r="U26" i="12"/>
  <c r="Y26" i="12" s="1"/>
  <c r="V26" i="12"/>
  <c r="AH158" i="16"/>
  <c r="AJ158" i="16" s="1"/>
  <c r="AG158" i="16"/>
  <c r="AI158" i="16" s="1"/>
  <c r="X326" i="12"/>
  <c r="AB326" i="12" s="1"/>
  <c r="W326" i="12"/>
  <c r="AA326" i="12" s="1"/>
  <c r="X292" i="12"/>
  <c r="W292" i="12"/>
  <c r="AA292" i="12" s="1"/>
  <c r="R120" i="12"/>
  <c r="T88" i="12"/>
  <c r="AD88" i="12" s="1"/>
  <c r="S88" i="12"/>
  <c r="AC88" i="12" s="1"/>
  <c r="AH136" i="12"/>
  <c r="AJ136" i="12" s="1"/>
  <c r="AG136" i="12"/>
  <c r="AI136" i="12" s="1"/>
  <c r="R23" i="15"/>
  <c r="S235" i="12"/>
  <c r="AC235" i="12" s="1"/>
  <c r="T235" i="12"/>
  <c r="AD235" i="12" s="1"/>
  <c r="R396" i="12"/>
  <c r="X37" i="14"/>
  <c r="AB37" i="14" s="1"/>
  <c r="W37" i="14"/>
  <c r="AA37" i="14" s="1"/>
  <c r="S157" i="12"/>
  <c r="AC157" i="12" s="1"/>
  <c r="T157" i="12"/>
  <c r="AD157" i="12" s="1"/>
  <c r="R376" i="12"/>
  <c r="W102" i="12"/>
  <c r="AA102" i="12" s="1"/>
  <c r="X102" i="12"/>
  <c r="AB102" i="12" s="1"/>
  <c r="R26" i="15"/>
  <c r="AG219" i="12"/>
  <c r="AH219" i="12"/>
  <c r="AJ219" i="12" s="1"/>
  <c r="AG165" i="12"/>
  <c r="AI165" i="12" s="1"/>
  <c r="AH165" i="12"/>
  <c r="AJ165" i="12" s="1"/>
  <c r="AL42" i="3"/>
  <c r="AN42" i="3" s="1"/>
  <c r="AK42" i="3"/>
  <c r="AM42" i="3" s="1"/>
  <c r="AK52" i="12"/>
  <c r="AM52" i="12" s="1"/>
  <c r="AL52" i="12"/>
  <c r="AN52" i="12" s="1"/>
  <c r="V97" i="16"/>
  <c r="Z97" i="16" s="1"/>
  <c r="U97" i="16"/>
  <c r="Y97" i="16" s="1"/>
  <c r="S27" i="12"/>
  <c r="T27" i="12"/>
  <c r="AD27" i="12" s="1"/>
  <c r="AK32" i="14"/>
  <c r="AM32" i="14" s="1"/>
  <c r="AL32" i="14"/>
  <c r="AN32" i="14" s="1"/>
  <c r="AG192" i="12"/>
  <c r="AI192" i="12" s="1"/>
  <c r="AH192" i="12"/>
  <c r="AJ192" i="12" s="1"/>
  <c r="T347" i="12"/>
  <c r="AD347" i="12" s="1"/>
  <c r="S347" i="12"/>
  <c r="V153" i="16"/>
  <c r="U153" i="16"/>
  <c r="Y153" i="16" s="1"/>
  <c r="U70" i="12"/>
  <c r="Y70" i="12" s="1"/>
  <c r="V70" i="12"/>
  <c r="R55" i="15"/>
  <c r="Q55" i="15" s="1"/>
  <c r="X71" i="16"/>
  <c r="AB71" i="16" s="1"/>
  <c r="W71" i="16"/>
  <c r="AA71" i="16" s="1"/>
  <c r="AH51" i="15"/>
  <c r="AJ51" i="15" s="1"/>
  <c r="AG51" i="15"/>
  <c r="AK31" i="3"/>
  <c r="AM31" i="3" s="1"/>
  <c r="AL31" i="3"/>
  <c r="AN31" i="3" s="1"/>
  <c r="T57" i="16"/>
  <c r="AD57" i="16" s="1"/>
  <c r="S57" i="16"/>
  <c r="AH309" i="12"/>
  <c r="AJ309" i="12" s="1"/>
  <c r="AG309" i="12"/>
  <c r="AI309" i="12" s="1"/>
  <c r="AG149" i="16"/>
  <c r="AI149" i="16" s="1"/>
  <c r="AH149" i="16"/>
  <c r="AJ149" i="16" s="1"/>
  <c r="V20" i="14"/>
  <c r="Z20" i="14" s="1"/>
  <c r="U20" i="14"/>
  <c r="Y20" i="14" s="1"/>
  <c r="U494" i="12"/>
  <c r="Y494" i="12" s="1"/>
  <c r="V494" i="12"/>
  <c r="Z494" i="12" s="1"/>
  <c r="V434" i="12"/>
  <c r="Z434" i="12" s="1"/>
  <c r="U434" i="12"/>
  <c r="Y434" i="12" s="1"/>
  <c r="R95" i="15"/>
  <c r="U218" i="12"/>
  <c r="Y218" i="12" s="1"/>
  <c r="V218" i="12"/>
  <c r="Z218" i="12" s="1"/>
  <c r="S71" i="3"/>
  <c r="AC71" i="3" s="1"/>
  <c r="T71" i="3"/>
  <c r="AD71" i="3" s="1"/>
  <c r="U51" i="12"/>
  <c r="Y51" i="12" s="1"/>
  <c r="V51" i="12"/>
  <c r="Z51" i="12" s="1"/>
  <c r="S177" i="16"/>
  <c r="AC177" i="16" s="1"/>
  <c r="T177" i="16"/>
  <c r="AD177" i="16" s="1"/>
  <c r="R469" i="12"/>
  <c r="AK66" i="12"/>
  <c r="AM66" i="12" s="1"/>
  <c r="AL66" i="12"/>
  <c r="AN66" i="12" s="1"/>
  <c r="AH103" i="12"/>
  <c r="AJ103" i="12" s="1"/>
  <c r="AG103" i="12"/>
  <c r="AI103" i="12" s="1"/>
  <c r="S393" i="12"/>
  <c r="AC393" i="12" s="1"/>
  <c r="T393" i="12"/>
  <c r="AD393" i="12" s="1"/>
  <c r="T40" i="3"/>
  <c r="AD40" i="3" s="1"/>
  <c r="S40" i="3"/>
  <c r="AC40" i="3" s="1"/>
  <c r="X132" i="12"/>
  <c r="AB132" i="12" s="1"/>
  <c r="W132" i="12"/>
  <c r="AA132" i="12" s="1"/>
  <c r="AL213" i="16"/>
  <c r="AN213" i="16" s="1"/>
  <c r="AK213" i="16"/>
  <c r="AM213" i="16" s="1"/>
  <c r="X447" i="12"/>
  <c r="AB447" i="12" s="1"/>
  <c r="W447" i="12"/>
  <c r="AA447" i="12" s="1"/>
  <c r="T96" i="16"/>
  <c r="AD96" i="16" s="1"/>
  <c r="S96" i="16"/>
  <c r="R57" i="3"/>
  <c r="Q57" i="3" s="1"/>
  <c r="AE57" i="3" s="1"/>
  <c r="AK44" i="15"/>
  <c r="AM44" i="15" s="1"/>
  <c r="AL44" i="15"/>
  <c r="AN44" i="15" s="1"/>
  <c r="W305" i="12"/>
  <c r="AA305" i="12" s="1"/>
  <c r="X305" i="12"/>
  <c r="AB305" i="12" s="1"/>
  <c r="AL43" i="15"/>
  <c r="AN43" i="15" s="1"/>
  <c r="AK43" i="15"/>
  <c r="AM43" i="15" s="1"/>
  <c r="X73" i="16"/>
  <c r="AB73" i="16" s="1"/>
  <c r="W73" i="16"/>
  <c r="AA73" i="16" s="1"/>
  <c r="AH115" i="16"/>
  <c r="AJ115" i="16" s="1"/>
  <c r="AG115" i="16"/>
  <c r="AI115" i="16" s="1"/>
  <c r="R246" i="12"/>
  <c r="U506" i="12"/>
  <c r="Y506" i="12" s="1"/>
  <c r="V506" i="12"/>
  <c r="Z506" i="12" s="1"/>
  <c r="T328" i="12"/>
  <c r="AD328" i="12" s="1"/>
  <c r="S328" i="12"/>
  <c r="AG266" i="12"/>
  <c r="AH266" i="12"/>
  <c r="AJ266" i="12" s="1"/>
  <c r="R261" i="12"/>
  <c r="T223" i="12"/>
  <c r="AD223" i="12" s="1"/>
  <c r="S223" i="12"/>
  <c r="AG303" i="12"/>
  <c r="AI303" i="12" s="1"/>
  <c r="AH303" i="12"/>
  <c r="AJ303" i="12" s="1"/>
  <c r="R264" i="12"/>
  <c r="AG106" i="15"/>
  <c r="AH106" i="15"/>
  <c r="AJ106" i="15" s="1"/>
  <c r="W398" i="12"/>
  <c r="AA398" i="12" s="1"/>
  <c r="X398" i="12"/>
  <c r="AB398" i="12" s="1"/>
  <c r="AL143" i="12"/>
  <c r="AN143" i="12" s="1"/>
  <c r="AK143" i="12"/>
  <c r="AM143" i="12" s="1"/>
  <c r="AL158" i="12"/>
  <c r="AN158" i="12" s="1"/>
  <c r="AK158" i="12"/>
  <c r="AM158" i="12" s="1"/>
  <c r="W336" i="12"/>
  <c r="AA336" i="12" s="1"/>
  <c r="X336" i="12"/>
  <c r="AB336" i="12" s="1"/>
  <c r="AH275" i="12"/>
  <c r="AJ275" i="12" s="1"/>
  <c r="AG275" i="12"/>
  <c r="AI275" i="12" s="1"/>
  <c r="V169" i="16"/>
  <c r="U169" i="16"/>
  <c r="Y169" i="16" s="1"/>
  <c r="AG147" i="12"/>
  <c r="AI147" i="12" s="1"/>
  <c r="AH147" i="12"/>
  <c r="AJ147" i="12" s="1"/>
  <c r="S322" i="12"/>
  <c r="AC322" i="12" s="1"/>
  <c r="T322" i="12"/>
  <c r="AD322" i="12" s="1"/>
  <c r="X32" i="12"/>
  <c r="AB32" i="12" s="1"/>
  <c r="W32" i="12"/>
  <c r="AA32" i="12" s="1"/>
  <c r="W126" i="16"/>
  <c r="AA126" i="16" s="1"/>
  <c r="X126" i="16"/>
  <c r="AB126" i="16" s="1"/>
  <c r="R218" i="16"/>
  <c r="U18" i="14"/>
  <c r="Y18" i="14" s="1"/>
  <c r="V18" i="14"/>
  <c r="Z18" i="14" s="1"/>
  <c r="AG27" i="16"/>
  <c r="AI27" i="16" s="1"/>
  <c r="AH27" i="16"/>
  <c r="AJ27" i="16" s="1"/>
  <c r="S20" i="12"/>
  <c r="AC20" i="12" s="1"/>
  <c r="T20" i="12"/>
  <c r="AD20" i="12" s="1"/>
  <c r="W400" i="12"/>
  <c r="AA400" i="12" s="1"/>
  <c r="X400" i="12"/>
  <c r="AH43" i="16"/>
  <c r="AJ43" i="16" s="1"/>
  <c r="AG43" i="16"/>
  <c r="AI43" i="16" s="1"/>
  <c r="T199" i="12"/>
  <c r="AD199" i="12" s="1"/>
  <c r="S199" i="12"/>
  <c r="AC199" i="12" s="1"/>
  <c r="S418" i="12"/>
  <c r="AC418" i="12" s="1"/>
  <c r="T418" i="12"/>
  <c r="AD418" i="12" s="1"/>
  <c r="R9" i="12"/>
  <c r="U359" i="12"/>
  <c r="Y359" i="12" s="1"/>
  <c r="V359" i="12"/>
  <c r="Z359" i="12" s="1"/>
  <c r="V390" i="12"/>
  <c r="Z390" i="12" s="1"/>
  <c r="U390" i="12"/>
  <c r="Y390" i="12" s="1"/>
  <c r="U431" i="12"/>
  <c r="Y431" i="12" s="1"/>
  <c r="V431" i="12"/>
  <c r="Z431" i="12" s="1"/>
  <c r="U509" i="12"/>
  <c r="Y509" i="12" s="1"/>
  <c r="V509" i="12"/>
  <c r="Z509" i="12" s="1"/>
  <c r="AG127" i="16"/>
  <c r="AI127" i="16" s="1"/>
  <c r="AH127" i="16"/>
  <c r="AJ127" i="16" s="1"/>
  <c r="AL195" i="12"/>
  <c r="AN195" i="12" s="1"/>
  <c r="AK195" i="12"/>
  <c r="AM195" i="12" s="1"/>
  <c r="AK152" i="16"/>
  <c r="AM152" i="16" s="1"/>
  <c r="AL152" i="16"/>
  <c r="AN152" i="16" s="1"/>
  <c r="S154" i="16"/>
  <c r="T154" i="16"/>
  <c r="AD154" i="16" s="1"/>
  <c r="AL174" i="12"/>
  <c r="AN174" i="12" s="1"/>
  <c r="AK174" i="12"/>
  <c r="AM174" i="12" s="1"/>
  <c r="AL127" i="12"/>
  <c r="AN127" i="12" s="1"/>
  <c r="AK127" i="12"/>
  <c r="AM127" i="12" s="1"/>
  <c r="S11" i="14"/>
  <c r="T11" i="14"/>
  <c r="AD11" i="14" s="1"/>
  <c r="AG102" i="15"/>
  <c r="AH102" i="15"/>
  <c r="AJ102" i="15" s="1"/>
  <c r="AK41" i="12"/>
  <c r="AM41" i="12" s="1"/>
  <c r="AL41" i="12"/>
  <c r="AN41" i="12" s="1"/>
  <c r="AK196" i="16"/>
  <c r="AL196" i="16"/>
  <c r="AN196" i="16" s="1"/>
  <c r="V432" i="12"/>
  <c r="U432" i="12"/>
  <c r="Y432" i="12" s="1"/>
  <c r="AL177" i="16"/>
  <c r="AN177" i="16" s="1"/>
  <c r="AK177" i="16"/>
  <c r="AM177" i="16" s="1"/>
  <c r="V232" i="12"/>
  <c r="Z232" i="12" s="1"/>
  <c r="U232" i="12"/>
  <c r="Y232" i="12" s="1"/>
  <c r="V42" i="14"/>
  <c r="U42" i="14"/>
  <c r="Y42" i="14" s="1"/>
  <c r="U20" i="3"/>
  <c r="Y20" i="3" s="1"/>
  <c r="V20" i="3"/>
  <c r="Z20" i="3" s="1"/>
  <c r="X20" i="13"/>
  <c r="W20" i="13"/>
  <c r="AA20" i="13" s="1"/>
  <c r="V105" i="15"/>
  <c r="Z105" i="15" s="1"/>
  <c r="U105" i="15"/>
  <c r="Y105" i="15" s="1"/>
  <c r="R24" i="15"/>
  <c r="R190" i="16"/>
  <c r="V416" i="12"/>
  <c r="Z416" i="12" s="1"/>
  <c r="U416" i="12"/>
  <c r="Y416" i="12" s="1"/>
  <c r="AL61" i="15"/>
  <c r="AN61" i="15" s="1"/>
  <c r="AK61" i="15"/>
  <c r="AM61" i="15" s="1"/>
  <c r="AG256" i="12"/>
  <c r="AI256" i="12" s="1"/>
  <c r="AH256" i="12"/>
  <c r="AJ256" i="12" s="1"/>
  <c r="W171" i="16"/>
  <c r="AA171" i="16" s="1"/>
  <c r="X171" i="16"/>
  <c r="AB171" i="16" s="1"/>
  <c r="AL63" i="3"/>
  <c r="AN63" i="3" s="1"/>
  <c r="AK63" i="3"/>
  <c r="AM63" i="3" s="1"/>
  <c r="AK51" i="12"/>
  <c r="AM51" i="12" s="1"/>
  <c r="AL51" i="12"/>
  <c r="T84" i="12"/>
  <c r="AD84" i="12" s="1"/>
  <c r="S84" i="12"/>
  <c r="AC84" i="12" s="1"/>
  <c r="S395" i="12"/>
  <c r="AC395" i="12" s="1"/>
  <c r="T395" i="12"/>
  <c r="AD395" i="12" s="1"/>
  <c r="AK157" i="12"/>
  <c r="AM157" i="12" s="1"/>
  <c r="AL157" i="12"/>
  <c r="AN157" i="12" s="1"/>
  <c r="U22" i="16"/>
  <c r="Y22" i="16" s="1"/>
  <c r="V22" i="16"/>
  <c r="Z22" i="16" s="1"/>
  <c r="AK128" i="16"/>
  <c r="AM128" i="16" s="1"/>
  <c r="AL128" i="16"/>
  <c r="AN128" i="16" s="1"/>
  <c r="AL293" i="12"/>
  <c r="AN293" i="12" s="1"/>
  <c r="AK293" i="12"/>
  <c r="AM293" i="12" s="1"/>
  <c r="V96" i="12"/>
  <c r="U96" i="12"/>
  <c r="Y96" i="12" s="1"/>
  <c r="T349" i="12"/>
  <c r="AD349" i="12" s="1"/>
  <c r="S349" i="12"/>
  <c r="AC349" i="12" s="1"/>
  <c r="W120" i="12"/>
  <c r="AA120" i="12" s="1"/>
  <c r="X120" i="12"/>
  <c r="R196" i="16"/>
  <c r="S196" i="12"/>
  <c r="AC196" i="12" s="1"/>
  <c r="T196" i="12"/>
  <c r="AD196" i="12" s="1"/>
  <c r="AL95" i="16"/>
  <c r="AN95" i="16" s="1"/>
  <c r="AK95" i="16"/>
  <c r="AM95" i="16" s="1"/>
  <c r="R74" i="3"/>
  <c r="AH13" i="15"/>
  <c r="AJ13" i="15" s="1"/>
  <c r="AG13" i="15"/>
  <c r="S498" i="12"/>
  <c r="AC498" i="12" s="1"/>
  <c r="T498" i="12"/>
  <c r="AD498" i="12" s="1"/>
  <c r="S26" i="13"/>
  <c r="AC26" i="13" s="1"/>
  <c r="T26" i="13"/>
  <c r="AD26" i="13" s="1"/>
  <c r="R109" i="12"/>
  <c r="X390" i="12"/>
  <c r="AB390" i="12" s="1"/>
  <c r="W390" i="12"/>
  <c r="AA390" i="12" s="1"/>
  <c r="U162" i="16"/>
  <c r="Y162" i="16" s="1"/>
  <c r="V162" i="16"/>
  <c r="Z162" i="16" s="1"/>
  <c r="S465" i="12"/>
  <c r="T465" i="12"/>
  <c r="AD465" i="12" s="1"/>
  <c r="V418" i="12"/>
  <c r="Z418" i="12" s="1"/>
  <c r="U418" i="12"/>
  <c r="Y418" i="12" s="1"/>
  <c r="V146" i="12"/>
  <c r="Z146" i="12" s="1"/>
  <c r="U146" i="12"/>
  <c r="Y146" i="12" s="1"/>
  <c r="T496" i="12"/>
  <c r="AD496" i="12" s="1"/>
  <c r="S496" i="12"/>
  <c r="V456" i="12"/>
  <c r="Z456" i="12" s="1"/>
  <c r="U456" i="12"/>
  <c r="Y456" i="12" s="1"/>
  <c r="V25" i="13"/>
  <c r="Z25" i="13" s="1"/>
  <c r="U25" i="13"/>
  <c r="Y25" i="13" s="1"/>
  <c r="R218" i="12"/>
  <c r="AG211" i="16"/>
  <c r="AI211" i="16" s="1"/>
  <c r="AH211" i="16"/>
  <c r="AJ211" i="16" s="1"/>
  <c r="AL142" i="12"/>
  <c r="AN142" i="12" s="1"/>
  <c r="AK142" i="12"/>
  <c r="AM142" i="12" s="1"/>
  <c r="AG82" i="16"/>
  <c r="AH82" i="16"/>
  <c r="AJ82" i="16" s="1"/>
  <c r="AG50" i="12"/>
  <c r="AI50" i="12" s="1"/>
  <c r="AH50" i="12"/>
  <c r="AJ50" i="12" s="1"/>
  <c r="X438" i="12"/>
  <c r="AB438" i="12" s="1"/>
  <c r="W438" i="12"/>
  <c r="AA438" i="12" s="1"/>
  <c r="U55" i="16"/>
  <c r="Y55" i="16" s="1"/>
  <c r="V55" i="16"/>
  <c r="V48" i="16"/>
  <c r="U48" i="16"/>
  <c r="Y48" i="16" s="1"/>
  <c r="AH37" i="12"/>
  <c r="AJ37" i="12" s="1"/>
  <c r="AG37" i="12"/>
  <c r="AI37" i="12" s="1"/>
  <c r="AG66" i="12"/>
  <c r="AH66" i="12"/>
  <c r="AJ66" i="12" s="1"/>
  <c r="R57" i="12"/>
  <c r="T12" i="13"/>
  <c r="AD12" i="13" s="1"/>
  <c r="S12" i="13"/>
  <c r="AC12" i="13" s="1"/>
  <c r="S411" i="12"/>
  <c r="AC411" i="12" s="1"/>
  <c r="T411" i="12"/>
  <c r="AD411" i="12" s="1"/>
  <c r="AG261" i="12"/>
  <c r="AI261" i="12" s="1"/>
  <c r="AH261" i="12"/>
  <c r="AJ261" i="12" s="1"/>
  <c r="AL60" i="12"/>
  <c r="AN60" i="12" s="1"/>
  <c r="AK60" i="12"/>
  <c r="AM60" i="12" s="1"/>
  <c r="X26" i="12"/>
  <c r="AB26" i="12" s="1"/>
  <c r="W26" i="12"/>
  <c r="AA26" i="12" s="1"/>
  <c r="T392" i="12"/>
  <c r="AD392" i="12" s="1"/>
  <c r="S392" i="12"/>
  <c r="AC392" i="12" s="1"/>
  <c r="V190" i="16"/>
  <c r="Z190" i="16" s="1"/>
  <c r="U190" i="16"/>
  <c r="Y190" i="16" s="1"/>
  <c r="AG293" i="12"/>
  <c r="AI293" i="12" s="1"/>
  <c r="AH293" i="12"/>
  <c r="AJ293" i="12" s="1"/>
  <c r="X60" i="16"/>
  <c r="W60" i="16"/>
  <c r="AA60" i="16" s="1"/>
  <c r="AL19" i="13"/>
  <c r="AN19" i="13" s="1"/>
  <c r="AK19" i="13"/>
  <c r="AM19" i="13" s="1"/>
  <c r="T159" i="12"/>
  <c r="AD159" i="12" s="1"/>
  <c r="S159" i="12"/>
  <c r="AC159" i="12" s="1"/>
  <c r="AL52" i="15"/>
  <c r="AK52" i="15"/>
  <c r="AM52" i="15" s="1"/>
  <c r="S66" i="16"/>
  <c r="AC66" i="16" s="1"/>
  <c r="T66" i="16"/>
  <c r="AD66" i="16" s="1"/>
  <c r="AG70" i="16"/>
  <c r="AH70" i="16"/>
  <c r="AJ70" i="16" s="1"/>
  <c r="X39" i="14"/>
  <c r="AB39" i="14" s="1"/>
  <c r="W39" i="14"/>
  <c r="AA39" i="14" s="1"/>
  <c r="X334" i="12"/>
  <c r="AB334" i="12" s="1"/>
  <c r="W334" i="12"/>
  <c r="AA334" i="12" s="1"/>
  <c r="R205" i="16"/>
  <c r="T253" i="12"/>
  <c r="AD253" i="12" s="1"/>
  <c r="S253" i="12"/>
  <c r="AC253" i="12" s="1"/>
  <c r="AL344" i="12"/>
  <c r="AN344" i="12" s="1"/>
  <c r="AK344" i="12"/>
  <c r="AM344" i="12" s="1"/>
  <c r="X212" i="16"/>
  <c r="AB212" i="16" s="1"/>
  <c r="W212" i="16"/>
  <c r="AA212" i="16" s="1"/>
  <c r="V69" i="16"/>
  <c r="Z69" i="16" s="1"/>
  <c r="U69" i="16"/>
  <c r="Y69" i="16" s="1"/>
  <c r="R189" i="16"/>
  <c r="W160" i="12"/>
  <c r="AA160" i="12" s="1"/>
  <c r="X160" i="12"/>
  <c r="AB160" i="12" s="1"/>
  <c r="W222" i="12"/>
  <c r="AA222" i="12" s="1"/>
  <c r="X222" i="12"/>
  <c r="AB222" i="12" s="1"/>
  <c r="X34" i="12"/>
  <c r="W34" i="12"/>
  <c r="AA34" i="12" s="1"/>
  <c r="AL267" i="12"/>
  <c r="AN267" i="12" s="1"/>
  <c r="AK267" i="12"/>
  <c r="AM267" i="12" s="1"/>
  <c r="V81" i="15"/>
  <c r="U81" i="15"/>
  <c r="Y81" i="15" s="1"/>
  <c r="U67" i="15"/>
  <c r="Y67" i="15" s="1"/>
  <c r="V67" i="15"/>
  <c r="Z67" i="15" s="1"/>
  <c r="S200" i="12"/>
  <c r="AC200" i="12" s="1"/>
  <c r="T200" i="12"/>
  <c r="AD200" i="12" s="1"/>
  <c r="X11" i="12"/>
  <c r="W11" i="12"/>
  <c r="AA11" i="12" s="1"/>
  <c r="AG125" i="12"/>
  <c r="AI125" i="12" s="1"/>
  <c r="AH125" i="12"/>
  <c r="AJ125" i="12" s="1"/>
  <c r="T479" i="12"/>
  <c r="AD479" i="12" s="1"/>
  <c r="S479" i="12"/>
  <c r="R256" i="12"/>
  <c r="T41" i="15"/>
  <c r="AD41" i="15" s="1"/>
  <c r="S41" i="15"/>
  <c r="AC41" i="15" s="1"/>
  <c r="AL139" i="16"/>
  <c r="AN139" i="16" s="1"/>
  <c r="AK139" i="16"/>
  <c r="AM139" i="16" s="1"/>
  <c r="U124" i="12"/>
  <c r="Y124" i="12" s="1"/>
  <c r="V124" i="12"/>
  <c r="Z124" i="12" s="1"/>
  <c r="R144" i="16"/>
  <c r="S37" i="15"/>
  <c r="T37" i="15"/>
  <c r="AD37" i="15" s="1"/>
  <c r="X154" i="16"/>
  <c r="AB154" i="16" s="1"/>
  <c r="W154" i="16"/>
  <c r="AA154" i="16" s="1"/>
  <c r="AH187" i="12"/>
  <c r="AJ187" i="12" s="1"/>
  <c r="AG187" i="12"/>
  <c r="AI187" i="12" s="1"/>
  <c r="R67" i="15"/>
  <c r="AL37" i="14"/>
  <c r="AN37" i="14" s="1"/>
  <c r="AK37" i="14"/>
  <c r="AM37" i="14" s="1"/>
  <c r="X81" i="15"/>
  <c r="W81" i="15"/>
  <c r="AA81" i="15" s="1"/>
  <c r="R453" i="12"/>
  <c r="AH329" i="12"/>
  <c r="AJ329" i="12" s="1"/>
  <c r="AG329" i="12"/>
  <c r="AI329" i="12" s="1"/>
  <c r="X56" i="12"/>
  <c r="AB56" i="12" s="1"/>
  <c r="W56" i="12"/>
  <c r="AA56" i="12" s="1"/>
  <c r="W123" i="16"/>
  <c r="AA123" i="16" s="1"/>
  <c r="X123" i="16"/>
  <c r="AL209" i="12"/>
  <c r="AN209" i="12" s="1"/>
  <c r="AK209" i="12"/>
  <c r="AM209" i="12" s="1"/>
  <c r="AK420" i="12"/>
  <c r="AM420" i="12" s="1"/>
  <c r="AL420" i="12"/>
  <c r="AN420" i="12" s="1"/>
  <c r="R441" i="12"/>
  <c r="T380" i="12"/>
  <c r="AD380" i="12" s="1"/>
  <c r="S380" i="12"/>
  <c r="AC380" i="12" s="1"/>
  <c r="AL398" i="12"/>
  <c r="AN398" i="12" s="1"/>
  <c r="AK398" i="12"/>
  <c r="AM398" i="12" s="1"/>
  <c r="AH217" i="16"/>
  <c r="AJ217" i="16" s="1"/>
  <c r="AG217" i="16"/>
  <c r="AI217" i="16" s="1"/>
  <c r="T137" i="16"/>
  <c r="AD137" i="16" s="1"/>
  <c r="S137" i="16"/>
  <c r="AC137" i="16" s="1"/>
  <c r="X409" i="12"/>
  <c r="AB409" i="12" s="1"/>
  <c r="W409" i="12"/>
  <c r="AA409" i="12" s="1"/>
  <c r="V83" i="15"/>
  <c r="Z83" i="15" s="1"/>
  <c r="U83" i="15"/>
  <c r="Y83" i="15" s="1"/>
  <c r="AH158" i="12"/>
  <c r="AJ158" i="12" s="1"/>
  <c r="AG158" i="12"/>
  <c r="AI158" i="12" s="1"/>
  <c r="X194" i="16"/>
  <c r="W194" i="16"/>
  <c r="AA194" i="16" s="1"/>
  <c r="AG243" i="12"/>
  <c r="AI243" i="12" s="1"/>
  <c r="AH243" i="12"/>
  <c r="AJ243" i="12" s="1"/>
  <c r="U201" i="16"/>
  <c r="Y201" i="16" s="1"/>
  <c r="V201" i="16"/>
  <c r="S170" i="12"/>
  <c r="AC170" i="12" s="1"/>
  <c r="T170" i="12"/>
  <c r="AD170" i="12" s="1"/>
  <c r="AL12" i="12"/>
  <c r="AN12" i="12" s="1"/>
  <c r="AK12" i="12"/>
  <c r="AM12" i="12" s="1"/>
  <c r="U465" i="12"/>
  <c r="Y465" i="12" s="1"/>
  <c r="V465" i="12"/>
  <c r="Z465" i="12" s="1"/>
  <c r="T68" i="16"/>
  <c r="AD68" i="16" s="1"/>
  <c r="S68" i="16"/>
  <c r="AC68" i="16" s="1"/>
  <c r="W182" i="12"/>
  <c r="AA182" i="12" s="1"/>
  <c r="X182" i="12"/>
  <c r="AB182" i="12" s="1"/>
  <c r="AH245" i="12"/>
  <c r="AJ245" i="12" s="1"/>
  <c r="AG245" i="12"/>
  <c r="AI245" i="12" s="1"/>
  <c r="U67" i="12"/>
  <c r="Y67" i="12" s="1"/>
  <c r="V67" i="12"/>
  <c r="Z67" i="12" s="1"/>
  <c r="S435" i="12"/>
  <c r="AC435" i="12" s="1"/>
  <c r="T435" i="12"/>
  <c r="AD435" i="12" s="1"/>
  <c r="R365" i="12"/>
  <c r="AH22" i="12"/>
  <c r="AJ22" i="12" s="1"/>
  <c r="AG22" i="12"/>
  <c r="T258" i="12"/>
  <c r="AD258" i="12" s="1"/>
  <c r="S258" i="12"/>
  <c r="S157" i="16"/>
  <c r="AC157" i="16" s="1"/>
  <c r="T157" i="16"/>
  <c r="AD157" i="16" s="1"/>
  <c r="S117" i="16"/>
  <c r="AC117" i="16" s="1"/>
  <c r="T117" i="16"/>
  <c r="AD117" i="16" s="1"/>
  <c r="AG172" i="12"/>
  <c r="AI172" i="12" s="1"/>
  <c r="AH172" i="12"/>
  <c r="AJ172" i="12" s="1"/>
  <c r="U328" i="12"/>
  <c r="Y328" i="12" s="1"/>
  <c r="V328" i="12"/>
  <c r="Z328" i="12" s="1"/>
  <c r="X112" i="12"/>
  <c r="AB112" i="12" s="1"/>
  <c r="W112" i="12"/>
  <c r="AA112" i="12" s="1"/>
  <c r="V193" i="12"/>
  <c r="Z193" i="12" s="1"/>
  <c r="U193" i="12"/>
  <c r="Y193" i="12" s="1"/>
  <c r="S230" i="12"/>
  <c r="AC230" i="12" s="1"/>
  <c r="T230" i="12"/>
  <c r="AD230" i="12" s="1"/>
  <c r="T323" i="12"/>
  <c r="AD323" i="12" s="1"/>
  <c r="S323" i="12"/>
  <c r="AK424" i="12"/>
  <c r="AM424" i="12" s="1"/>
  <c r="AL424" i="12"/>
  <c r="AN424" i="12" s="1"/>
  <c r="W288" i="12"/>
  <c r="AA288" i="12" s="1"/>
  <c r="X288" i="12"/>
  <c r="AB288" i="12" s="1"/>
  <c r="R464" i="12"/>
  <c r="S189" i="12"/>
  <c r="T189" i="12"/>
  <c r="AD189" i="12" s="1"/>
  <c r="T46" i="12"/>
  <c r="AD46" i="12" s="1"/>
  <c r="S46" i="12"/>
  <c r="AC46" i="12" s="1"/>
  <c r="U57" i="12"/>
  <c r="Y57" i="12" s="1"/>
  <c r="V57" i="12"/>
  <c r="Z57" i="12" s="1"/>
  <c r="X92" i="12"/>
  <c r="AB92" i="12" s="1"/>
  <c r="W92" i="12"/>
  <c r="AA92" i="12" s="1"/>
  <c r="S473" i="12"/>
  <c r="T473" i="12"/>
  <c r="AD473" i="12" s="1"/>
  <c r="W175" i="16"/>
  <c r="AA175" i="16" s="1"/>
  <c r="X175" i="16"/>
  <c r="AB175" i="16" s="1"/>
  <c r="AK70" i="12"/>
  <c r="AM70" i="12" s="1"/>
  <c r="AL70" i="12"/>
  <c r="AN70" i="12" s="1"/>
  <c r="U322" i="12"/>
  <c r="Y322" i="12" s="1"/>
  <c r="V322" i="12"/>
  <c r="AL25" i="15"/>
  <c r="AN25" i="15" s="1"/>
  <c r="AK25" i="15"/>
  <c r="AM25" i="15" s="1"/>
  <c r="AL201" i="12"/>
  <c r="AN201" i="12" s="1"/>
  <c r="AK201" i="12"/>
  <c r="AM201" i="12" s="1"/>
  <c r="U504" i="12"/>
  <c r="Y504" i="12" s="1"/>
  <c r="V504" i="12"/>
  <c r="Z504" i="12" s="1"/>
  <c r="X488" i="12"/>
  <c r="AB488" i="12" s="1"/>
  <c r="W488" i="12"/>
  <c r="AA488" i="12" s="1"/>
  <c r="AK428" i="12"/>
  <c r="AM428" i="12" s="1"/>
  <c r="AL428" i="12"/>
  <c r="AN428" i="12" s="1"/>
  <c r="T85" i="15"/>
  <c r="AD85" i="15" s="1"/>
  <c r="S85" i="15"/>
  <c r="U470" i="12"/>
  <c r="Y470" i="12" s="1"/>
  <c r="V470" i="12"/>
  <c r="Z470" i="12" s="1"/>
  <c r="AK356" i="12"/>
  <c r="AM356" i="12" s="1"/>
  <c r="AL356" i="12"/>
  <c r="AN356" i="12" s="1"/>
  <c r="U145" i="16"/>
  <c r="Y145" i="16" s="1"/>
  <c r="V145" i="16"/>
  <c r="Z145" i="16" s="1"/>
  <c r="R213" i="16"/>
  <c r="AL92" i="16"/>
  <c r="AN92" i="16" s="1"/>
  <c r="AK92" i="16"/>
  <c r="AM92" i="16" s="1"/>
  <c r="R287" i="12"/>
  <c r="AG246" i="12"/>
  <c r="AI246" i="12" s="1"/>
  <c r="AH246" i="12"/>
  <c r="AJ246" i="12" s="1"/>
  <c r="R339" i="12"/>
  <c r="S87" i="15"/>
  <c r="AC87" i="15" s="1"/>
  <c r="T87" i="15"/>
  <c r="AD87" i="15" s="1"/>
  <c r="AH33" i="15"/>
  <c r="AJ33" i="15" s="1"/>
  <c r="AG33" i="15"/>
  <c r="AI33" i="15" s="1"/>
  <c r="AG471" i="12"/>
  <c r="AI471" i="12" s="1"/>
  <c r="AH471" i="12"/>
  <c r="AJ471" i="12" s="1"/>
  <c r="AH498" i="12"/>
  <c r="AJ498" i="12" s="1"/>
  <c r="AG498" i="12"/>
  <c r="AH25" i="13"/>
  <c r="AJ25" i="13" s="1"/>
  <c r="AG25" i="13"/>
  <c r="W77" i="16"/>
  <c r="AA77" i="16" s="1"/>
  <c r="X77" i="16"/>
  <c r="AB77" i="16" s="1"/>
  <c r="AH391" i="12"/>
  <c r="AJ391" i="12" s="1"/>
  <c r="AG391" i="12"/>
  <c r="AI391" i="12" s="1"/>
  <c r="AG51" i="16"/>
  <c r="AH51" i="16"/>
  <c r="AJ51" i="16" s="1"/>
  <c r="AL91" i="3"/>
  <c r="AN91" i="3" s="1"/>
  <c r="AK91" i="3"/>
  <c r="AM91" i="3" s="1"/>
  <c r="AK89" i="12"/>
  <c r="AM89" i="12" s="1"/>
  <c r="AL89" i="12"/>
  <c r="AN89" i="12" s="1"/>
  <c r="V309" i="12"/>
  <c r="Z309" i="12" s="1"/>
  <c r="U309" i="12"/>
  <c r="Y309" i="12" s="1"/>
  <c r="V140" i="16"/>
  <c r="U140" i="16"/>
  <c r="Y140" i="16" s="1"/>
  <c r="U400" i="12"/>
  <c r="Y400" i="12" s="1"/>
  <c r="V400" i="12"/>
  <c r="T304" i="12"/>
  <c r="AD304" i="12" s="1"/>
  <c r="S304" i="12"/>
  <c r="AC304" i="12" s="1"/>
  <c r="S26" i="16"/>
  <c r="T26" i="16"/>
  <c r="AD26" i="16" s="1"/>
  <c r="R29" i="13"/>
  <c r="V171" i="16"/>
  <c r="Z171" i="16" s="1"/>
  <c r="U171" i="16"/>
  <c r="Y171" i="16" s="1"/>
  <c r="AK350" i="12"/>
  <c r="AM350" i="12" s="1"/>
  <c r="AL350" i="12"/>
  <c r="AN350" i="12" s="1"/>
  <c r="T92" i="16"/>
  <c r="AD92" i="16" s="1"/>
  <c r="S92" i="16"/>
  <c r="U394" i="12"/>
  <c r="Y394" i="12" s="1"/>
  <c r="V394" i="12"/>
  <c r="V363" i="12"/>
  <c r="Z363" i="12" s="1"/>
  <c r="U363" i="12"/>
  <c r="Y363" i="12" s="1"/>
  <c r="T510" i="12"/>
  <c r="AD510" i="12" s="1"/>
  <c r="S510" i="12"/>
  <c r="X425" i="12"/>
  <c r="W425" i="12"/>
  <c r="AA425" i="12" s="1"/>
  <c r="R231" i="12"/>
  <c r="R189" i="12"/>
  <c r="U294" i="12"/>
  <c r="Y294" i="12" s="1"/>
  <c r="V294" i="12"/>
  <c r="Z294" i="12" s="1"/>
  <c r="V166" i="12"/>
  <c r="Z166" i="12" s="1"/>
  <c r="U166" i="12"/>
  <c r="Y166" i="12" s="1"/>
  <c r="R221" i="12"/>
  <c r="AL193" i="16"/>
  <c r="AN193" i="16" s="1"/>
  <c r="AK193" i="16"/>
  <c r="U227" i="16"/>
  <c r="Y227" i="16" s="1"/>
  <c r="V227" i="16"/>
  <c r="Z227" i="16" s="1"/>
  <c r="V37" i="12"/>
  <c r="Z37" i="12" s="1"/>
  <c r="U37" i="12"/>
  <c r="Y37" i="12" s="1"/>
  <c r="V391" i="12"/>
  <c r="Z391" i="12" s="1"/>
  <c r="U391" i="12"/>
  <c r="Y391" i="12" s="1"/>
  <c r="R49" i="3"/>
  <c r="Q49" i="3" s="1"/>
  <c r="AE49" i="3" s="1"/>
  <c r="S251" i="12"/>
  <c r="AC251" i="12" s="1"/>
  <c r="T251" i="12"/>
  <c r="AD251" i="12" s="1"/>
  <c r="R103" i="15"/>
  <c r="X228" i="16"/>
  <c r="AB228" i="16" s="1"/>
  <c r="W228" i="16"/>
  <c r="AA228" i="16" s="1"/>
  <c r="AK45" i="16"/>
  <c r="AM45" i="16" s="1"/>
  <c r="AL45" i="16"/>
  <c r="AN45" i="16" s="1"/>
  <c r="W427" i="12"/>
  <c r="AA427" i="12" s="1"/>
  <c r="X427" i="12"/>
  <c r="R40" i="16"/>
  <c r="AF40" i="16" s="1"/>
  <c r="X217" i="12"/>
  <c r="W217" i="12"/>
  <c r="AA217" i="12" s="1"/>
  <c r="U401" i="12"/>
  <c r="Y401" i="12" s="1"/>
  <c r="V401" i="12"/>
  <c r="Z401" i="12" s="1"/>
  <c r="R478" i="12"/>
  <c r="AG206" i="12"/>
  <c r="AI206" i="12" s="1"/>
  <c r="AH206" i="12"/>
  <c r="AJ206" i="12" s="1"/>
  <c r="R27" i="15"/>
  <c r="X34" i="13"/>
  <c r="AB34" i="13" s="1"/>
  <c r="W34" i="13"/>
  <c r="AA34" i="13" s="1"/>
  <c r="AL490" i="12"/>
  <c r="AN490" i="12" s="1"/>
  <c r="AK490" i="12"/>
  <c r="AM490" i="12" s="1"/>
  <c r="V118" i="12"/>
  <c r="Z118" i="12" s="1"/>
  <c r="U118" i="12"/>
  <c r="Y118" i="12" s="1"/>
  <c r="U9" i="3"/>
  <c r="Y9" i="3" s="1"/>
  <c r="V9" i="3"/>
  <c r="U85" i="15"/>
  <c r="Y85" i="15" s="1"/>
  <c r="V85" i="15"/>
  <c r="Z85" i="15" s="1"/>
  <c r="AG421" i="12"/>
  <c r="AI421" i="12" s="1"/>
  <c r="AH421" i="12"/>
  <c r="AJ421" i="12" s="1"/>
  <c r="AK117" i="16"/>
  <c r="AM117" i="16" s="1"/>
  <c r="AL117" i="16"/>
  <c r="AN117" i="16" s="1"/>
  <c r="R300" i="12"/>
  <c r="R10" i="15"/>
  <c r="X456" i="12"/>
  <c r="AB456" i="12" s="1"/>
  <c r="W456" i="12"/>
  <c r="AA456" i="12" s="1"/>
  <c r="W505" i="12"/>
  <c r="AA505" i="12" s="1"/>
  <c r="X505" i="12"/>
  <c r="T252" i="12"/>
  <c r="AD252" i="12" s="1"/>
  <c r="S252" i="12"/>
  <c r="AC252" i="12" s="1"/>
  <c r="AK131" i="12"/>
  <c r="AL131" i="12"/>
  <c r="AN131" i="12" s="1"/>
  <c r="AH285" i="12"/>
  <c r="AJ285" i="12" s="1"/>
  <c r="AG285" i="12"/>
  <c r="AI285" i="12" s="1"/>
  <c r="U316" i="12"/>
  <c r="Y316" i="12" s="1"/>
  <c r="V316" i="12"/>
  <c r="Z316" i="12" s="1"/>
  <c r="W13" i="15"/>
  <c r="AA13" i="15" s="1"/>
  <c r="X13" i="15"/>
  <c r="AB13" i="15" s="1"/>
  <c r="AH36" i="12"/>
  <c r="AJ36" i="12" s="1"/>
  <c r="AG36" i="12"/>
  <c r="U462" i="12"/>
  <c r="Y462" i="12" s="1"/>
  <c r="V462" i="12"/>
  <c r="Z462" i="12" s="1"/>
  <c r="R86" i="15"/>
  <c r="AF86" i="15" s="1"/>
  <c r="AL472" i="12"/>
  <c r="AN472" i="12" s="1"/>
  <c r="AK472" i="12"/>
  <c r="AM472" i="12" s="1"/>
  <c r="X299" i="12"/>
  <c r="AB299" i="12" s="1"/>
  <c r="W299" i="12"/>
  <c r="AA299" i="12" s="1"/>
  <c r="R153" i="16"/>
  <c r="AG503" i="12"/>
  <c r="AH503" i="12"/>
  <c r="AJ503" i="12" s="1"/>
  <c r="T92" i="15"/>
  <c r="AD92" i="15" s="1"/>
  <c r="S92" i="15"/>
  <c r="AC92" i="15" s="1"/>
  <c r="S73" i="15"/>
  <c r="AC73" i="15" s="1"/>
  <c r="T73" i="15"/>
  <c r="AD73" i="15" s="1"/>
  <c r="AG214" i="16"/>
  <c r="AI214" i="16" s="1"/>
  <c r="AH214" i="16"/>
  <c r="AJ214" i="16" s="1"/>
  <c r="W80" i="16"/>
  <c r="AA80" i="16" s="1"/>
  <c r="X80" i="16"/>
  <c r="R147" i="12"/>
  <c r="AL27" i="16"/>
  <c r="AN27" i="16" s="1"/>
  <c r="AK27" i="16"/>
  <c r="AM27" i="16" s="1"/>
  <c r="R77" i="12"/>
  <c r="S457" i="12"/>
  <c r="AC457" i="12" s="1"/>
  <c r="T457" i="12"/>
  <c r="AL150" i="16"/>
  <c r="AN150" i="16" s="1"/>
  <c r="AK150" i="16"/>
  <c r="AM150" i="16" s="1"/>
  <c r="AK13" i="12"/>
  <c r="AM13" i="12" s="1"/>
  <c r="AL13" i="12"/>
  <c r="AN13" i="12" s="1"/>
  <c r="W14" i="3"/>
  <c r="AA14" i="3" s="1"/>
  <c r="X14" i="3"/>
  <c r="AB14" i="3" s="1"/>
  <c r="AG467" i="12"/>
  <c r="AI467" i="12" s="1"/>
  <c r="AH467" i="12"/>
  <c r="AJ467" i="12" s="1"/>
  <c r="R83" i="16"/>
  <c r="AL268" i="12"/>
  <c r="AN268" i="12" s="1"/>
  <c r="AK268" i="12"/>
  <c r="AM268" i="12" s="1"/>
  <c r="AL40" i="15"/>
  <c r="AN40" i="15" s="1"/>
  <c r="AK40" i="15"/>
  <c r="AH183" i="16"/>
  <c r="AJ183" i="16" s="1"/>
  <c r="AG183" i="16"/>
  <c r="X95" i="16"/>
  <c r="AB95" i="16" s="1"/>
  <c r="W95" i="16"/>
  <c r="AA95" i="16" s="1"/>
  <c r="R77" i="16"/>
  <c r="X264" i="12"/>
  <c r="AB264" i="12" s="1"/>
  <c r="W264" i="12"/>
  <c r="AA264" i="12" s="1"/>
  <c r="AL55" i="15"/>
  <c r="AN55" i="15" s="1"/>
  <c r="AK55" i="15"/>
  <c r="S87" i="12"/>
  <c r="AC87" i="12" s="1"/>
  <c r="T87" i="12"/>
  <c r="AD87" i="12" s="1"/>
  <c r="V457" i="12"/>
  <c r="Z457" i="12" s="1"/>
  <c r="U457" i="12"/>
  <c r="Y457" i="12" s="1"/>
  <c r="S267" i="12"/>
  <c r="AC267" i="12" s="1"/>
  <c r="T267" i="12"/>
  <c r="AD267" i="12" s="1"/>
  <c r="V61" i="12"/>
  <c r="Z61" i="12" s="1"/>
  <c r="U61" i="12"/>
  <c r="Y61" i="12" s="1"/>
  <c r="R413" i="12"/>
  <c r="X437" i="12"/>
  <c r="AB437" i="12" s="1"/>
  <c r="W437" i="12"/>
  <c r="AA437" i="12" s="1"/>
  <c r="V95" i="15"/>
  <c r="Z95" i="15" s="1"/>
  <c r="U95" i="15"/>
  <c r="Y95" i="15" s="1"/>
  <c r="W9" i="3"/>
  <c r="AA9" i="3" s="1"/>
  <c r="X9" i="3"/>
  <c r="AB9" i="3" s="1"/>
  <c r="S138" i="16"/>
  <c r="T138" i="16"/>
  <c r="AD138" i="16" s="1"/>
  <c r="X391" i="12"/>
  <c r="AB391" i="12" s="1"/>
  <c r="W391" i="12"/>
  <c r="AA391" i="12" s="1"/>
  <c r="V23" i="15"/>
  <c r="U23" i="15"/>
  <c r="Y23" i="15" s="1"/>
  <c r="AK69" i="16"/>
  <c r="AM69" i="16" s="1"/>
  <c r="AL69" i="16"/>
  <c r="AN69" i="16" s="1"/>
  <c r="T98" i="15"/>
  <c r="AD98" i="15" s="1"/>
  <c r="S98" i="15"/>
  <c r="AC98" i="15" s="1"/>
  <c r="T185" i="12"/>
  <c r="AD185" i="12" s="1"/>
  <c r="S185" i="12"/>
  <c r="AH177" i="16"/>
  <c r="AJ177" i="16" s="1"/>
  <c r="AG177" i="16"/>
  <c r="W381" i="12"/>
  <c r="AA381" i="12" s="1"/>
  <c r="X381" i="12"/>
  <c r="AB381" i="12" s="1"/>
  <c r="U35" i="13"/>
  <c r="Y35" i="13" s="1"/>
  <c r="V35" i="13"/>
  <c r="Z35" i="13" s="1"/>
  <c r="AL441" i="12"/>
  <c r="AN441" i="12" s="1"/>
  <c r="AK441" i="12"/>
  <c r="AM441" i="12" s="1"/>
  <c r="W59" i="12"/>
  <c r="AA59" i="12" s="1"/>
  <c r="X59" i="12"/>
  <c r="AB59" i="12" s="1"/>
  <c r="AK183" i="16"/>
  <c r="AL183" i="16"/>
  <c r="AN183" i="16" s="1"/>
  <c r="U149" i="16"/>
  <c r="Y149" i="16" s="1"/>
  <c r="V149" i="16"/>
  <c r="Z149" i="16" s="1"/>
  <c r="V80" i="16"/>
  <c r="Z80" i="16" s="1"/>
  <c r="U80" i="16"/>
  <c r="Y80" i="16" s="1"/>
  <c r="R194" i="12"/>
  <c r="V123" i="12"/>
  <c r="Z123" i="12" s="1"/>
  <c r="U123" i="12"/>
  <c r="Y123" i="12" s="1"/>
  <c r="AK90" i="12"/>
  <c r="AM90" i="12" s="1"/>
  <c r="AL90" i="12"/>
  <c r="AN90" i="12" s="1"/>
  <c r="R385" i="12"/>
  <c r="U158" i="16"/>
  <c r="Y158" i="16" s="1"/>
  <c r="V158" i="16"/>
  <c r="Z158" i="16" s="1"/>
  <c r="R107" i="12"/>
  <c r="S199" i="16"/>
  <c r="T199" i="16"/>
  <c r="AD199" i="16" s="1"/>
  <c r="AH98" i="12"/>
  <c r="AJ98" i="12" s="1"/>
  <c r="AG98" i="12"/>
  <c r="AI98" i="12" s="1"/>
  <c r="T505" i="12"/>
  <c r="AD505" i="12" s="1"/>
  <c r="S505" i="12"/>
  <c r="AC505" i="12" s="1"/>
  <c r="R491" i="12"/>
  <c r="AL157" i="16"/>
  <c r="AN157" i="16" s="1"/>
  <c r="AK157" i="16"/>
  <c r="AM157" i="16" s="1"/>
  <c r="AH347" i="12"/>
  <c r="AJ347" i="12" s="1"/>
  <c r="AG347" i="12"/>
  <c r="AI347" i="12" s="1"/>
  <c r="U106" i="12"/>
  <c r="Y106" i="12" s="1"/>
  <c r="V106" i="12"/>
  <c r="Z106" i="12" s="1"/>
  <c r="AL244" i="12"/>
  <c r="AN244" i="12" s="1"/>
  <c r="AK244" i="12"/>
  <c r="AM244" i="12" s="1"/>
  <c r="AL15" i="12"/>
  <c r="AN15" i="12" s="1"/>
  <c r="AK15" i="12"/>
  <c r="AM15" i="12" s="1"/>
  <c r="V354" i="12"/>
  <c r="Z354" i="12" s="1"/>
  <c r="U354" i="12"/>
  <c r="Y354" i="12" s="1"/>
  <c r="R36" i="16"/>
  <c r="AK23" i="16"/>
  <c r="AM23" i="16" s="1"/>
  <c r="AL23" i="16"/>
  <c r="AN23" i="16" s="1"/>
  <c r="V90" i="3"/>
  <c r="Z90" i="3" s="1"/>
  <c r="U90" i="3"/>
  <c r="Y90" i="3" s="1"/>
  <c r="U136" i="12"/>
  <c r="Y136" i="12" s="1"/>
  <c r="V136" i="12"/>
  <c r="S221" i="16"/>
  <c r="T221" i="16"/>
  <c r="AD221" i="16" s="1"/>
  <c r="AL106" i="15"/>
  <c r="AN106" i="15" s="1"/>
  <c r="AK106" i="15"/>
  <c r="AM106" i="15" s="1"/>
  <c r="T45" i="16"/>
  <c r="AD45" i="16" s="1"/>
  <c r="S45" i="16"/>
  <c r="X156" i="12"/>
  <c r="AB156" i="12" s="1"/>
  <c r="W156" i="12"/>
  <c r="AA156" i="12" s="1"/>
  <c r="U497" i="12"/>
  <c r="Y497" i="12" s="1"/>
  <c r="V497" i="12"/>
  <c r="Z497" i="12" s="1"/>
  <c r="R215" i="12"/>
  <c r="AG463" i="12"/>
  <c r="AI463" i="12" s="1"/>
  <c r="AH463" i="12"/>
  <c r="AJ463" i="12" s="1"/>
  <c r="V245" i="12"/>
  <c r="Z245" i="12" s="1"/>
  <c r="U245" i="12"/>
  <c r="Y245" i="12" s="1"/>
  <c r="V403" i="12"/>
  <c r="Z403" i="12" s="1"/>
  <c r="U403" i="12"/>
  <c r="Y403" i="12" s="1"/>
  <c r="T122" i="12"/>
  <c r="AD122" i="12" s="1"/>
  <c r="S122" i="12"/>
  <c r="S229" i="12"/>
  <c r="AC229" i="12" s="1"/>
  <c r="T229" i="12"/>
  <c r="AD229" i="12" s="1"/>
  <c r="R53" i="16"/>
  <c r="S212" i="16"/>
  <c r="AC212" i="16" s="1"/>
  <c r="T212" i="16"/>
  <c r="AD212" i="16" s="1"/>
  <c r="U94" i="12"/>
  <c r="Y94" i="12" s="1"/>
  <c r="V94" i="12"/>
  <c r="Z94" i="12" s="1"/>
  <c r="AL314" i="12"/>
  <c r="AN314" i="12" s="1"/>
  <c r="AK314" i="12"/>
  <c r="AM314" i="12" s="1"/>
  <c r="AG58" i="15"/>
  <c r="AH58" i="15"/>
  <c r="AJ58" i="15" s="1"/>
  <c r="V111" i="12"/>
  <c r="U111" i="12"/>
  <c r="Y111" i="12" s="1"/>
  <c r="R111" i="12"/>
  <c r="AH355" i="12"/>
  <c r="AJ355" i="12" s="1"/>
  <c r="AG355" i="12"/>
  <c r="V433" i="12"/>
  <c r="U433" i="12"/>
  <c r="Y433" i="12" s="1"/>
  <c r="W186" i="16"/>
  <c r="AA186" i="16" s="1"/>
  <c r="X186" i="16"/>
  <c r="AK182" i="12"/>
  <c r="AM182" i="12" s="1"/>
  <c r="AL182" i="12"/>
  <c r="AN182" i="12" s="1"/>
  <c r="R76" i="15"/>
  <c r="U150" i="12"/>
  <c r="Y150" i="12" s="1"/>
  <c r="V150" i="12"/>
  <c r="AL328" i="12"/>
  <c r="AN328" i="12" s="1"/>
  <c r="AK328" i="12"/>
  <c r="AM328" i="12" s="1"/>
  <c r="T64" i="12"/>
  <c r="AD64" i="12" s="1"/>
  <c r="S64" i="12"/>
  <c r="AC64" i="12" s="1"/>
  <c r="AH348" i="12"/>
  <c r="AJ348" i="12" s="1"/>
  <c r="AG348" i="12"/>
  <c r="AI348" i="12" s="1"/>
  <c r="AK124" i="16"/>
  <c r="AM124" i="16" s="1"/>
  <c r="AL124" i="16"/>
  <c r="AN124" i="16" s="1"/>
  <c r="AL176" i="16"/>
  <c r="AN176" i="16" s="1"/>
  <c r="AK176" i="16"/>
  <c r="AM176" i="16" s="1"/>
  <c r="W147" i="12"/>
  <c r="AA147" i="12" s="1"/>
  <c r="X147" i="12"/>
  <c r="AB147" i="12" s="1"/>
  <c r="R72" i="16"/>
  <c r="Q72" i="16" s="1"/>
  <c r="AE72" i="16" s="1"/>
  <c r="X149" i="16"/>
  <c r="W149" i="16"/>
  <c r="AA149" i="16" s="1"/>
  <c r="X151" i="12"/>
  <c r="W151" i="12"/>
  <c r="AA151" i="12" s="1"/>
  <c r="AL495" i="12"/>
  <c r="AN495" i="12" s="1"/>
  <c r="AK495" i="12"/>
  <c r="AM495" i="12" s="1"/>
  <c r="X358" i="12"/>
  <c r="AB358" i="12" s="1"/>
  <c r="W358" i="12"/>
  <c r="AA358" i="12" s="1"/>
  <c r="S163" i="16"/>
  <c r="AC163" i="16" s="1"/>
  <c r="T163" i="16"/>
  <c r="AD163" i="16" s="1"/>
  <c r="R105" i="15"/>
  <c r="Q105" i="15" s="1"/>
  <c r="AH429" i="12"/>
  <c r="AJ429" i="12" s="1"/>
  <c r="AG429" i="12"/>
  <c r="AI429" i="12" s="1"/>
  <c r="R434" i="12"/>
  <c r="X23" i="13"/>
  <c r="AB23" i="13" s="1"/>
  <c r="W23" i="13"/>
  <c r="AA23" i="13" s="1"/>
  <c r="R50" i="16"/>
  <c r="AL42" i="15"/>
  <c r="AN42" i="15" s="1"/>
  <c r="AK42" i="15"/>
  <c r="AM42" i="15" s="1"/>
  <c r="T146" i="16"/>
  <c r="AD146" i="16" s="1"/>
  <c r="S146" i="16"/>
  <c r="AC146" i="16" s="1"/>
  <c r="AG509" i="12"/>
  <c r="AI509" i="12" s="1"/>
  <c r="AH509" i="12"/>
  <c r="AJ509" i="12" s="1"/>
  <c r="AL404" i="12"/>
  <c r="AN404" i="12" s="1"/>
  <c r="AK404" i="12"/>
  <c r="AM404" i="12" s="1"/>
  <c r="R56" i="15"/>
  <c r="AF56" i="15" s="1"/>
  <c r="AK444" i="12"/>
  <c r="AM444" i="12" s="1"/>
  <c r="AL444" i="12"/>
  <c r="AN444" i="12" s="1"/>
  <c r="U361" i="12"/>
  <c r="Y361" i="12" s="1"/>
  <c r="V361" i="12"/>
  <c r="Z361" i="12" s="1"/>
  <c r="R22" i="12"/>
  <c r="AG111" i="16"/>
  <c r="AH111" i="16"/>
  <c r="AJ111" i="16" s="1"/>
  <c r="R26" i="14"/>
  <c r="AG477" i="12"/>
  <c r="AI477" i="12" s="1"/>
  <c r="AH477" i="12"/>
  <c r="AJ477" i="12" s="1"/>
  <c r="AL26" i="16"/>
  <c r="AN26" i="16" s="1"/>
  <c r="AK26" i="16"/>
  <c r="AM26" i="16" s="1"/>
  <c r="AH186" i="16"/>
  <c r="AJ186" i="16" s="1"/>
  <c r="AG186" i="16"/>
  <c r="R463" i="12"/>
  <c r="AG62" i="12"/>
  <c r="AI62" i="12" s="1"/>
  <c r="AH62" i="12"/>
  <c r="AJ62" i="12" s="1"/>
  <c r="AH112" i="12"/>
  <c r="AJ112" i="12" s="1"/>
  <c r="AG112" i="12"/>
  <c r="AI112" i="12" s="1"/>
  <c r="W39" i="15"/>
  <c r="AA39" i="15" s="1"/>
  <c r="X39" i="15"/>
  <c r="AB39" i="15" s="1"/>
  <c r="R377" i="12"/>
  <c r="W364" i="12"/>
  <c r="AA364" i="12" s="1"/>
  <c r="X364" i="12"/>
  <c r="AB364" i="12" s="1"/>
  <c r="AH399" i="12"/>
  <c r="AJ399" i="12" s="1"/>
  <c r="AG399" i="12"/>
  <c r="AI399" i="12" s="1"/>
  <c r="AL238" i="12"/>
  <c r="AN238" i="12" s="1"/>
  <c r="AK238" i="12"/>
  <c r="AM238" i="12" s="1"/>
  <c r="W393" i="12"/>
  <c r="AA393" i="12" s="1"/>
  <c r="X393" i="12"/>
  <c r="AB393" i="12" s="1"/>
  <c r="AH105" i="12"/>
  <c r="AJ105" i="12" s="1"/>
  <c r="AG105" i="12"/>
  <c r="AI105" i="12" s="1"/>
  <c r="S359" i="12"/>
  <c r="AC359" i="12" s="1"/>
  <c r="T359" i="12"/>
  <c r="AD359" i="12" s="1"/>
  <c r="AH227" i="16"/>
  <c r="AJ227" i="16" s="1"/>
  <c r="AG227" i="16"/>
  <c r="AI227" i="16" s="1"/>
  <c r="AH7" i="12"/>
  <c r="AJ7" i="12" s="1"/>
  <c r="AG7" i="12"/>
  <c r="AI7" i="12" s="1"/>
  <c r="AH419" i="12"/>
  <c r="AJ419" i="12" s="1"/>
  <c r="AG419" i="12"/>
  <c r="AG240" i="12"/>
  <c r="AI240" i="12" s="1"/>
  <c r="AH240" i="12"/>
  <c r="AJ240" i="12" s="1"/>
  <c r="AK120" i="16"/>
  <c r="AM120" i="16" s="1"/>
  <c r="AL120" i="16"/>
  <c r="AN120" i="16" s="1"/>
  <c r="V356" i="12"/>
  <c r="U356" i="12"/>
  <c r="Y356" i="12" s="1"/>
  <c r="W261" i="12"/>
  <c r="AA261" i="12" s="1"/>
  <c r="X261" i="12"/>
  <c r="AB261" i="12" s="1"/>
  <c r="W502" i="12"/>
  <c r="AA502" i="12" s="1"/>
  <c r="X502" i="12"/>
  <c r="AB502" i="12" s="1"/>
  <c r="AL304" i="12"/>
  <c r="AN304" i="12" s="1"/>
  <c r="AK304" i="12"/>
  <c r="AM304" i="12" s="1"/>
  <c r="W22" i="15"/>
  <c r="AA22" i="15" s="1"/>
  <c r="X22" i="15"/>
  <c r="AB22" i="15" s="1"/>
  <c r="X418" i="12"/>
  <c r="AB418" i="12" s="1"/>
  <c r="W418" i="12"/>
  <c r="AA418" i="12" s="1"/>
  <c r="V49" i="12"/>
  <c r="Z49" i="12" s="1"/>
  <c r="U49" i="12"/>
  <c r="Y49" i="12" s="1"/>
  <c r="AK159" i="16"/>
  <c r="AM159" i="16" s="1"/>
  <c r="AL159" i="16"/>
  <c r="AN159" i="16" s="1"/>
  <c r="R467" i="12"/>
  <c r="V34" i="16"/>
  <c r="Z34" i="16" s="1"/>
  <c r="U34" i="16"/>
  <c r="Y34" i="16" s="1"/>
  <c r="R184" i="12"/>
  <c r="X204" i="16"/>
  <c r="W204" i="16"/>
  <c r="AA204" i="16" s="1"/>
  <c r="R466" i="12"/>
  <c r="T201" i="12"/>
  <c r="AD201" i="12" s="1"/>
  <c r="S201" i="12"/>
  <c r="AC201" i="12" s="1"/>
  <c r="U13" i="12"/>
  <c r="Y13" i="12" s="1"/>
  <c r="V13" i="12"/>
  <c r="Z13" i="12" s="1"/>
  <c r="W441" i="12"/>
  <c r="AA441" i="12" s="1"/>
  <c r="X441" i="12"/>
  <c r="AB441" i="12" s="1"/>
  <c r="U351" i="12"/>
  <c r="Y351" i="12" s="1"/>
  <c r="V351" i="12"/>
  <c r="Z351" i="12" s="1"/>
  <c r="T385" i="12"/>
  <c r="AD385" i="12" s="1"/>
  <c r="S385" i="12"/>
  <c r="AC385" i="12" s="1"/>
  <c r="AG198" i="16"/>
  <c r="AI198" i="16" s="1"/>
  <c r="AH198" i="16"/>
  <c r="AJ198" i="16" s="1"/>
  <c r="R30" i="16"/>
  <c r="AF30" i="16" s="1"/>
  <c r="AL27" i="14"/>
  <c r="AN27" i="14" s="1"/>
  <c r="AK27" i="14"/>
  <c r="AM27" i="14" s="1"/>
  <c r="X8" i="14"/>
  <c r="AB8" i="14" s="1"/>
  <c r="W8" i="14"/>
  <c r="AA8" i="14" s="1"/>
  <c r="V50" i="3"/>
  <c r="U50" i="3"/>
  <c r="Y50" i="3" s="1"/>
  <c r="AK393" i="12"/>
  <c r="AM393" i="12" s="1"/>
  <c r="AL393" i="12"/>
  <c r="AN393" i="12" s="1"/>
  <c r="V437" i="12"/>
  <c r="Z437" i="12" s="1"/>
  <c r="U437" i="12"/>
  <c r="Y437" i="12" s="1"/>
  <c r="R289" i="12"/>
  <c r="S74" i="3"/>
  <c r="AC74" i="3" s="1"/>
  <c r="T74" i="3"/>
  <c r="AD74" i="3" s="1"/>
  <c r="W191" i="12"/>
  <c r="AA191" i="12" s="1"/>
  <c r="X191" i="12"/>
  <c r="AB191" i="12" s="1"/>
  <c r="V74" i="3"/>
  <c r="Z74" i="3" s="1"/>
  <c r="U74" i="3"/>
  <c r="Y74" i="3" s="1"/>
  <c r="V375" i="12"/>
  <c r="Z375" i="12" s="1"/>
  <c r="U375" i="12"/>
  <c r="Y375" i="12" s="1"/>
  <c r="AL306" i="12"/>
  <c r="AN306" i="12" s="1"/>
  <c r="AK306" i="12"/>
  <c r="AM306" i="12" s="1"/>
  <c r="R13" i="14"/>
  <c r="R43" i="16"/>
  <c r="AL96" i="12"/>
  <c r="AN96" i="12" s="1"/>
  <c r="AK96" i="12"/>
  <c r="AM96" i="12" s="1"/>
  <c r="AK51" i="16"/>
  <c r="AM51" i="16" s="1"/>
  <c r="AL51" i="16"/>
  <c r="AN51" i="16" s="1"/>
  <c r="X18" i="14"/>
  <c r="AB18" i="14" s="1"/>
  <c r="W18" i="14"/>
  <c r="AA18" i="14" s="1"/>
  <c r="AK85" i="15"/>
  <c r="AM85" i="15" s="1"/>
  <c r="AL85" i="15"/>
  <c r="AN85" i="15" s="1"/>
  <c r="AL198" i="12"/>
  <c r="AK198" i="12"/>
  <c r="AM198" i="12" s="1"/>
  <c r="S42" i="12"/>
  <c r="T42" i="12"/>
  <c r="AD42" i="12" s="1"/>
  <c r="W217" i="16"/>
  <c r="AA217" i="16" s="1"/>
  <c r="X217" i="16"/>
  <c r="AB217" i="16" s="1"/>
  <c r="W493" i="12"/>
  <c r="AA493" i="12" s="1"/>
  <c r="X493" i="12"/>
  <c r="AK156" i="12"/>
  <c r="AM156" i="12" s="1"/>
  <c r="AL156" i="12"/>
  <c r="AN156" i="12" s="1"/>
  <c r="V331" i="12"/>
  <c r="Z331" i="12" s="1"/>
  <c r="U331" i="12"/>
  <c r="Y331" i="12" s="1"/>
  <c r="R368" i="12"/>
  <c r="R384" i="12"/>
  <c r="W29" i="15"/>
  <c r="AA29" i="15" s="1"/>
  <c r="X29" i="15"/>
  <c r="AB29" i="15" s="1"/>
  <c r="V128" i="12"/>
  <c r="Z128" i="12" s="1"/>
  <c r="U128" i="12"/>
  <c r="Y128" i="12" s="1"/>
  <c r="R47" i="15"/>
  <c r="X349" i="12"/>
  <c r="W349" i="12"/>
  <c r="AA349" i="12" s="1"/>
  <c r="AH91" i="15"/>
  <c r="AJ91" i="15" s="1"/>
  <c r="AG91" i="15"/>
  <c r="T100" i="16"/>
  <c r="AD100" i="16" s="1"/>
  <c r="S100" i="16"/>
  <c r="R20" i="15"/>
  <c r="AG276" i="12"/>
  <c r="AI276" i="12" s="1"/>
  <c r="AH276" i="12"/>
  <c r="AJ276" i="12" s="1"/>
  <c r="AH507" i="12"/>
  <c r="AJ507" i="12" s="1"/>
  <c r="AG507" i="12"/>
  <c r="AI507" i="12" s="1"/>
  <c r="AH22" i="16"/>
  <c r="AJ22" i="16" s="1"/>
  <c r="AG22" i="16"/>
  <c r="AI22" i="16" s="1"/>
  <c r="R328" i="12"/>
  <c r="R258" i="12"/>
  <c r="AG212" i="16"/>
  <c r="AI212" i="16" s="1"/>
  <c r="AH212" i="16"/>
  <c r="AJ212" i="16" s="1"/>
  <c r="AK299" i="12"/>
  <c r="AM299" i="12" s="1"/>
  <c r="AL299" i="12"/>
  <c r="AN299" i="12" s="1"/>
  <c r="U43" i="12"/>
  <c r="Y43" i="12" s="1"/>
  <c r="V43" i="12"/>
  <c r="Z43" i="12" s="1"/>
  <c r="AG404" i="12"/>
  <c r="AI404" i="12" s="1"/>
  <c r="AH404" i="12"/>
  <c r="AJ404" i="12" s="1"/>
  <c r="V105" i="16"/>
  <c r="U105" i="16"/>
  <c r="Y105" i="16" s="1"/>
  <c r="R33" i="13"/>
  <c r="R23" i="12"/>
  <c r="S307" i="12"/>
  <c r="T307" i="12"/>
  <c r="AD307" i="12" s="1"/>
  <c r="AG216" i="12"/>
  <c r="AI216" i="12" s="1"/>
  <c r="AH216" i="12"/>
  <c r="AJ216" i="12" s="1"/>
  <c r="R105" i="12"/>
  <c r="X510" i="12"/>
  <c r="AB510" i="12" s="1"/>
  <c r="W510" i="12"/>
  <c r="AA510" i="12" s="1"/>
  <c r="AL47" i="16"/>
  <c r="AN47" i="16" s="1"/>
  <c r="AK47" i="16"/>
  <c r="AM47" i="16" s="1"/>
  <c r="AK366" i="12"/>
  <c r="AM366" i="12" s="1"/>
  <c r="AL366" i="12"/>
  <c r="AN366" i="12" s="1"/>
  <c r="AL112" i="12"/>
  <c r="AK112" i="12"/>
  <c r="AM112" i="12" s="1"/>
  <c r="V492" i="12"/>
  <c r="Z492" i="12" s="1"/>
  <c r="U492" i="12"/>
  <c r="Y492" i="12" s="1"/>
  <c r="R166" i="16"/>
  <c r="AL11" i="13"/>
  <c r="AN11" i="13" s="1"/>
  <c r="AK11" i="13"/>
  <c r="AM11" i="13" s="1"/>
  <c r="S106" i="12"/>
  <c r="AC106" i="12" s="1"/>
  <c r="T106" i="12"/>
  <c r="AD106" i="12" s="1"/>
  <c r="R438" i="12"/>
  <c r="AK41" i="15"/>
  <c r="AM41" i="15" s="1"/>
  <c r="AL41" i="15"/>
  <c r="R461" i="12"/>
  <c r="AG70" i="12"/>
  <c r="AH70" i="12"/>
  <c r="AJ70" i="12" s="1"/>
  <c r="AK133" i="12"/>
  <c r="AM133" i="12" s="1"/>
  <c r="AL133" i="12"/>
  <c r="AN133" i="12" s="1"/>
  <c r="AK125" i="16"/>
  <c r="AM125" i="16" s="1"/>
  <c r="AL125" i="16"/>
  <c r="AN125" i="16" s="1"/>
  <c r="R181" i="16"/>
  <c r="AG448" i="12"/>
  <c r="AI448" i="12" s="1"/>
  <c r="AH448" i="12"/>
  <c r="AJ448" i="12" s="1"/>
  <c r="AG81" i="16"/>
  <c r="AI81" i="16" s="1"/>
  <c r="AH81" i="16"/>
  <c r="AJ81" i="16" s="1"/>
  <c r="U101" i="16"/>
  <c r="Y101" i="16" s="1"/>
  <c r="V101" i="16"/>
  <c r="Z101" i="16" s="1"/>
  <c r="T113" i="16"/>
  <c r="AD113" i="16" s="1"/>
  <c r="S113" i="16"/>
  <c r="T368" i="12"/>
  <c r="AD368" i="12" s="1"/>
  <c r="S368" i="12"/>
  <c r="AC368" i="12" s="1"/>
  <c r="AL67" i="12"/>
  <c r="AN67" i="12" s="1"/>
  <c r="AK67" i="12"/>
  <c r="AM67" i="12" s="1"/>
  <c r="AK98" i="15"/>
  <c r="AM98" i="15" s="1"/>
  <c r="AL98" i="15"/>
  <c r="AL263" i="12"/>
  <c r="AN263" i="12" s="1"/>
  <c r="AK263" i="12"/>
  <c r="AM263" i="12" s="1"/>
  <c r="W156" i="16"/>
  <c r="AA156" i="16" s="1"/>
  <c r="X156" i="16"/>
  <c r="AB156" i="16" s="1"/>
  <c r="T171" i="12"/>
  <c r="AD171" i="12" s="1"/>
  <c r="S171" i="12"/>
  <c r="AH500" i="12"/>
  <c r="AJ500" i="12" s="1"/>
  <c r="AG500" i="12"/>
  <c r="AI500" i="12" s="1"/>
  <c r="AL296" i="12"/>
  <c r="AK296" i="12"/>
  <c r="AM296" i="12" s="1"/>
  <c r="W211" i="16"/>
  <c r="AA211" i="16" s="1"/>
  <c r="X211" i="16"/>
  <c r="AH162" i="12"/>
  <c r="AJ162" i="12" s="1"/>
  <c r="AG162" i="12"/>
  <c r="AI162" i="12" s="1"/>
  <c r="AH257" i="12"/>
  <c r="AJ257" i="12" s="1"/>
  <c r="AG257" i="12"/>
  <c r="AK64" i="16"/>
  <c r="AM64" i="16" s="1"/>
  <c r="AL64" i="16"/>
  <c r="AN64" i="16" s="1"/>
  <c r="W289" i="12"/>
  <c r="AA289" i="12" s="1"/>
  <c r="X289" i="12"/>
  <c r="AB289" i="12" s="1"/>
  <c r="X40" i="12"/>
  <c r="W40" i="12"/>
  <c r="AA40" i="12" s="1"/>
  <c r="AH90" i="16"/>
  <c r="AJ90" i="16" s="1"/>
  <c r="AG90" i="16"/>
  <c r="R175" i="16"/>
  <c r="AL225" i="16"/>
  <c r="AN225" i="16" s="1"/>
  <c r="AK225" i="16"/>
  <c r="AM225" i="16" s="1"/>
  <c r="U212" i="16"/>
  <c r="Y212" i="16" s="1"/>
  <c r="V212" i="16"/>
  <c r="Z212" i="16" s="1"/>
  <c r="AH490" i="12"/>
  <c r="AJ490" i="12" s="1"/>
  <c r="AG490" i="12"/>
  <c r="AI490" i="12" s="1"/>
  <c r="AG338" i="12"/>
  <c r="AI338" i="12" s="1"/>
  <c r="AH338" i="12"/>
  <c r="AJ338" i="12" s="1"/>
  <c r="AG153" i="16"/>
  <c r="AH153" i="16"/>
  <c r="AJ153" i="16" s="1"/>
  <c r="AL45" i="15"/>
  <c r="AN45" i="15" s="1"/>
  <c r="AK45" i="15"/>
  <c r="AM45" i="15" s="1"/>
  <c r="X26" i="14"/>
  <c r="AB26" i="14" s="1"/>
  <c r="W26" i="14"/>
  <c r="AA26" i="14" s="1"/>
  <c r="W249" i="12"/>
  <c r="AA249" i="12" s="1"/>
  <c r="X249" i="12"/>
  <c r="V25" i="15"/>
  <c r="Z25" i="15" s="1"/>
  <c r="U25" i="15"/>
  <c r="Y25" i="15" s="1"/>
  <c r="W203" i="16"/>
  <c r="AA203" i="16" s="1"/>
  <c r="X203" i="16"/>
  <c r="AG371" i="12"/>
  <c r="AI371" i="12" s="1"/>
  <c r="AH371" i="12"/>
  <c r="AJ371" i="12" s="1"/>
  <c r="AH141" i="16"/>
  <c r="AJ141" i="16" s="1"/>
  <c r="AG141" i="16"/>
  <c r="AI141" i="16" s="1"/>
  <c r="AL190" i="16"/>
  <c r="AN190" i="16" s="1"/>
  <c r="AK190" i="16"/>
  <c r="AM190" i="16" s="1"/>
  <c r="S377" i="12"/>
  <c r="AC377" i="12" s="1"/>
  <c r="T377" i="12"/>
  <c r="AD377" i="12" s="1"/>
  <c r="X14" i="14"/>
  <c r="W14" i="14"/>
  <c r="AA14" i="14" s="1"/>
  <c r="R311" i="12"/>
  <c r="W75" i="12"/>
  <c r="AA75" i="12" s="1"/>
  <c r="X75" i="12"/>
  <c r="T180" i="16"/>
  <c r="AD180" i="16" s="1"/>
  <c r="S180" i="16"/>
  <c r="AG33" i="16"/>
  <c r="AH33" i="16"/>
  <c r="AJ33" i="16" s="1"/>
  <c r="W353" i="12"/>
  <c r="AA353" i="12" s="1"/>
  <c r="X353" i="12"/>
  <c r="AB353" i="12" s="1"/>
  <c r="AH211" i="12"/>
  <c r="AJ211" i="12" s="1"/>
  <c r="AG211" i="12"/>
  <c r="X109" i="16"/>
  <c r="AB109" i="16" s="1"/>
  <c r="W109" i="16"/>
  <c r="AA109" i="16" s="1"/>
  <c r="AK417" i="12"/>
  <c r="AM417" i="12" s="1"/>
  <c r="AL417" i="12"/>
  <c r="AN417" i="12" s="1"/>
  <c r="AH193" i="16"/>
  <c r="AJ193" i="16" s="1"/>
  <c r="AG193" i="16"/>
  <c r="AI193" i="16" s="1"/>
  <c r="R11" i="12"/>
  <c r="U10" i="14"/>
  <c r="Y10" i="14" s="1"/>
  <c r="V10" i="14"/>
  <c r="Z10" i="14" s="1"/>
  <c r="X215" i="12"/>
  <c r="AB215" i="12" s="1"/>
  <c r="W215" i="12"/>
  <c r="AA215" i="12" s="1"/>
  <c r="U157" i="16"/>
  <c r="Y157" i="16" s="1"/>
  <c r="V157" i="16"/>
  <c r="V239" i="12"/>
  <c r="Z239" i="12" s="1"/>
  <c r="U239" i="12"/>
  <c r="Y239" i="12" s="1"/>
  <c r="X45" i="16"/>
  <c r="AB45" i="16" s="1"/>
  <c r="W45" i="16"/>
  <c r="AA45" i="16" s="1"/>
  <c r="AK29" i="16"/>
  <c r="AM29" i="16" s="1"/>
  <c r="AL29" i="16"/>
  <c r="AN29" i="16" s="1"/>
  <c r="AG375" i="12"/>
  <c r="AI375" i="12" s="1"/>
  <c r="AH375" i="12"/>
  <c r="AJ375" i="12" s="1"/>
  <c r="S8" i="12"/>
  <c r="AC8" i="12" s="1"/>
  <c r="T8" i="12"/>
  <c r="AD8" i="12" s="1"/>
  <c r="V88" i="15"/>
  <c r="Z88" i="15" s="1"/>
  <c r="U88" i="15"/>
  <c r="Y88" i="15" s="1"/>
  <c r="V43" i="14"/>
  <c r="U43" i="14"/>
  <c r="Y43" i="14" s="1"/>
  <c r="W71" i="12"/>
  <c r="AA71" i="12" s="1"/>
  <c r="X71" i="12"/>
  <c r="AB71" i="12" s="1"/>
  <c r="T425" i="12"/>
  <c r="AD425" i="12" s="1"/>
  <c r="S425" i="12"/>
  <c r="AC425" i="12" s="1"/>
  <c r="AL57" i="3"/>
  <c r="AN57" i="3" s="1"/>
  <c r="AK57" i="3"/>
  <c r="AM57" i="3" s="1"/>
  <c r="AK13" i="15"/>
  <c r="AM13" i="15" s="1"/>
  <c r="AL13" i="15"/>
  <c r="AN13" i="15" s="1"/>
  <c r="R242" i="12"/>
  <c r="AK89" i="15"/>
  <c r="AM89" i="15" s="1"/>
  <c r="AL89" i="15"/>
  <c r="AN89" i="15" s="1"/>
  <c r="R56" i="16"/>
  <c r="W170" i="12"/>
  <c r="AA170" i="12" s="1"/>
  <c r="X170" i="12"/>
  <c r="AB170" i="12" s="1"/>
  <c r="V234" i="12"/>
  <c r="Z234" i="12" s="1"/>
  <c r="U234" i="12"/>
  <c r="Y234" i="12" s="1"/>
  <c r="T461" i="12"/>
  <c r="AD461" i="12" s="1"/>
  <c r="S461" i="12"/>
  <c r="AL407" i="12"/>
  <c r="AK407" i="12"/>
  <c r="AM407" i="12" s="1"/>
  <c r="V24" i="14"/>
  <c r="Z24" i="14" s="1"/>
  <c r="U24" i="14"/>
  <c r="Y24" i="14" s="1"/>
  <c r="AL60" i="15"/>
  <c r="AK60" i="15"/>
  <c r="AM60" i="15" s="1"/>
  <c r="R177" i="12"/>
  <c r="X111" i="12"/>
  <c r="W111" i="12"/>
  <c r="AA111" i="12" s="1"/>
  <c r="AL57" i="15"/>
  <c r="AN57" i="15" s="1"/>
  <c r="AK57" i="15"/>
  <c r="AM57" i="15" s="1"/>
  <c r="AK95" i="15"/>
  <c r="AM95" i="15" s="1"/>
  <c r="AL95" i="15"/>
  <c r="AN95" i="15" s="1"/>
  <c r="T32" i="14"/>
  <c r="AD32" i="14" s="1"/>
  <c r="S32" i="14"/>
  <c r="AC32" i="14" s="1"/>
  <c r="U436" i="12"/>
  <c r="Y436" i="12" s="1"/>
  <c r="V436" i="12"/>
  <c r="Z436" i="12" s="1"/>
  <c r="AK331" i="12"/>
  <c r="AM331" i="12" s="1"/>
  <c r="AL331" i="12"/>
  <c r="AN331" i="12" s="1"/>
  <c r="AG7" i="3"/>
  <c r="AH7" i="3"/>
  <c r="AJ7" i="3" s="1"/>
  <c r="R132" i="12"/>
  <c r="AK13" i="3"/>
  <c r="AM104" i="3" s="1"/>
  <c r="AL13" i="3"/>
  <c r="AN13" i="3" s="1"/>
  <c r="X173" i="12"/>
  <c r="W173" i="12"/>
  <c r="AA173" i="12" s="1"/>
  <c r="X10" i="14"/>
  <c r="AB10" i="14" s="1"/>
  <c r="W10" i="14"/>
  <c r="AA10" i="14" s="1"/>
  <c r="W392" i="12"/>
  <c r="AA392" i="12" s="1"/>
  <c r="X392" i="12"/>
  <c r="AB392" i="12" s="1"/>
  <c r="AG20" i="14"/>
  <c r="AH20" i="14"/>
  <c r="AJ20" i="14" s="1"/>
  <c r="T107" i="16"/>
  <c r="AD107" i="16" s="1"/>
  <c r="S107" i="16"/>
  <c r="AC107" i="16" s="1"/>
  <c r="T38" i="12"/>
  <c r="AD38" i="12" s="1"/>
  <c r="S38" i="12"/>
  <c r="AC38" i="12" s="1"/>
  <c r="W279" i="12"/>
  <c r="AA279" i="12" s="1"/>
  <c r="X279" i="12"/>
  <c r="AB279" i="12" s="1"/>
  <c r="AH81" i="12"/>
  <c r="AJ81" i="12" s="1"/>
  <c r="AG81" i="12"/>
  <c r="T166" i="12"/>
  <c r="AD166" i="12" s="1"/>
  <c r="S166" i="12"/>
  <c r="R493" i="12"/>
  <c r="R135" i="12"/>
  <c r="T77" i="16"/>
  <c r="AD77" i="16" s="1"/>
  <c r="S77" i="16"/>
  <c r="AK15" i="13"/>
  <c r="AM15" i="13" s="1"/>
  <c r="AL15" i="13"/>
  <c r="V191" i="12"/>
  <c r="Z191" i="12" s="1"/>
  <c r="U191" i="12"/>
  <c r="Y191" i="12" s="1"/>
  <c r="AH225" i="12"/>
  <c r="AJ225" i="12" s="1"/>
  <c r="AG225" i="12"/>
  <c r="AI225" i="12" s="1"/>
  <c r="S198" i="16"/>
  <c r="AC198" i="16" s="1"/>
  <c r="T198" i="16"/>
  <c r="AD198" i="16" s="1"/>
  <c r="AG218" i="12"/>
  <c r="AI218" i="12" s="1"/>
  <c r="AH218" i="12"/>
  <c r="AJ218" i="12" s="1"/>
  <c r="AK25" i="13"/>
  <c r="AM25" i="13" s="1"/>
  <c r="AL25" i="13"/>
  <c r="AN25" i="13" s="1"/>
  <c r="AK101" i="12"/>
  <c r="AM101" i="12" s="1"/>
  <c r="AL101" i="12"/>
  <c r="AN101" i="12" s="1"/>
  <c r="T124" i="16"/>
  <c r="AD124" i="16" s="1"/>
  <c r="S124" i="16"/>
  <c r="AC124" i="16" s="1"/>
  <c r="S30" i="16"/>
  <c r="T30" i="16"/>
  <c r="AD30" i="16" s="1"/>
  <c r="W114" i="16"/>
  <c r="AA114" i="16" s="1"/>
  <c r="X114" i="16"/>
  <c r="AH197" i="12"/>
  <c r="AJ197" i="12" s="1"/>
  <c r="AG197" i="12"/>
  <c r="AI197" i="12" s="1"/>
  <c r="W189" i="12"/>
  <c r="AA189" i="12" s="1"/>
  <c r="X189" i="12"/>
  <c r="AB189" i="12" s="1"/>
  <c r="AL68" i="12"/>
  <c r="AN68" i="12" s="1"/>
  <c r="AK68" i="12"/>
  <c r="AM68" i="12" s="1"/>
  <c r="X128" i="16"/>
  <c r="W128" i="16"/>
  <c r="AA128" i="16" s="1"/>
  <c r="T142" i="12"/>
  <c r="AD142" i="12" s="1"/>
  <c r="S142" i="12"/>
  <c r="AH144" i="12"/>
  <c r="AJ144" i="12" s="1"/>
  <c r="AG144" i="12"/>
  <c r="AI144" i="12" s="1"/>
  <c r="R127" i="16"/>
  <c r="V208" i="12"/>
  <c r="U208" i="12"/>
  <c r="Y208" i="12" s="1"/>
  <c r="AH72" i="12"/>
  <c r="AJ72" i="12" s="1"/>
  <c r="AG72" i="12"/>
  <c r="R454" i="12"/>
  <c r="R110" i="16"/>
  <c r="Q110" i="16" s="1"/>
  <c r="AL230" i="12"/>
  <c r="AN230" i="12" s="1"/>
  <c r="AK230" i="12"/>
  <c r="AM230" i="12" s="1"/>
  <c r="R28" i="13"/>
  <c r="Q28" i="13" s="1"/>
  <c r="AE28" i="13" s="1"/>
  <c r="X219" i="12"/>
  <c r="AB219" i="12" s="1"/>
  <c r="W219" i="12"/>
  <c r="AA219" i="12" s="1"/>
  <c r="AK237" i="12"/>
  <c r="AM237" i="12" s="1"/>
  <c r="AL237" i="12"/>
  <c r="R38" i="16"/>
  <c r="AF38" i="16" s="1"/>
  <c r="R22" i="16"/>
  <c r="S18" i="12"/>
  <c r="AC18" i="12" s="1"/>
  <c r="T18" i="12"/>
  <c r="AD18" i="12" s="1"/>
  <c r="AH321" i="12"/>
  <c r="AJ321" i="12" s="1"/>
  <c r="AG321" i="12"/>
  <c r="AI321" i="12" s="1"/>
  <c r="AL272" i="12"/>
  <c r="AN272" i="12" s="1"/>
  <c r="AK272" i="12"/>
  <c r="AM272" i="12" s="1"/>
  <c r="AK169" i="16"/>
  <c r="AM169" i="16" s="1"/>
  <c r="AL169" i="16"/>
  <c r="AN169" i="16" s="1"/>
  <c r="V248" i="12"/>
  <c r="U248" i="12"/>
  <c r="Y248" i="12" s="1"/>
  <c r="AG307" i="12"/>
  <c r="AI307" i="12" s="1"/>
  <c r="AH307" i="12"/>
  <c r="AJ307" i="12" s="1"/>
  <c r="AK75" i="16"/>
  <c r="AM75" i="16" s="1"/>
  <c r="AL75" i="16"/>
  <c r="AN75" i="16" s="1"/>
  <c r="AH89" i="16"/>
  <c r="AJ89" i="16" s="1"/>
  <c r="AG89" i="16"/>
  <c r="AI89" i="16" s="1"/>
  <c r="R77" i="15"/>
  <c r="W165" i="12"/>
  <c r="AA165" i="12" s="1"/>
  <c r="X165" i="12"/>
  <c r="AH21" i="16"/>
  <c r="AJ21" i="16" s="1"/>
  <c r="AG21" i="16"/>
  <c r="AI21" i="16" s="1"/>
  <c r="AH42" i="15"/>
  <c r="AJ42" i="15" s="1"/>
  <c r="AG42" i="15"/>
  <c r="U258" i="12"/>
  <c r="Y258" i="12" s="1"/>
  <c r="V258" i="12"/>
  <c r="Z258" i="12" s="1"/>
  <c r="V102" i="3"/>
  <c r="U102" i="3"/>
  <c r="Y102" i="3" s="1"/>
  <c r="R65" i="16"/>
  <c r="W383" i="12"/>
  <c r="AA383" i="12" s="1"/>
  <c r="X383" i="12"/>
  <c r="AG196" i="12"/>
  <c r="AI196" i="12" s="1"/>
  <c r="AH196" i="12"/>
  <c r="AJ196" i="12" s="1"/>
  <c r="R100" i="16"/>
  <c r="W90" i="3"/>
  <c r="AA90" i="3" s="1"/>
  <c r="X90" i="3"/>
  <c r="AL330" i="12"/>
  <c r="AN330" i="12" s="1"/>
  <c r="AK330" i="12"/>
  <c r="AM330" i="12" s="1"/>
  <c r="W107" i="15"/>
  <c r="AA107" i="15" s="1"/>
  <c r="X107" i="15"/>
  <c r="AB107" i="15" s="1"/>
  <c r="R215" i="16"/>
  <c r="V155" i="12"/>
  <c r="Z155" i="12" s="1"/>
  <c r="U155" i="12"/>
  <c r="Y155" i="12" s="1"/>
  <c r="R76" i="12"/>
  <c r="T17" i="13"/>
  <c r="AD17" i="13" s="1"/>
  <c r="S17" i="13"/>
  <c r="AC17" i="13" s="1"/>
  <c r="AL84" i="16"/>
  <c r="AN84" i="16" s="1"/>
  <c r="AK84" i="16"/>
  <c r="AM84" i="16" s="1"/>
  <c r="AG209" i="12"/>
  <c r="AI209" i="12" s="1"/>
  <c r="AH209" i="12"/>
  <c r="AJ209" i="12" s="1"/>
  <c r="U36" i="14"/>
  <c r="Y36" i="14" s="1"/>
  <c r="V36" i="14"/>
  <c r="Z36" i="14" s="1"/>
  <c r="W57" i="12"/>
  <c r="AA57" i="12" s="1"/>
  <c r="X57" i="12"/>
  <c r="AB57" i="12" s="1"/>
  <c r="AL73" i="15"/>
  <c r="AN73" i="15" s="1"/>
  <c r="AK73" i="15"/>
  <c r="AM73" i="15" s="1"/>
  <c r="U165" i="16"/>
  <c r="Y165" i="16" s="1"/>
  <c r="V165" i="16"/>
  <c r="Z165" i="16" s="1"/>
  <c r="S453" i="12"/>
  <c r="AC453" i="12" s="1"/>
  <c r="T453" i="12"/>
  <c r="AD453" i="12" s="1"/>
  <c r="R206" i="16"/>
  <c r="AF206" i="16" s="1"/>
  <c r="U362" i="12"/>
  <c r="Y362" i="12" s="1"/>
  <c r="V362" i="12"/>
  <c r="W39" i="12"/>
  <c r="AA39" i="12" s="1"/>
  <c r="X39" i="12"/>
  <c r="R138" i="12"/>
  <c r="R226" i="12"/>
  <c r="AK132" i="12"/>
  <c r="AM132" i="12" s="1"/>
  <c r="AL132" i="12"/>
  <c r="AN132" i="12" s="1"/>
  <c r="AK14" i="14"/>
  <c r="AM14" i="14" s="1"/>
  <c r="AL14" i="14"/>
  <c r="AN14" i="14" s="1"/>
  <c r="R49" i="15"/>
  <c r="AH358" i="12"/>
  <c r="AJ358" i="12" s="1"/>
  <c r="AG358" i="12"/>
  <c r="AI358" i="12" s="1"/>
  <c r="S340" i="12"/>
  <c r="T340" i="12"/>
  <c r="AD340" i="12" s="1"/>
  <c r="AH89" i="12"/>
  <c r="AJ89" i="12" s="1"/>
  <c r="AG89" i="12"/>
  <c r="R306" i="12"/>
  <c r="AL71" i="16"/>
  <c r="AN71" i="16" s="1"/>
  <c r="AK71" i="16"/>
  <c r="AM71" i="16" s="1"/>
  <c r="AL338" i="12"/>
  <c r="AN338" i="12" s="1"/>
  <c r="AK338" i="12"/>
  <c r="AM338" i="12" s="1"/>
  <c r="X388" i="12"/>
  <c r="W388" i="12"/>
  <c r="AA388" i="12" s="1"/>
  <c r="X448" i="12"/>
  <c r="AB448" i="12" s="1"/>
  <c r="W448" i="12"/>
  <c r="AA448" i="12" s="1"/>
  <c r="AG23" i="16"/>
  <c r="AI23" i="16" s="1"/>
  <c r="AH23" i="16"/>
  <c r="AJ23" i="16" s="1"/>
  <c r="AG214" i="12"/>
  <c r="AI214" i="12" s="1"/>
  <c r="AH214" i="12"/>
  <c r="AJ214" i="12" s="1"/>
  <c r="AK165" i="16"/>
  <c r="AM165" i="16" s="1"/>
  <c r="AL165" i="16"/>
  <c r="AN165" i="16" s="1"/>
  <c r="R168" i="12"/>
  <c r="R251" i="12"/>
  <c r="S186" i="16"/>
  <c r="T186" i="16"/>
  <c r="AD186" i="16" s="1"/>
  <c r="AK32" i="16"/>
  <c r="AM32" i="16" s="1"/>
  <c r="AL32" i="16"/>
  <c r="AN32" i="16" s="1"/>
  <c r="T72" i="15"/>
  <c r="AD72" i="15" s="1"/>
  <c r="S72" i="15"/>
  <c r="V107" i="12"/>
  <c r="Z107" i="12" s="1"/>
  <c r="U107" i="12"/>
  <c r="Y107" i="12" s="1"/>
  <c r="R92" i="15"/>
  <c r="R121" i="16"/>
  <c r="AF121" i="16" s="1"/>
  <c r="V128" i="16"/>
  <c r="U128" i="16"/>
  <c r="Y128" i="16" s="1"/>
  <c r="AL191" i="16"/>
  <c r="AK191" i="16"/>
  <c r="AM191" i="16" s="1"/>
  <c r="U189" i="16"/>
  <c r="Y189" i="16" s="1"/>
  <c r="V189" i="16"/>
  <c r="Z189" i="16" s="1"/>
  <c r="AH332" i="12"/>
  <c r="AJ332" i="12" s="1"/>
  <c r="AG332" i="12"/>
  <c r="AI332" i="12" s="1"/>
  <c r="AG501" i="12"/>
  <c r="AI501" i="12" s="1"/>
  <c r="AH501" i="12"/>
  <c r="AJ501" i="12" s="1"/>
  <c r="X19" i="13"/>
  <c r="AB19" i="13" s="1"/>
  <c r="W19" i="13"/>
  <c r="AA19" i="13" s="1"/>
  <c r="AH40" i="12"/>
  <c r="AJ40" i="12" s="1"/>
  <c r="AG40" i="12"/>
  <c r="AI40" i="12" s="1"/>
  <c r="AH13" i="12"/>
  <c r="AJ13" i="12" s="1"/>
  <c r="AG13" i="12"/>
  <c r="AI13" i="12" s="1"/>
  <c r="V151" i="12"/>
  <c r="U151" i="12"/>
  <c r="Y151" i="12" s="1"/>
  <c r="T93" i="16"/>
  <c r="AD93" i="16" s="1"/>
  <c r="S93" i="16"/>
  <c r="AK270" i="12"/>
  <c r="AM270" i="12" s="1"/>
  <c r="AL270" i="12"/>
  <c r="AN270" i="12" s="1"/>
  <c r="V203" i="16"/>
  <c r="Z203" i="16" s="1"/>
  <c r="U203" i="16"/>
  <c r="Y203" i="16" s="1"/>
  <c r="R23" i="16"/>
  <c r="V100" i="16"/>
  <c r="Z100" i="16" s="1"/>
  <c r="U100" i="16"/>
  <c r="Y100" i="16" s="1"/>
  <c r="T344" i="12"/>
  <c r="AD344" i="12" s="1"/>
  <c r="S344" i="12"/>
  <c r="AC344" i="12" s="1"/>
  <c r="AH61" i="15"/>
  <c r="AJ61" i="15" s="1"/>
  <c r="AG61" i="15"/>
  <c r="AI61" i="15" s="1"/>
  <c r="R11" i="15"/>
  <c r="S448" i="12"/>
  <c r="AC448" i="12" s="1"/>
  <c r="T448" i="12"/>
  <c r="AD448" i="12" s="1"/>
  <c r="R24" i="13"/>
  <c r="AF24" i="13" s="1"/>
  <c r="R129" i="16"/>
  <c r="AH333" i="12"/>
  <c r="AJ333" i="12" s="1"/>
  <c r="AG333" i="12"/>
  <c r="AI333" i="12" s="1"/>
  <c r="R206" i="12"/>
  <c r="T152" i="12"/>
  <c r="AD152" i="12" s="1"/>
  <c r="S152" i="12"/>
  <c r="AC152" i="12" s="1"/>
  <c r="AG23" i="13"/>
  <c r="AI23" i="13" s="1"/>
  <c r="AH23" i="13"/>
  <c r="AJ23" i="13" s="1"/>
  <c r="U127" i="16"/>
  <c r="Y127" i="16" s="1"/>
  <c r="V127" i="16"/>
  <c r="Z127" i="16" s="1"/>
  <c r="U29" i="13"/>
  <c r="Y29" i="13" s="1"/>
  <c r="V29" i="13"/>
  <c r="Z29" i="13" s="1"/>
  <c r="R114" i="16"/>
  <c r="V373" i="12"/>
  <c r="Z373" i="12" s="1"/>
  <c r="U373" i="12"/>
  <c r="Y373" i="12" s="1"/>
  <c r="U25" i="12"/>
  <c r="Y25" i="12" s="1"/>
  <c r="V25" i="12"/>
  <c r="AG94" i="12"/>
  <c r="AI94" i="12" s="1"/>
  <c r="AH94" i="12"/>
  <c r="AJ94" i="12" s="1"/>
  <c r="AG190" i="16"/>
  <c r="AI190" i="16" s="1"/>
  <c r="AH190" i="16"/>
  <c r="AJ190" i="16" s="1"/>
  <c r="V342" i="12"/>
  <c r="U342" i="12"/>
  <c r="Y342" i="12" s="1"/>
  <c r="R415" i="12"/>
  <c r="AF415" i="12" s="1"/>
  <c r="S424" i="12"/>
  <c r="T424" i="12"/>
  <c r="AD424" i="12" s="1"/>
  <c r="AK109" i="12"/>
  <c r="AM109" i="12" s="1"/>
  <c r="AL109" i="12"/>
  <c r="AN109" i="12" s="1"/>
  <c r="AK118" i="12"/>
  <c r="AM118" i="12" s="1"/>
  <c r="AL118" i="12"/>
  <c r="AN118" i="12" s="1"/>
  <c r="R303" i="12"/>
  <c r="Q303" i="12" s="1"/>
  <c r="X51" i="12"/>
  <c r="AB51" i="12" s="1"/>
  <c r="W51" i="12"/>
  <c r="AA51" i="12" s="1"/>
  <c r="AH52" i="16"/>
  <c r="AJ52" i="16" s="1"/>
  <c r="AG52" i="16"/>
  <c r="R315" i="12"/>
  <c r="AH12" i="15"/>
  <c r="AJ12" i="15" s="1"/>
  <c r="AG12" i="15"/>
  <c r="AI12" i="15" s="1"/>
  <c r="AH250" i="12"/>
  <c r="AJ250" i="12" s="1"/>
  <c r="AG250" i="12"/>
  <c r="AI250" i="12" s="1"/>
  <c r="R180" i="16"/>
  <c r="W114" i="12"/>
  <c r="AA114" i="12" s="1"/>
  <c r="X114" i="12"/>
  <c r="AB114" i="12" s="1"/>
  <c r="R46" i="16"/>
  <c r="Q46" i="16" s="1"/>
  <c r="AE46" i="16" s="1"/>
  <c r="T91" i="15"/>
  <c r="AD91" i="15" s="1"/>
  <c r="S91" i="15"/>
  <c r="AC91" i="15" s="1"/>
  <c r="AH84" i="15"/>
  <c r="AJ84" i="15" s="1"/>
  <c r="AG84" i="15"/>
  <c r="R116" i="12"/>
  <c r="S32" i="12"/>
  <c r="AC32" i="12" s="1"/>
  <c r="T32" i="12"/>
  <c r="AD32" i="12" s="1"/>
  <c r="V244" i="12"/>
  <c r="Z244" i="12" s="1"/>
  <c r="U244" i="12"/>
  <c r="Y244" i="12" s="1"/>
  <c r="T120" i="16"/>
  <c r="AD120" i="16" s="1"/>
  <c r="S120" i="16"/>
  <c r="AL26" i="13"/>
  <c r="AN26" i="13" s="1"/>
  <c r="AK26" i="13"/>
  <c r="AM26" i="13" s="1"/>
  <c r="V97" i="12"/>
  <c r="Z97" i="12" s="1"/>
  <c r="U97" i="12"/>
  <c r="Y97" i="12" s="1"/>
  <c r="V112" i="16"/>
  <c r="Z112" i="16" s="1"/>
  <c r="U112" i="16"/>
  <c r="Y112" i="16" s="1"/>
  <c r="W158" i="12"/>
  <c r="AA158" i="12" s="1"/>
  <c r="X158" i="12"/>
  <c r="AB158" i="12" s="1"/>
  <c r="R32" i="15"/>
  <c r="R263" i="12"/>
  <c r="R152" i="12"/>
  <c r="W122" i="16"/>
  <c r="AA122" i="16" s="1"/>
  <c r="X122" i="16"/>
  <c r="AB122" i="16" s="1"/>
  <c r="AH49" i="15"/>
  <c r="AJ49" i="15" s="1"/>
  <c r="AG49" i="15"/>
  <c r="AI49" i="15" s="1"/>
  <c r="U149" i="12"/>
  <c r="Y149" i="12" s="1"/>
  <c r="V149" i="12"/>
  <c r="Z149" i="12" s="1"/>
  <c r="S462" i="12"/>
  <c r="AC462" i="12" s="1"/>
  <c r="T462" i="12"/>
  <c r="AD462" i="12" s="1"/>
  <c r="AH19" i="15"/>
  <c r="AJ19" i="15" s="1"/>
  <c r="AG19" i="15"/>
  <c r="AG85" i="15"/>
  <c r="AI85" i="15" s="1"/>
  <c r="AH85" i="15"/>
  <c r="AJ85" i="15" s="1"/>
  <c r="AL17" i="15"/>
  <c r="AN17" i="15" s="1"/>
  <c r="AK17" i="15"/>
  <c r="AM17" i="15" s="1"/>
  <c r="R81" i="16"/>
  <c r="T82" i="15"/>
  <c r="AD82" i="15" s="1"/>
  <c r="S82" i="15"/>
  <c r="AC82" i="15" s="1"/>
  <c r="X501" i="12"/>
  <c r="W501" i="12"/>
  <c r="AA501" i="12" s="1"/>
  <c r="S13" i="15"/>
  <c r="AC13" i="15" s="1"/>
  <c r="T13" i="15"/>
  <c r="AD13" i="15" s="1"/>
  <c r="AH232" i="12"/>
  <c r="AJ232" i="12" s="1"/>
  <c r="AG232" i="12"/>
  <c r="AI232" i="12" s="1"/>
  <c r="R347" i="12"/>
  <c r="AG60" i="12"/>
  <c r="AI60" i="12" s="1"/>
  <c r="AH60" i="12"/>
  <c r="AJ60" i="12" s="1"/>
  <c r="X12" i="13"/>
  <c r="AB12" i="13" s="1"/>
  <c r="W12" i="13"/>
  <c r="AA12" i="13" s="1"/>
  <c r="AK333" i="12"/>
  <c r="AL333" i="12"/>
  <c r="AN333" i="12" s="1"/>
  <c r="R34" i="13"/>
  <c r="V184" i="16"/>
  <c r="Z184" i="16" s="1"/>
  <c r="U184" i="16"/>
  <c r="Y184" i="16" s="1"/>
  <c r="X84" i="15"/>
  <c r="AB84" i="15" s="1"/>
  <c r="W84" i="15"/>
  <c r="AA84" i="15" s="1"/>
  <c r="V132" i="16"/>
  <c r="Z132" i="16" s="1"/>
  <c r="U132" i="16"/>
  <c r="Y132" i="16" s="1"/>
  <c r="W477" i="12"/>
  <c r="AA477" i="12" s="1"/>
  <c r="X477" i="12"/>
  <c r="AB477" i="12" s="1"/>
  <c r="V305" i="12"/>
  <c r="Z305" i="12" s="1"/>
  <c r="U305" i="12"/>
  <c r="Y305" i="12" s="1"/>
  <c r="T266" i="12"/>
  <c r="AD266" i="12" s="1"/>
  <c r="S266" i="12"/>
  <c r="AC266" i="12" s="1"/>
  <c r="AG97" i="12"/>
  <c r="AI97" i="12" s="1"/>
  <c r="AH97" i="12"/>
  <c r="AJ97" i="12" s="1"/>
  <c r="R90" i="15"/>
  <c r="R8" i="15"/>
  <c r="Q8" i="15" s="1"/>
  <c r="AE8" i="15" s="1"/>
  <c r="AK34" i="13"/>
  <c r="AM34" i="13" s="1"/>
  <c r="AL34" i="13"/>
  <c r="AN34" i="13" s="1"/>
  <c r="X72" i="15"/>
  <c r="W72" i="15"/>
  <c r="AA72" i="15" s="1"/>
  <c r="AH129" i="16"/>
  <c r="AJ129" i="16" s="1"/>
  <c r="AG129" i="16"/>
  <c r="AL218" i="12"/>
  <c r="AN218" i="12" s="1"/>
  <c r="AK218" i="12"/>
  <c r="AM218" i="12" s="1"/>
  <c r="X65" i="3"/>
  <c r="W65" i="3"/>
  <c r="AA65" i="3" s="1"/>
  <c r="X432" i="12"/>
  <c r="W432" i="12"/>
  <c r="AA432" i="12" s="1"/>
  <c r="AH67" i="12"/>
  <c r="AJ67" i="12" s="1"/>
  <c r="AG67" i="12"/>
  <c r="AI67" i="12" s="1"/>
  <c r="V131" i="16"/>
  <c r="Z131" i="16" s="1"/>
  <c r="U131" i="16"/>
  <c r="Y131" i="16" s="1"/>
  <c r="AG327" i="12"/>
  <c r="AI327" i="12" s="1"/>
  <c r="AH327" i="12"/>
  <c r="AJ327" i="12" s="1"/>
  <c r="AK146" i="16"/>
  <c r="AM146" i="16" s="1"/>
  <c r="AL146" i="16"/>
  <c r="AN146" i="16" s="1"/>
  <c r="AH442" i="12"/>
  <c r="AJ442" i="12" s="1"/>
  <c r="AG442" i="12"/>
  <c r="AI442" i="12" s="1"/>
  <c r="X54" i="12"/>
  <c r="AB54" i="12" s="1"/>
  <c r="W54" i="12"/>
  <c r="AA54" i="12" s="1"/>
  <c r="U45" i="16"/>
  <c r="Y45" i="16" s="1"/>
  <c r="V45" i="16"/>
  <c r="Z45" i="16" s="1"/>
  <c r="V176" i="12"/>
  <c r="Z176" i="12" s="1"/>
  <c r="U176" i="12"/>
  <c r="Y176" i="12" s="1"/>
  <c r="V74" i="12"/>
  <c r="Z74" i="12" s="1"/>
  <c r="U74" i="12"/>
  <c r="Y74" i="12" s="1"/>
  <c r="AL44" i="16"/>
  <c r="AN44" i="16" s="1"/>
  <c r="AK44" i="16"/>
  <c r="AM44" i="16" s="1"/>
  <c r="R25" i="12"/>
  <c r="AG31" i="15"/>
  <c r="AI31" i="15" s="1"/>
  <c r="AH31" i="15"/>
  <c r="AJ31" i="15" s="1"/>
  <c r="U8" i="15"/>
  <c r="Y8" i="15" s="1"/>
  <c r="V8" i="15"/>
  <c r="Z8" i="15" s="1"/>
  <c r="R294" i="12"/>
  <c r="V150" i="16"/>
  <c r="Z150" i="16" s="1"/>
  <c r="U150" i="16"/>
  <c r="Y150" i="16" s="1"/>
  <c r="AL136" i="12"/>
  <c r="AN136" i="12" s="1"/>
  <c r="AK136" i="12"/>
  <c r="W216" i="12"/>
  <c r="AA216" i="12" s="1"/>
  <c r="X216" i="12"/>
  <c r="AB216" i="12" s="1"/>
  <c r="AG218" i="16"/>
  <c r="AI218" i="16" s="1"/>
  <c r="AH218" i="16"/>
  <c r="AJ218" i="16" s="1"/>
  <c r="AG482" i="12"/>
  <c r="AH482" i="12"/>
  <c r="AJ482" i="12" s="1"/>
  <c r="AK510" i="12"/>
  <c r="AM510" i="12" s="1"/>
  <c r="AL510" i="12"/>
  <c r="AN510" i="12" s="1"/>
  <c r="R451" i="12"/>
  <c r="R51" i="16"/>
  <c r="S387" i="12"/>
  <c r="AC387" i="12" s="1"/>
  <c r="T387" i="12"/>
  <c r="AD387" i="12" s="1"/>
  <c r="T27" i="13"/>
  <c r="AD27" i="13" s="1"/>
  <c r="S27" i="13"/>
  <c r="AC27" i="13" s="1"/>
  <c r="S268" i="12"/>
  <c r="T268" i="12"/>
  <c r="AD268" i="12" s="1"/>
  <c r="AK110" i="16"/>
  <c r="AM110" i="16" s="1"/>
  <c r="AL110" i="16"/>
  <c r="AN110" i="16" s="1"/>
  <c r="X43" i="16"/>
  <c r="W43" i="16"/>
  <c r="AA43" i="16" s="1"/>
  <c r="T107" i="15"/>
  <c r="AD107" i="15" s="1"/>
  <c r="S107" i="15"/>
  <c r="AC107" i="15" s="1"/>
  <c r="T165" i="16"/>
  <c r="AD165" i="16" s="1"/>
  <c r="S165" i="16"/>
  <c r="R255" i="12"/>
  <c r="V510" i="12"/>
  <c r="U510" i="12"/>
  <c r="Y510" i="12" s="1"/>
  <c r="S360" i="12"/>
  <c r="AC360" i="12" s="1"/>
  <c r="T360" i="12"/>
  <c r="AD360" i="12" s="1"/>
  <c r="AG76" i="16"/>
  <c r="AH76" i="16"/>
  <c r="AJ76" i="16" s="1"/>
  <c r="V21" i="14"/>
  <c r="Z21" i="14" s="1"/>
  <c r="U21" i="14"/>
  <c r="Y21" i="14" s="1"/>
  <c r="S37" i="16"/>
  <c r="AC37" i="16" s="1"/>
  <c r="T37" i="16"/>
  <c r="AD37" i="16" s="1"/>
  <c r="R54" i="12"/>
  <c r="U39" i="14"/>
  <c r="Y39" i="14" s="1"/>
  <c r="V39" i="14"/>
  <c r="Z39" i="14" s="1"/>
  <c r="W213" i="16"/>
  <c r="AA213" i="16" s="1"/>
  <c r="X213" i="16"/>
  <c r="X118" i="16"/>
  <c r="AB118" i="16" s="1"/>
  <c r="W118" i="16"/>
  <c r="AA118" i="16" s="1"/>
  <c r="R36" i="15"/>
  <c r="Q36" i="15" s="1"/>
  <c r="AE36" i="15" s="1"/>
  <c r="AK229" i="12"/>
  <c r="AM229" i="12" s="1"/>
  <c r="AL229" i="12"/>
  <c r="AN229" i="12" s="1"/>
  <c r="AH21" i="12"/>
  <c r="AJ21" i="12" s="1"/>
  <c r="AG21" i="12"/>
  <c r="AI21" i="12" s="1"/>
  <c r="R269" i="12"/>
  <c r="W275" i="12"/>
  <c r="AA275" i="12" s="1"/>
  <c r="X275" i="12"/>
  <c r="S189" i="16"/>
  <c r="T189" i="16"/>
  <c r="AD189" i="16" s="1"/>
  <c r="X204" i="12"/>
  <c r="W204" i="12"/>
  <c r="AA204" i="12" s="1"/>
  <c r="W44" i="12"/>
  <c r="AA44" i="12" s="1"/>
  <c r="X44" i="12"/>
  <c r="AB44" i="12" s="1"/>
  <c r="S110" i="16"/>
  <c r="T110" i="16"/>
  <c r="AD110" i="16" s="1"/>
  <c r="AK40" i="12"/>
  <c r="AM40" i="12" s="1"/>
  <c r="AL40" i="12"/>
  <c r="AN40" i="12" s="1"/>
  <c r="AG452" i="12"/>
  <c r="AI452" i="12" s="1"/>
  <c r="AH452" i="12"/>
  <c r="AJ452" i="12" s="1"/>
  <c r="AK223" i="16"/>
  <c r="AM223" i="16" s="1"/>
  <c r="AL223" i="16"/>
  <c r="AN223" i="16" s="1"/>
  <c r="AL149" i="12"/>
  <c r="AN149" i="12" s="1"/>
  <c r="AK149" i="12"/>
  <c r="AM149" i="12" s="1"/>
  <c r="AG201" i="12"/>
  <c r="AI201" i="12" s="1"/>
  <c r="AH201" i="12"/>
  <c r="AJ201" i="12" s="1"/>
  <c r="R254" i="12"/>
  <c r="U200" i="12"/>
  <c r="Y200" i="12" s="1"/>
  <c r="V200" i="12"/>
  <c r="Z200" i="12" s="1"/>
  <c r="AK70" i="16"/>
  <c r="AM70" i="16" s="1"/>
  <c r="AL70" i="16"/>
  <c r="AN70" i="16" s="1"/>
  <c r="V315" i="12"/>
  <c r="U315" i="12"/>
  <c r="Y315" i="12" s="1"/>
  <c r="V139" i="12"/>
  <c r="Z139" i="12" s="1"/>
  <c r="U139" i="12"/>
  <c r="Y139" i="12" s="1"/>
  <c r="S32" i="16"/>
  <c r="AC32" i="16" s="1"/>
  <c r="T32" i="16"/>
  <c r="AD32" i="16" s="1"/>
  <c r="S34" i="12"/>
  <c r="T34" i="12"/>
  <c r="AD34" i="12" s="1"/>
  <c r="AG373" i="12"/>
  <c r="AI373" i="12" s="1"/>
  <c r="AH373" i="12"/>
  <c r="AJ373" i="12" s="1"/>
  <c r="R64" i="16"/>
  <c r="V161" i="16"/>
  <c r="Z161" i="16" s="1"/>
  <c r="U161" i="16"/>
  <c r="Y161" i="16" s="1"/>
  <c r="S28" i="12"/>
  <c r="T28" i="12"/>
  <c r="AD28" i="12" s="1"/>
  <c r="AK69" i="12"/>
  <c r="AM69" i="12" s="1"/>
  <c r="AL69" i="12"/>
  <c r="AN69" i="12" s="1"/>
  <c r="R420" i="12"/>
  <c r="W137" i="12"/>
  <c r="AA137" i="12" s="1"/>
  <c r="X137" i="12"/>
  <c r="W19" i="15"/>
  <c r="AA19" i="15" s="1"/>
  <c r="X19" i="15"/>
  <c r="AB19" i="15" s="1"/>
  <c r="S13" i="12"/>
  <c r="AC13" i="12" s="1"/>
  <c r="T13" i="12"/>
  <c r="AD13" i="12" s="1"/>
  <c r="AK81" i="15"/>
  <c r="AM81" i="15" s="1"/>
  <c r="AL81" i="15"/>
  <c r="AN81" i="15" s="1"/>
  <c r="R270" i="12"/>
  <c r="AH53" i="15"/>
  <c r="AJ53" i="15" s="1"/>
  <c r="AG53" i="15"/>
  <c r="AI53" i="15" s="1"/>
  <c r="W36" i="14"/>
  <c r="AA36" i="14" s="1"/>
  <c r="X36" i="14"/>
  <c r="AB36" i="14" s="1"/>
  <c r="T7" i="15"/>
  <c r="AD7" i="15" s="1"/>
  <c r="S7" i="15"/>
  <c r="AL181" i="12"/>
  <c r="AN181" i="12" s="1"/>
  <c r="AK181" i="12"/>
  <c r="AM181" i="12" s="1"/>
  <c r="AL20" i="15"/>
  <c r="AN20" i="15" s="1"/>
  <c r="AK20" i="15"/>
  <c r="AH155" i="16"/>
  <c r="AJ155" i="16" s="1"/>
  <c r="AG155" i="16"/>
  <c r="AI155" i="16" s="1"/>
  <c r="S75" i="12"/>
  <c r="T75" i="12"/>
  <c r="AD75" i="12" s="1"/>
  <c r="T227" i="12"/>
  <c r="AD227" i="12" s="1"/>
  <c r="S227" i="12"/>
  <c r="AC227" i="12" s="1"/>
  <c r="T452" i="12"/>
  <c r="AD452" i="12" s="1"/>
  <c r="S452" i="12"/>
  <c r="AC452" i="12" s="1"/>
  <c r="AL464" i="12"/>
  <c r="AN464" i="12" s="1"/>
  <c r="AK464" i="12"/>
  <c r="AM464" i="12" s="1"/>
  <c r="W295" i="12"/>
  <c r="AA295" i="12" s="1"/>
  <c r="X295" i="12"/>
  <c r="AB295" i="12" s="1"/>
  <c r="AL153" i="16"/>
  <c r="AN153" i="16" s="1"/>
  <c r="AK153" i="16"/>
  <c r="AM153" i="16" s="1"/>
  <c r="U221" i="16"/>
  <c r="Y221" i="16" s="1"/>
  <c r="V221" i="16"/>
  <c r="Z221" i="16" s="1"/>
  <c r="AH9" i="15"/>
  <c r="AJ9" i="15" s="1"/>
  <c r="AG9" i="15"/>
  <c r="T369" i="12"/>
  <c r="AD369" i="12" s="1"/>
  <c r="S369" i="12"/>
  <c r="AH110" i="16"/>
  <c r="AJ110" i="16" s="1"/>
  <c r="AG110" i="16"/>
  <c r="AL438" i="12"/>
  <c r="AN438" i="12" s="1"/>
  <c r="AK438" i="12"/>
  <c r="AM438" i="12" s="1"/>
  <c r="R181" i="12"/>
  <c r="S22" i="14"/>
  <c r="T22" i="14"/>
  <c r="AD22" i="14" s="1"/>
  <c r="T170" i="16"/>
  <c r="AD170" i="16" s="1"/>
  <c r="S170" i="16"/>
  <c r="V113" i="12"/>
  <c r="Z113" i="12" s="1"/>
  <c r="U113" i="12"/>
  <c r="Y113" i="12" s="1"/>
  <c r="T284" i="12"/>
  <c r="AD284" i="12" s="1"/>
  <c r="S284" i="12"/>
  <c r="AH63" i="12"/>
  <c r="AJ63" i="12" s="1"/>
  <c r="AG63" i="12"/>
  <c r="AI63" i="12" s="1"/>
  <c r="V293" i="12"/>
  <c r="Z293" i="12" s="1"/>
  <c r="U293" i="12"/>
  <c r="Y293" i="12" s="1"/>
  <c r="X218" i="16"/>
  <c r="W218" i="16"/>
  <c r="AA218" i="16" s="1"/>
  <c r="AK257" i="12"/>
  <c r="AM257" i="12" s="1"/>
  <c r="AL257" i="12"/>
  <c r="AN257" i="12" s="1"/>
  <c r="R48" i="15"/>
  <c r="R160" i="12"/>
  <c r="T77" i="12"/>
  <c r="AD77" i="12" s="1"/>
  <c r="S77" i="12"/>
  <c r="AC77" i="12" s="1"/>
  <c r="AG30" i="13"/>
  <c r="AI30" i="13" s="1"/>
  <c r="AH30" i="13"/>
  <c r="AJ30" i="13" s="1"/>
  <c r="X226" i="12"/>
  <c r="W226" i="12"/>
  <c r="AA226" i="12" s="1"/>
  <c r="R364" i="12"/>
  <c r="S207" i="16"/>
  <c r="T207" i="16"/>
  <c r="AD207" i="16" s="1"/>
  <c r="AK504" i="12"/>
  <c r="AM504" i="12" s="1"/>
  <c r="AL504" i="12"/>
  <c r="AN504" i="12" s="1"/>
  <c r="X286" i="12"/>
  <c r="AB286" i="12" s="1"/>
  <c r="W286" i="12"/>
  <c r="AA286" i="12" s="1"/>
  <c r="AH74" i="16"/>
  <c r="AJ74" i="16" s="1"/>
  <c r="AG74" i="16"/>
  <c r="AI74" i="16" s="1"/>
  <c r="V405" i="12"/>
  <c r="Z405" i="12" s="1"/>
  <c r="U405" i="12"/>
  <c r="Y405" i="12" s="1"/>
  <c r="AG31" i="14"/>
  <c r="AH31" i="14"/>
  <c r="AJ31" i="14" s="1"/>
  <c r="S64" i="16"/>
  <c r="T64" i="16"/>
  <c r="AD64" i="16" s="1"/>
  <c r="S98" i="16"/>
  <c r="T98" i="16"/>
  <c r="AD98" i="16" s="1"/>
  <c r="R148" i="12"/>
  <c r="AF148" i="12" s="1"/>
  <c r="R44" i="15"/>
  <c r="AH16" i="13"/>
  <c r="AJ16" i="13" s="1"/>
  <c r="AG16" i="13"/>
  <c r="AI16" i="13" s="1"/>
  <c r="W139" i="12"/>
  <c r="AA139" i="12" s="1"/>
  <c r="X139" i="12"/>
  <c r="AB139" i="12" s="1"/>
  <c r="T86" i="16"/>
  <c r="AD86" i="16" s="1"/>
  <c r="S86" i="16"/>
  <c r="AC86" i="16" s="1"/>
  <c r="AL284" i="12"/>
  <c r="AN284" i="12" s="1"/>
  <c r="AK284" i="12"/>
  <c r="AM284" i="12" s="1"/>
  <c r="AL36" i="13"/>
  <c r="AK36" i="13"/>
  <c r="AM36" i="13" s="1"/>
  <c r="R117" i="16"/>
  <c r="R12" i="15"/>
  <c r="R506" i="12"/>
  <c r="R363" i="12"/>
  <c r="U187" i="12"/>
  <c r="Y187" i="12" s="1"/>
  <c r="V187" i="12"/>
  <c r="Z187" i="12" s="1"/>
  <c r="AL121" i="16"/>
  <c r="AN121" i="16" s="1"/>
  <c r="AK121" i="16"/>
  <c r="AM121" i="16" s="1"/>
  <c r="W162" i="12"/>
  <c r="AA162" i="12" s="1"/>
  <c r="X162" i="12"/>
  <c r="AB162" i="12" s="1"/>
  <c r="S25" i="15"/>
  <c r="T25" i="15"/>
  <c r="AD25" i="15" s="1"/>
  <c r="AK62" i="16"/>
  <c r="AM62" i="16" s="1"/>
  <c r="AL62" i="16"/>
  <c r="AN62" i="16" s="1"/>
  <c r="S15" i="15"/>
  <c r="AC15" i="15" s="1"/>
  <c r="T15" i="15"/>
  <c r="AD15" i="15" s="1"/>
  <c r="W48" i="16"/>
  <c r="AA48" i="16" s="1"/>
  <c r="X48" i="16"/>
  <c r="T172" i="16"/>
  <c r="AD172" i="16" s="1"/>
  <c r="S172" i="16"/>
  <c r="AC172" i="16" s="1"/>
  <c r="X233" i="12"/>
  <c r="AB233" i="12" s="1"/>
  <c r="W233" i="12"/>
  <c r="AA233" i="12" s="1"/>
  <c r="AK172" i="16"/>
  <c r="AM172" i="16" s="1"/>
  <c r="AL172" i="16"/>
  <c r="AN172" i="16" s="1"/>
  <c r="AG392" i="12"/>
  <c r="AI392" i="12" s="1"/>
  <c r="AH392" i="12"/>
  <c r="AJ392" i="12" s="1"/>
  <c r="R417" i="12"/>
  <c r="S46" i="14"/>
  <c r="T46" i="14"/>
  <c r="AD46" i="14" s="1"/>
  <c r="S25" i="3"/>
  <c r="T25" i="3"/>
  <c r="AD25" i="3" s="1"/>
  <c r="S216" i="16"/>
  <c r="T216" i="16"/>
  <c r="AD216" i="16" s="1"/>
  <c r="AH169" i="12"/>
  <c r="AJ169" i="12" s="1"/>
  <c r="AG169" i="12"/>
  <c r="W107" i="16"/>
  <c r="AA107" i="16" s="1"/>
  <c r="X107" i="16"/>
  <c r="AB107" i="16" s="1"/>
  <c r="R146" i="12"/>
  <c r="AL316" i="12"/>
  <c r="AN316" i="12" s="1"/>
  <c r="AK316" i="12"/>
  <c r="AM316" i="12" s="1"/>
  <c r="AL144" i="16"/>
  <c r="AN144" i="16" s="1"/>
  <c r="AK144" i="16"/>
  <c r="AM144" i="16" s="1"/>
  <c r="W39" i="16"/>
  <c r="AA39" i="16" s="1"/>
  <c r="X39" i="16"/>
  <c r="R486" i="12"/>
  <c r="Q486" i="12" s="1"/>
  <c r="AE486" i="12" s="1"/>
  <c r="X135" i="12"/>
  <c r="AB135" i="12" s="1"/>
  <c r="W135" i="12"/>
  <c r="AA135" i="12" s="1"/>
  <c r="AG30" i="15"/>
  <c r="AI30" i="15" s="1"/>
  <c r="AH30" i="15"/>
  <c r="AJ30" i="15" s="1"/>
  <c r="AG55" i="12"/>
  <c r="AH55" i="12"/>
  <c r="AJ55" i="12" s="1"/>
  <c r="AG374" i="12"/>
  <c r="AI374" i="12" s="1"/>
  <c r="AH374" i="12"/>
  <c r="AJ374" i="12" s="1"/>
  <c r="R227" i="16"/>
  <c r="S320" i="12"/>
  <c r="T320" i="12"/>
  <c r="AD320" i="12" s="1"/>
  <c r="AG90" i="15"/>
  <c r="AI90" i="15" s="1"/>
  <c r="AH90" i="15"/>
  <c r="AJ90" i="15" s="1"/>
  <c r="T110" i="12"/>
  <c r="AD110" i="12" s="1"/>
  <c r="S110" i="12"/>
  <c r="X317" i="12"/>
  <c r="W317" i="12"/>
  <c r="AA317" i="12" s="1"/>
  <c r="X66" i="16"/>
  <c r="W66" i="16"/>
  <c r="AA66" i="16" s="1"/>
  <c r="X221" i="16"/>
  <c r="W221" i="16"/>
  <c r="AA221" i="16" s="1"/>
  <c r="AK329" i="12"/>
  <c r="AM329" i="12" s="1"/>
  <c r="AL329" i="12"/>
  <c r="AN329" i="12" s="1"/>
  <c r="W165" i="16"/>
  <c r="AA165" i="16" s="1"/>
  <c r="X165" i="16"/>
  <c r="AB165" i="16" s="1"/>
  <c r="U143" i="16"/>
  <c r="Y143" i="16" s="1"/>
  <c r="V143" i="16"/>
  <c r="Z143" i="16" s="1"/>
  <c r="R118" i="12"/>
  <c r="V75" i="12"/>
  <c r="U75" i="12"/>
  <c r="Y75" i="12" s="1"/>
  <c r="R15" i="14"/>
  <c r="R317" i="12"/>
  <c r="AG123" i="16"/>
  <c r="AI123" i="16" s="1"/>
  <c r="AH123" i="16"/>
  <c r="AJ123" i="16" s="1"/>
  <c r="S67" i="12"/>
  <c r="AC67" i="12" s="1"/>
  <c r="T67" i="12"/>
  <c r="AD67" i="12" s="1"/>
  <c r="S456" i="12"/>
  <c r="AC456" i="12" s="1"/>
  <c r="T456" i="12"/>
  <c r="AD456" i="12" s="1"/>
  <c r="AL10" i="13"/>
  <c r="AN10" i="13" s="1"/>
  <c r="AK10" i="13"/>
  <c r="AM10" i="13" s="1"/>
  <c r="U329" i="12"/>
  <c r="Y329" i="12" s="1"/>
  <c r="V329" i="12"/>
  <c r="Z329" i="12" s="1"/>
  <c r="R54" i="15"/>
  <c r="AK139" i="12"/>
  <c r="AM139" i="12" s="1"/>
  <c r="AL139" i="12"/>
  <c r="AN139" i="12" s="1"/>
  <c r="R505" i="12"/>
  <c r="X446" i="12"/>
  <c r="W446" i="12"/>
  <c r="AA446" i="12" s="1"/>
  <c r="V195" i="16"/>
  <c r="Z195" i="16" s="1"/>
  <c r="U195" i="16"/>
  <c r="Y195" i="16" s="1"/>
  <c r="AG247" i="12"/>
  <c r="AI247" i="12" s="1"/>
  <c r="AH247" i="12"/>
  <c r="AJ247" i="12" s="1"/>
  <c r="AL343" i="12"/>
  <c r="AN343" i="12" s="1"/>
  <c r="AK343" i="12"/>
  <c r="AM343" i="12" s="1"/>
  <c r="V110" i="12"/>
  <c r="U110" i="12"/>
  <c r="Y110" i="12" s="1"/>
  <c r="X140" i="12"/>
  <c r="W140" i="12"/>
  <c r="AA140" i="12" s="1"/>
  <c r="AK110" i="12"/>
  <c r="AM110" i="12" s="1"/>
  <c r="AL110" i="12"/>
  <c r="AN110" i="12" s="1"/>
  <c r="T257" i="12"/>
  <c r="AD257" i="12" s="1"/>
  <c r="S257" i="12"/>
  <c r="AC257" i="12" s="1"/>
  <c r="T186" i="12"/>
  <c r="AD186" i="12" s="1"/>
  <c r="S186" i="12"/>
  <c r="AC186" i="12" s="1"/>
  <c r="S132" i="12"/>
  <c r="AC132" i="12" s="1"/>
  <c r="T132" i="12"/>
  <c r="AD132" i="12" s="1"/>
  <c r="AH493" i="12"/>
  <c r="AJ493" i="12" s="1"/>
  <c r="AG493" i="12"/>
  <c r="V419" i="12"/>
  <c r="U419" i="12"/>
  <c r="Y419" i="12" s="1"/>
  <c r="AH78" i="12"/>
  <c r="AJ78" i="12" s="1"/>
  <c r="AG78" i="12"/>
  <c r="AI78" i="12" s="1"/>
  <c r="W375" i="12"/>
  <c r="AA375" i="12" s="1"/>
  <c r="X375" i="12"/>
  <c r="AB375" i="12" s="1"/>
  <c r="AL163" i="16"/>
  <c r="AN163" i="16" s="1"/>
  <c r="AK163" i="16"/>
  <c r="AM163" i="16" s="1"/>
  <c r="T88" i="16"/>
  <c r="AD88" i="16" s="1"/>
  <c r="S88" i="16"/>
  <c r="AK213" i="12"/>
  <c r="AM213" i="12" s="1"/>
  <c r="AL213" i="12"/>
  <c r="AN213" i="12" s="1"/>
  <c r="AL431" i="12"/>
  <c r="AN431" i="12" s="1"/>
  <c r="AK431" i="12"/>
  <c r="AM431" i="12" s="1"/>
  <c r="R360" i="12"/>
  <c r="W81" i="16"/>
  <c r="AA81" i="16" s="1"/>
  <c r="X81" i="16"/>
  <c r="T85" i="16"/>
  <c r="AD85" i="16" s="1"/>
  <c r="S85" i="16"/>
  <c r="U29" i="14"/>
  <c r="Y29" i="14" s="1"/>
  <c r="V29" i="14"/>
  <c r="Z29" i="14" s="1"/>
  <c r="AG138" i="16"/>
  <c r="AI138" i="16" s="1"/>
  <c r="AH138" i="16"/>
  <c r="AJ138" i="16" s="1"/>
  <c r="AL93" i="16"/>
  <c r="AN93" i="16" s="1"/>
  <c r="AK93" i="16"/>
  <c r="AM93" i="16" s="1"/>
  <c r="AL89" i="16"/>
  <c r="AN89" i="16" s="1"/>
  <c r="AK89" i="16"/>
  <c r="AM89" i="16" s="1"/>
  <c r="R90" i="16"/>
  <c r="R142" i="16"/>
  <c r="AK469" i="12"/>
  <c r="AM469" i="12" s="1"/>
  <c r="AL469" i="12"/>
  <c r="AN469" i="12" s="1"/>
  <c r="AG41" i="14"/>
  <c r="AI41" i="14" s="1"/>
  <c r="AH41" i="14"/>
  <c r="AJ41" i="14" s="1"/>
  <c r="X155" i="16"/>
  <c r="AB155" i="16" s="1"/>
  <c r="W155" i="16"/>
  <c r="AA155" i="16" s="1"/>
  <c r="T35" i="13"/>
  <c r="AD35" i="13" s="1"/>
  <c r="S35" i="13"/>
  <c r="R119" i="16"/>
  <c r="S469" i="12"/>
  <c r="T469" i="12"/>
  <c r="AD469" i="12" s="1"/>
  <c r="X149" i="12"/>
  <c r="AB149" i="12" s="1"/>
  <c r="W149" i="12"/>
  <c r="AA149" i="12" s="1"/>
  <c r="T25" i="13"/>
  <c r="AD25" i="13" s="1"/>
  <c r="S25" i="13"/>
  <c r="AC25" i="13" s="1"/>
  <c r="AG470" i="12"/>
  <c r="AI470" i="12" s="1"/>
  <c r="AH470" i="12"/>
  <c r="AJ470" i="12" s="1"/>
  <c r="R95" i="16"/>
  <c r="W23" i="16"/>
  <c r="AA23" i="16" s="1"/>
  <c r="X23" i="16"/>
  <c r="AB23" i="16" s="1"/>
  <c r="R61" i="12"/>
  <c r="AL226" i="12"/>
  <c r="AN226" i="12" s="1"/>
  <c r="AK226" i="12"/>
  <c r="AM226" i="12" s="1"/>
  <c r="U81" i="16"/>
  <c r="Y81" i="16" s="1"/>
  <c r="V81" i="16"/>
  <c r="T48" i="15"/>
  <c r="AD48" i="15" s="1"/>
  <c r="S48" i="15"/>
  <c r="AC48" i="15" s="1"/>
  <c r="AL20" i="13"/>
  <c r="AN20" i="13" s="1"/>
  <c r="AK20" i="13"/>
  <c r="AM20" i="13" s="1"/>
  <c r="W132" i="16"/>
  <c r="AA132" i="16" s="1"/>
  <c r="X132" i="16"/>
  <c r="AB132" i="16" s="1"/>
  <c r="AH192" i="16"/>
  <c r="AJ192" i="16" s="1"/>
  <c r="AG192" i="16"/>
  <c r="AI192" i="16" s="1"/>
  <c r="R192" i="16"/>
  <c r="AK147" i="12"/>
  <c r="AM147" i="12" s="1"/>
  <c r="AL147" i="12"/>
  <c r="AN147" i="12" s="1"/>
  <c r="S24" i="12"/>
  <c r="AC24" i="12" s="1"/>
  <c r="T24" i="12"/>
  <c r="AD24" i="12" s="1"/>
  <c r="AG443" i="12"/>
  <c r="AI443" i="12" s="1"/>
  <c r="AH443" i="12"/>
  <c r="AJ443" i="12" s="1"/>
  <c r="V24" i="13"/>
  <c r="U24" i="13"/>
  <c r="Y24" i="13" s="1"/>
  <c r="V10" i="12"/>
  <c r="Z10" i="12" s="1"/>
  <c r="U10" i="12"/>
  <c r="Y10" i="12" s="1"/>
  <c r="W70" i="15"/>
  <c r="AA70" i="15" s="1"/>
  <c r="X70" i="15"/>
  <c r="AB70" i="15" s="1"/>
  <c r="AK218" i="16"/>
  <c r="AM218" i="16" s="1"/>
  <c r="AL218" i="16"/>
  <c r="AN218" i="16" s="1"/>
  <c r="U343" i="12"/>
  <c r="Y343" i="12" s="1"/>
  <c r="V343" i="12"/>
  <c r="Z343" i="12" s="1"/>
  <c r="AH57" i="15"/>
  <c r="AJ57" i="15" s="1"/>
  <c r="AG57" i="15"/>
  <c r="AI57" i="15" s="1"/>
  <c r="X14" i="12"/>
  <c r="AB14" i="12" s="1"/>
  <c r="W14" i="12"/>
  <c r="AA14" i="12" s="1"/>
  <c r="X241" i="12"/>
  <c r="AB241" i="12" s="1"/>
  <c r="W241" i="12"/>
  <c r="AA241" i="12" s="1"/>
  <c r="X281" i="12"/>
  <c r="W281" i="12"/>
  <c r="AA281" i="12" s="1"/>
  <c r="V127" i="12"/>
  <c r="U127" i="12"/>
  <c r="Y127" i="12" s="1"/>
  <c r="S439" i="12"/>
  <c r="T439" i="12"/>
  <c r="AD439" i="12" s="1"/>
  <c r="S262" i="12"/>
  <c r="AC262" i="12" s="1"/>
  <c r="T262" i="12"/>
  <c r="AD262" i="12" s="1"/>
  <c r="T175" i="12"/>
  <c r="AD175" i="12" s="1"/>
  <c r="S175" i="12"/>
  <c r="T115" i="16"/>
  <c r="AD115" i="16" s="1"/>
  <c r="S115" i="16"/>
  <c r="W484" i="12"/>
  <c r="AA484" i="12" s="1"/>
  <c r="X484" i="12"/>
  <c r="AB484" i="12" s="1"/>
  <c r="AL36" i="14"/>
  <c r="AK36" i="14"/>
  <c r="AM36" i="14" s="1"/>
  <c r="V83" i="16"/>
  <c r="Z83" i="16" s="1"/>
  <c r="U83" i="16"/>
  <c r="Y83" i="16" s="1"/>
  <c r="S30" i="14"/>
  <c r="AC30" i="14" s="1"/>
  <c r="T30" i="14"/>
  <c r="AD30" i="14" s="1"/>
  <c r="R350" i="12"/>
  <c r="AK8" i="14"/>
  <c r="AM8" i="14" s="1"/>
  <c r="AL8" i="14"/>
  <c r="AN8" i="14" s="1"/>
  <c r="R34" i="12"/>
  <c r="AH281" i="12"/>
  <c r="AJ281" i="12" s="1"/>
  <c r="AG281" i="12"/>
  <c r="AI281" i="12" s="1"/>
  <c r="S311" i="12"/>
  <c r="AC311" i="12" s="1"/>
  <c r="T311" i="12"/>
  <c r="AD311" i="12" s="1"/>
  <c r="X193" i="16"/>
  <c r="W193" i="16"/>
  <c r="AA193" i="16" s="1"/>
  <c r="S442" i="12"/>
  <c r="T442" i="12"/>
  <c r="AD442" i="12" s="1"/>
  <c r="R109" i="16"/>
  <c r="V423" i="12"/>
  <c r="Z423" i="12" s="1"/>
  <c r="U423" i="12"/>
  <c r="Y423" i="12" s="1"/>
  <c r="W371" i="12"/>
  <c r="AA371" i="12" s="1"/>
  <c r="X371" i="12"/>
  <c r="AB371" i="12" s="1"/>
  <c r="T58" i="16"/>
  <c r="AD58" i="16" s="1"/>
  <c r="S58" i="16"/>
  <c r="AC58" i="16" s="1"/>
  <c r="AH222" i="16"/>
  <c r="AJ222" i="16" s="1"/>
  <c r="AG222" i="16"/>
  <c r="AI222" i="16" s="1"/>
  <c r="W29" i="14"/>
  <c r="AA29" i="14" s="1"/>
  <c r="X29" i="14"/>
  <c r="AK107" i="16"/>
  <c r="AM107" i="16" s="1"/>
  <c r="AL107" i="16"/>
  <c r="AN107" i="16" s="1"/>
  <c r="R102" i="16"/>
  <c r="AG66" i="16"/>
  <c r="AI66" i="16" s="1"/>
  <c r="AH66" i="16"/>
  <c r="AJ66" i="16" s="1"/>
  <c r="R44" i="14"/>
  <c r="W284" i="12"/>
  <c r="AA284" i="12" s="1"/>
  <c r="X284" i="12"/>
  <c r="AB284" i="12" s="1"/>
  <c r="X395" i="12"/>
  <c r="AB395" i="12" s="1"/>
  <c r="W395" i="12"/>
  <c r="AA395" i="12" s="1"/>
  <c r="X331" i="12"/>
  <c r="AB331" i="12" s="1"/>
  <c r="W331" i="12"/>
  <c r="AA331" i="12" s="1"/>
  <c r="U399" i="12"/>
  <c r="Y399" i="12" s="1"/>
  <c r="V399" i="12"/>
  <c r="R82" i="16"/>
  <c r="Q82" i="16" s="1"/>
  <c r="AE82" i="16" s="1"/>
  <c r="W28" i="13"/>
  <c r="AA28" i="13" s="1"/>
  <c r="X28" i="13"/>
  <c r="AB28" i="13" s="1"/>
  <c r="AG410" i="12"/>
  <c r="AI410" i="12" s="1"/>
  <c r="AH410" i="12"/>
  <c r="AJ410" i="12" s="1"/>
  <c r="S122" i="16"/>
  <c r="T122" i="16"/>
  <c r="AD122" i="16" s="1"/>
  <c r="AH129" i="12"/>
  <c r="AJ129" i="12" s="1"/>
  <c r="AG129" i="12"/>
  <c r="AI129" i="12" s="1"/>
  <c r="AK113" i="12"/>
  <c r="AM113" i="12" s="1"/>
  <c r="AL113" i="12"/>
  <c r="R41" i="12"/>
  <c r="AG172" i="16"/>
  <c r="AI172" i="16" s="1"/>
  <c r="AH172" i="16"/>
  <c r="AJ172" i="16" s="1"/>
  <c r="AH165" i="16"/>
  <c r="AJ165" i="16" s="1"/>
  <c r="AG165" i="16"/>
  <c r="AI165" i="16" s="1"/>
  <c r="S23" i="15"/>
  <c r="T23" i="15"/>
  <c r="AD23" i="15" s="1"/>
  <c r="T109" i="12"/>
  <c r="AD109" i="12" s="1"/>
  <c r="S109" i="12"/>
  <c r="AL279" i="12"/>
  <c r="AN279" i="12" s="1"/>
  <c r="AK279" i="12"/>
  <c r="AM279" i="12" s="1"/>
  <c r="R46" i="14"/>
  <c r="AK468" i="12"/>
  <c r="AM468" i="12" s="1"/>
  <c r="AL468" i="12"/>
  <c r="AN468" i="12" s="1"/>
  <c r="T18" i="13"/>
  <c r="AD18" i="13" s="1"/>
  <c r="S18" i="13"/>
  <c r="AC18" i="13" s="1"/>
  <c r="R14" i="13"/>
  <c r="V20" i="16"/>
  <c r="Z20" i="16" s="1"/>
  <c r="U20" i="16"/>
  <c r="Y20" i="16" s="1"/>
  <c r="AL79" i="12"/>
  <c r="AN79" i="12" s="1"/>
  <c r="AK79" i="12"/>
  <c r="AM79" i="12" s="1"/>
  <c r="AH19" i="12"/>
  <c r="AJ19" i="12" s="1"/>
  <c r="AG19" i="12"/>
  <c r="AI19" i="12" s="1"/>
  <c r="AL80" i="12"/>
  <c r="AN80" i="12" s="1"/>
  <c r="AK80" i="12"/>
  <c r="AM80" i="12" s="1"/>
  <c r="T271" i="12"/>
  <c r="AD271" i="12" s="1"/>
  <c r="S271" i="12"/>
  <c r="AC271" i="12" s="1"/>
  <c r="W386" i="12"/>
  <c r="AA386" i="12" s="1"/>
  <c r="X386" i="12"/>
  <c r="AB386" i="12" s="1"/>
  <c r="X399" i="12"/>
  <c r="W399" i="12"/>
  <c r="AA399" i="12" s="1"/>
  <c r="AH118" i="12"/>
  <c r="AJ118" i="12" s="1"/>
  <c r="AG118" i="12"/>
  <c r="AI118" i="12" s="1"/>
  <c r="U148" i="16"/>
  <c r="Y148" i="16" s="1"/>
  <c r="V148" i="16"/>
  <c r="Z148" i="16" s="1"/>
  <c r="U153" i="12"/>
  <c r="Y153" i="12" s="1"/>
  <c r="V153" i="12"/>
  <c r="Z153" i="12" s="1"/>
  <c r="AG210" i="12"/>
  <c r="AI210" i="12" s="1"/>
  <c r="AH210" i="12"/>
  <c r="AJ210" i="12" s="1"/>
  <c r="T415" i="12"/>
  <c r="AD415" i="12" s="1"/>
  <c r="S415" i="12"/>
  <c r="W203" i="12"/>
  <c r="AA203" i="12" s="1"/>
  <c r="X203" i="12"/>
  <c r="AB203" i="12" s="1"/>
  <c r="U185" i="12"/>
  <c r="Y185" i="12" s="1"/>
  <c r="V185" i="12"/>
  <c r="Z185" i="12" s="1"/>
  <c r="AH282" i="12"/>
  <c r="AJ282" i="12" s="1"/>
  <c r="AG282" i="12"/>
  <c r="AI282" i="12" s="1"/>
  <c r="AH10" i="15"/>
  <c r="AJ10" i="15" s="1"/>
  <c r="AG10" i="15"/>
  <c r="AI10" i="15" s="1"/>
  <c r="AH95" i="16"/>
  <c r="AJ95" i="16" s="1"/>
  <c r="AG95" i="16"/>
  <c r="T217" i="16"/>
  <c r="AD217" i="16" s="1"/>
  <c r="S217" i="16"/>
  <c r="AC217" i="16" s="1"/>
  <c r="W154" i="12"/>
  <c r="AA154" i="12" s="1"/>
  <c r="X154" i="12"/>
  <c r="X340" i="12"/>
  <c r="AB340" i="12" s="1"/>
  <c r="W340" i="12"/>
  <c r="AA340" i="12" s="1"/>
  <c r="T71" i="12"/>
  <c r="AD71" i="12" s="1"/>
  <c r="S71" i="12"/>
  <c r="AC71" i="12" s="1"/>
  <c r="T16" i="15"/>
  <c r="AD16" i="15" s="1"/>
  <c r="S16" i="15"/>
  <c r="S126" i="16"/>
  <c r="T126" i="16"/>
  <c r="AD126" i="16" s="1"/>
  <c r="V49" i="15"/>
  <c r="Z49" i="15" s="1"/>
  <c r="U49" i="15"/>
  <c r="Y49" i="15" s="1"/>
  <c r="U112" i="12"/>
  <c r="Y112" i="12" s="1"/>
  <c r="V112" i="12"/>
  <c r="Z112" i="12" s="1"/>
  <c r="V88" i="12"/>
  <c r="Z88" i="12" s="1"/>
  <c r="U88" i="12"/>
  <c r="Y88" i="12" s="1"/>
  <c r="T124" i="12"/>
  <c r="AD124" i="12" s="1"/>
  <c r="S124" i="12"/>
  <c r="AC124" i="12" s="1"/>
  <c r="V42" i="15"/>
  <c r="U42" i="15"/>
  <c r="Y42" i="15" s="1"/>
  <c r="T69" i="16"/>
  <c r="AD69" i="16" s="1"/>
  <c r="S69" i="16"/>
  <c r="AH301" i="12"/>
  <c r="AJ301" i="12" s="1"/>
  <c r="AG301" i="12"/>
  <c r="AI301" i="12" s="1"/>
  <c r="AL130" i="12"/>
  <c r="AN130" i="12" s="1"/>
  <c r="AK130" i="12"/>
  <c r="AM130" i="12" s="1"/>
  <c r="AK39" i="12"/>
  <c r="AM39" i="12" s="1"/>
  <c r="AL39" i="12"/>
  <c r="AN39" i="12" s="1"/>
  <c r="AG412" i="12"/>
  <c r="AI412" i="12" s="1"/>
  <c r="AH412" i="12"/>
  <c r="AJ412" i="12" s="1"/>
  <c r="W257" i="12"/>
  <c r="AA257" i="12" s="1"/>
  <c r="X257" i="12"/>
  <c r="S317" i="12"/>
  <c r="T317" i="12"/>
  <c r="AD317" i="12" s="1"/>
  <c r="AL361" i="12"/>
  <c r="AN361" i="12" s="1"/>
  <c r="AK361" i="12"/>
  <c r="AM361" i="12" s="1"/>
  <c r="AK94" i="15"/>
  <c r="AM94" i="15" s="1"/>
  <c r="AL94" i="15"/>
  <c r="AN94" i="15" s="1"/>
  <c r="R50" i="15"/>
  <c r="X370" i="12"/>
  <c r="AB370" i="12" s="1"/>
  <c r="W370" i="12"/>
  <c r="AA370" i="12" s="1"/>
  <c r="X121" i="16"/>
  <c r="AB121" i="16" s="1"/>
  <c r="W121" i="16"/>
  <c r="AA121" i="16" s="1"/>
  <c r="S209" i="16"/>
  <c r="T209" i="16"/>
  <c r="AD209" i="16" s="1"/>
  <c r="S93" i="15"/>
  <c r="T93" i="15"/>
  <c r="AD93" i="15" s="1"/>
  <c r="X68" i="15"/>
  <c r="AB68" i="15" s="1"/>
  <c r="W68" i="15"/>
  <c r="AA68" i="15" s="1"/>
  <c r="R292" i="12"/>
  <c r="T397" i="12"/>
  <c r="AD397" i="12" s="1"/>
  <c r="S397" i="12"/>
  <c r="AC397" i="12" s="1"/>
  <c r="R497" i="12"/>
  <c r="AK93" i="15"/>
  <c r="AM93" i="15" s="1"/>
  <c r="AL93" i="15"/>
  <c r="AN93" i="15" s="1"/>
  <c r="R18" i="12"/>
  <c r="S179" i="12"/>
  <c r="AC179" i="12" s="1"/>
  <c r="T179" i="12"/>
  <c r="AD179" i="12" s="1"/>
  <c r="R161" i="16"/>
  <c r="R30" i="14"/>
  <c r="W25" i="16"/>
  <c r="AA25" i="16" s="1"/>
  <c r="X25" i="16"/>
  <c r="AB25" i="16" s="1"/>
  <c r="AH349" i="12"/>
  <c r="AJ349" i="12" s="1"/>
  <c r="AG349" i="12"/>
  <c r="AG48" i="16"/>
  <c r="AI48" i="16" s="1"/>
  <c r="AH48" i="16"/>
  <c r="AJ48" i="16" s="1"/>
  <c r="S379" i="12"/>
  <c r="T379" i="12"/>
  <c r="AD379" i="12" s="1"/>
  <c r="AL283" i="12"/>
  <c r="AN283" i="12" s="1"/>
  <c r="AK283" i="12"/>
  <c r="AM283" i="12" s="1"/>
  <c r="S108" i="16"/>
  <c r="T108" i="16"/>
  <c r="AD108" i="16" s="1"/>
  <c r="AH253" i="12"/>
  <c r="AJ253" i="12" s="1"/>
  <c r="AG253" i="12"/>
  <c r="AH12" i="12"/>
  <c r="AJ12" i="12" s="1"/>
  <c r="AG12" i="12"/>
  <c r="AI12" i="12" s="1"/>
  <c r="AL39" i="16"/>
  <c r="AN39" i="16" s="1"/>
  <c r="AK39" i="16"/>
  <c r="AM39" i="16" s="1"/>
  <c r="W129" i="16"/>
  <c r="AA129" i="16" s="1"/>
  <c r="X129" i="16"/>
  <c r="AB129" i="16" s="1"/>
  <c r="X294" i="12"/>
  <c r="AB294" i="12" s="1"/>
  <c r="W294" i="12"/>
  <c r="AA294" i="12" s="1"/>
  <c r="S60" i="12"/>
  <c r="AC60" i="12" s="1"/>
  <c r="T60" i="12"/>
  <c r="AD60" i="12" s="1"/>
  <c r="W337" i="12"/>
  <c r="AA337" i="12" s="1"/>
  <c r="X337" i="12"/>
  <c r="AB337" i="12" s="1"/>
  <c r="R125" i="12"/>
  <c r="U45" i="12"/>
  <c r="Y45" i="12" s="1"/>
  <c r="V45" i="12"/>
  <c r="AK197" i="12"/>
  <c r="AM197" i="12" s="1"/>
  <c r="AL197" i="12"/>
  <c r="AN197" i="12" s="1"/>
  <c r="AG191" i="16"/>
  <c r="AH191" i="16"/>
  <c r="AJ191" i="16" s="1"/>
  <c r="R81" i="15"/>
  <c r="AG61" i="16"/>
  <c r="AI61" i="16" s="1"/>
  <c r="AH61" i="16"/>
  <c r="AJ61" i="16" s="1"/>
  <c r="T316" i="12"/>
  <c r="AD316" i="12" s="1"/>
  <c r="S316" i="12"/>
  <c r="AH422" i="12"/>
  <c r="AJ422" i="12" s="1"/>
  <c r="AG422" i="12"/>
  <c r="W84" i="16"/>
  <c r="AA84" i="16" s="1"/>
  <c r="X84" i="16"/>
  <c r="AB84" i="16" s="1"/>
  <c r="U40" i="16"/>
  <c r="Y40" i="16" s="1"/>
  <c r="V40" i="16"/>
  <c r="Z40" i="16" s="1"/>
  <c r="T204" i="12"/>
  <c r="AD204" i="12" s="1"/>
  <c r="S204" i="12"/>
  <c r="X50" i="16"/>
  <c r="AB50" i="16" s="1"/>
  <c r="W50" i="16"/>
  <c r="AA50" i="16" s="1"/>
  <c r="AK118" i="16"/>
  <c r="AM118" i="16" s="1"/>
  <c r="AL118" i="16"/>
  <c r="AN118" i="16" s="1"/>
  <c r="V120" i="12"/>
  <c r="U120" i="12"/>
  <c r="Y120" i="12" s="1"/>
  <c r="R27" i="16"/>
  <c r="R496" i="12"/>
  <c r="W153" i="16"/>
  <c r="AA153" i="16" s="1"/>
  <c r="X153" i="16"/>
  <c r="AB153" i="16" s="1"/>
  <c r="AL385" i="12"/>
  <c r="AN385" i="12" s="1"/>
  <c r="AK385" i="12"/>
  <c r="AM385" i="12" s="1"/>
  <c r="W174" i="12"/>
  <c r="AA174" i="12" s="1"/>
  <c r="X174" i="12"/>
  <c r="AB174" i="12" s="1"/>
  <c r="AL302" i="12"/>
  <c r="AN302" i="12" s="1"/>
  <c r="AK302" i="12"/>
  <c r="AM302" i="12" s="1"/>
  <c r="AG462" i="12"/>
  <c r="AI462" i="12" s="1"/>
  <c r="AH462" i="12"/>
  <c r="AJ462" i="12" s="1"/>
  <c r="AL392" i="12"/>
  <c r="AN392" i="12" s="1"/>
  <c r="AK392" i="12"/>
  <c r="AM392" i="12" s="1"/>
  <c r="AK114" i="16"/>
  <c r="AM114" i="16" s="1"/>
  <c r="AL114" i="16"/>
  <c r="AN114" i="16" s="1"/>
  <c r="X252" i="12"/>
  <c r="AB252" i="12" s="1"/>
  <c r="W252" i="12"/>
  <c r="AA252" i="12" s="1"/>
  <c r="R476" i="12"/>
  <c r="Q476" i="12" s="1"/>
  <c r="AE476" i="12" s="1"/>
  <c r="AL171" i="16"/>
  <c r="AN171" i="16" s="1"/>
  <c r="AK171" i="16"/>
  <c r="AM171" i="16" s="1"/>
  <c r="U464" i="12"/>
  <c r="Y464" i="12" s="1"/>
  <c r="V464" i="12"/>
  <c r="R59" i="12"/>
  <c r="U15" i="12"/>
  <c r="Y15" i="12" s="1"/>
  <c r="V15" i="12"/>
  <c r="Z15" i="12" s="1"/>
  <c r="R35" i="16"/>
  <c r="U22" i="12"/>
  <c r="Y22" i="12" s="1"/>
  <c r="V22" i="12"/>
  <c r="X159" i="16"/>
  <c r="AB159" i="16" s="1"/>
  <c r="W159" i="16"/>
  <c r="AA159" i="16" s="1"/>
  <c r="T75" i="16"/>
  <c r="AD75" i="16" s="1"/>
  <c r="S75" i="16"/>
  <c r="AC75" i="16" s="1"/>
  <c r="T13" i="14"/>
  <c r="AD13" i="14" s="1"/>
  <c r="S13" i="14"/>
  <c r="X152" i="12"/>
  <c r="W152" i="12"/>
  <c r="AA152" i="12" s="1"/>
  <c r="S66" i="15"/>
  <c r="T66" i="15"/>
  <c r="AD66" i="15" s="1"/>
  <c r="X24" i="13"/>
  <c r="AB24" i="13" s="1"/>
  <c r="W24" i="13"/>
  <c r="AA24" i="13" s="1"/>
  <c r="AG506" i="12"/>
  <c r="AI506" i="12" s="1"/>
  <c r="AH506" i="12"/>
  <c r="AJ506" i="12" s="1"/>
  <c r="AL55" i="12"/>
  <c r="AN55" i="12" s="1"/>
  <c r="AK55" i="12"/>
  <c r="AM55" i="12" s="1"/>
  <c r="AK100" i="16"/>
  <c r="AM100" i="16" s="1"/>
  <c r="AL100" i="16"/>
  <c r="AN100" i="16" s="1"/>
  <c r="AL294" i="12"/>
  <c r="AN294" i="12" s="1"/>
  <c r="AK294" i="12"/>
  <c r="AM294" i="12" s="1"/>
  <c r="AL145" i="16"/>
  <c r="AN145" i="16" s="1"/>
  <c r="AK145" i="16"/>
  <c r="AM145" i="16" s="1"/>
  <c r="R183" i="16"/>
  <c r="AH278" i="12"/>
  <c r="AJ278" i="12" s="1"/>
  <c r="AG278" i="12"/>
  <c r="AI278" i="12" s="1"/>
  <c r="AH230" i="12"/>
  <c r="AJ230" i="12" s="1"/>
  <c r="AG230" i="12"/>
  <c r="AK204" i="12"/>
  <c r="AM204" i="12" s="1"/>
  <c r="AL204" i="12"/>
  <c r="AN204" i="12" s="1"/>
  <c r="AH148" i="16"/>
  <c r="AJ148" i="16" s="1"/>
  <c r="AG148" i="16"/>
  <c r="AI148" i="16" s="1"/>
  <c r="AH75" i="12"/>
  <c r="AJ75" i="12" s="1"/>
  <c r="AG75" i="12"/>
  <c r="AI75" i="12" s="1"/>
  <c r="R426" i="12"/>
  <c r="AL207" i="16"/>
  <c r="AN207" i="16" s="1"/>
  <c r="AK207" i="16"/>
  <c r="AM207" i="16" s="1"/>
  <c r="R7" i="13"/>
  <c r="R282" i="12"/>
  <c r="X9" i="13"/>
  <c r="AB9" i="13" s="1"/>
  <c r="W9" i="13"/>
  <c r="AA9" i="13" s="1"/>
  <c r="R53" i="15"/>
  <c r="R447" i="12"/>
  <c r="T47" i="16"/>
  <c r="AD47" i="16" s="1"/>
  <c r="S47" i="16"/>
  <c r="T434" i="12"/>
  <c r="AD434" i="12" s="1"/>
  <c r="S434" i="12"/>
  <c r="AL112" i="16"/>
  <c r="AN112" i="16" s="1"/>
  <c r="AK112" i="16"/>
  <c r="AM112" i="16" s="1"/>
  <c r="R245" i="12"/>
  <c r="Q245" i="12" s="1"/>
  <c r="AE245" i="12" s="1"/>
  <c r="AH47" i="12"/>
  <c r="AJ47" i="12" s="1"/>
  <c r="AG47" i="12"/>
  <c r="AI47" i="12" s="1"/>
  <c r="AG134" i="12"/>
  <c r="AI134" i="12" s="1"/>
  <c r="AH134" i="12"/>
  <c r="AJ134" i="12" s="1"/>
  <c r="AK109" i="16"/>
  <c r="AM109" i="16" s="1"/>
  <c r="AL109" i="16"/>
  <c r="AN109" i="16" s="1"/>
  <c r="T101" i="12"/>
  <c r="AD101" i="12" s="1"/>
  <c r="S101" i="12"/>
  <c r="AC101" i="12" s="1"/>
  <c r="AK300" i="12"/>
  <c r="AM300" i="12" s="1"/>
  <c r="AL300" i="12"/>
  <c r="AN300" i="12" s="1"/>
  <c r="AG38" i="14"/>
  <c r="AH38" i="14"/>
  <c r="AJ38" i="14" s="1"/>
  <c r="AG113" i="12"/>
  <c r="AI113" i="12" s="1"/>
  <c r="AH113" i="12"/>
  <c r="AJ113" i="12" s="1"/>
  <c r="AK325" i="12"/>
  <c r="AM325" i="12" s="1"/>
  <c r="AL325" i="12"/>
  <c r="AN325" i="12" s="1"/>
  <c r="AK20" i="12"/>
  <c r="AM20" i="12" s="1"/>
  <c r="AL20" i="12"/>
  <c r="AN20" i="12" s="1"/>
  <c r="V23" i="13"/>
  <c r="Z23" i="13" s="1"/>
  <c r="U23" i="13"/>
  <c r="Y23" i="13" s="1"/>
  <c r="U230" i="12"/>
  <c r="Y230" i="12" s="1"/>
  <c r="V230" i="12"/>
  <c r="AK10" i="15"/>
  <c r="AM10" i="15" s="1"/>
  <c r="AL10" i="15"/>
  <c r="AN10" i="15" s="1"/>
  <c r="S215" i="16"/>
  <c r="T215" i="16"/>
  <c r="AD215" i="16" s="1"/>
  <c r="R423" i="12"/>
  <c r="W90" i="15"/>
  <c r="AA90" i="15" s="1"/>
  <c r="X90" i="15"/>
  <c r="AB90" i="15" s="1"/>
  <c r="V16" i="13"/>
  <c r="Z16" i="13" s="1"/>
  <c r="U16" i="13"/>
  <c r="Y16" i="13" s="1"/>
  <c r="AH474" i="12"/>
  <c r="AJ474" i="12" s="1"/>
  <c r="AG474" i="12"/>
  <c r="AI474" i="12" s="1"/>
  <c r="W511" i="12"/>
  <c r="AA511" i="12" s="1"/>
  <c r="X511" i="12"/>
  <c r="AB511" i="12" s="1"/>
  <c r="U466" i="12"/>
  <c r="Y466" i="12" s="1"/>
  <c r="V466" i="12"/>
  <c r="T9" i="13"/>
  <c r="AD9" i="13" s="1"/>
  <c r="S9" i="13"/>
  <c r="X9" i="14"/>
  <c r="AB9" i="14" s="1"/>
  <c r="W9" i="14"/>
  <c r="AA9" i="14" s="1"/>
  <c r="R59" i="16"/>
  <c r="AH326" i="12"/>
  <c r="AJ326" i="12" s="1"/>
  <c r="AG326" i="12"/>
  <c r="W272" i="12"/>
  <c r="AA272" i="12" s="1"/>
  <c r="X272" i="12"/>
  <c r="AG195" i="12"/>
  <c r="AI195" i="12" s="1"/>
  <c r="AH195" i="12"/>
  <c r="AJ195" i="12" s="1"/>
  <c r="S133" i="16"/>
  <c r="T133" i="16"/>
  <c r="AD133" i="16" s="1"/>
  <c r="S287" i="12"/>
  <c r="T287" i="12"/>
  <c r="AD287" i="12" s="1"/>
  <c r="R158" i="16"/>
  <c r="AK129" i="12"/>
  <c r="AM129" i="12" s="1"/>
  <c r="AL129" i="12"/>
  <c r="AN129" i="12" s="1"/>
  <c r="R439" i="12"/>
  <c r="AK154" i="12"/>
  <c r="AM154" i="12" s="1"/>
  <c r="AL154" i="12"/>
  <c r="AG408" i="12"/>
  <c r="AI408" i="12" s="1"/>
  <c r="AH408" i="12"/>
  <c r="AJ408" i="12" s="1"/>
  <c r="R78" i="15"/>
  <c r="R380" i="12"/>
  <c r="S175" i="16"/>
  <c r="T175" i="16"/>
  <c r="AD175" i="16" s="1"/>
  <c r="V28" i="15"/>
  <c r="U28" i="15"/>
  <c r="Y28" i="15" s="1"/>
  <c r="W199" i="12"/>
  <c r="AA199" i="12" s="1"/>
  <c r="X199" i="12"/>
  <c r="R397" i="12"/>
  <c r="R224" i="16"/>
  <c r="AF224" i="16" s="1"/>
  <c r="T302" i="12"/>
  <c r="AD302" i="12" s="1"/>
  <c r="S302" i="12"/>
  <c r="T190" i="16"/>
  <c r="AD190" i="16" s="1"/>
  <c r="S190" i="16"/>
  <c r="R293" i="12"/>
  <c r="T486" i="12"/>
  <c r="AD486" i="12" s="1"/>
  <c r="S486" i="12"/>
  <c r="AC486" i="12" s="1"/>
  <c r="S81" i="16"/>
  <c r="T81" i="16"/>
  <c r="AD81" i="16" s="1"/>
  <c r="U209" i="12"/>
  <c r="Y209" i="12" s="1"/>
  <c r="V209" i="12"/>
  <c r="Z209" i="12" s="1"/>
  <c r="R99" i="15"/>
  <c r="X109" i="12"/>
  <c r="W109" i="12"/>
  <c r="AA109" i="12" s="1"/>
  <c r="AK18" i="13"/>
  <c r="AM18" i="13" s="1"/>
  <c r="AL18" i="13"/>
  <c r="AN18" i="13" s="1"/>
  <c r="X25" i="14"/>
  <c r="AB25" i="14" s="1"/>
  <c r="W25" i="14"/>
  <c r="AA25" i="14" s="1"/>
  <c r="X33" i="15"/>
  <c r="AB33" i="15" s="1"/>
  <c r="W33" i="15"/>
  <c r="AA33" i="15" s="1"/>
  <c r="R41" i="16"/>
  <c r="Q41" i="16" s="1"/>
  <c r="AE41" i="16" s="1"/>
  <c r="W378" i="12"/>
  <c r="AA378" i="12" s="1"/>
  <c r="X378" i="12"/>
  <c r="AB378" i="12" s="1"/>
  <c r="V15" i="3"/>
  <c r="Z15" i="3" s="1"/>
  <c r="U15" i="3"/>
  <c r="Y15" i="3" s="1"/>
  <c r="X210" i="12"/>
  <c r="AB210" i="12" s="1"/>
  <c r="W210" i="12"/>
  <c r="AA210" i="12" s="1"/>
  <c r="T228" i="12"/>
  <c r="AD228" i="12" s="1"/>
  <c r="S228" i="12"/>
  <c r="X93" i="12"/>
  <c r="AB93" i="12" s="1"/>
  <c r="W93" i="12"/>
  <c r="AA93" i="12" s="1"/>
  <c r="U288" i="12"/>
  <c r="Y288" i="12" s="1"/>
  <c r="V288" i="12"/>
  <c r="T51" i="16"/>
  <c r="AD51" i="16" s="1"/>
  <c r="S51" i="16"/>
  <c r="T57" i="15"/>
  <c r="AD57" i="15" s="1"/>
  <c r="S57" i="15"/>
  <c r="R104" i="16"/>
  <c r="X61" i="15"/>
  <c r="AB61" i="15" s="1"/>
  <c r="W61" i="15"/>
  <c r="AA61" i="15" s="1"/>
  <c r="AH365" i="12"/>
  <c r="AJ365" i="12" s="1"/>
  <c r="AG365" i="12"/>
  <c r="U324" i="12"/>
  <c r="Y324" i="12" s="1"/>
  <c r="V324" i="12"/>
  <c r="Z324" i="12" s="1"/>
  <c r="R19" i="12"/>
  <c r="S151" i="16"/>
  <c r="AC151" i="16" s="1"/>
  <c r="T151" i="16"/>
  <c r="AD151" i="16" s="1"/>
  <c r="R222" i="16"/>
  <c r="S31" i="12"/>
  <c r="AC31" i="12" s="1"/>
  <c r="T31" i="12"/>
  <c r="AD31" i="12" s="1"/>
  <c r="T463" i="12"/>
  <c r="AD463" i="12" s="1"/>
  <c r="S463" i="12"/>
  <c r="W136" i="12"/>
  <c r="AA136" i="12" s="1"/>
  <c r="X136" i="12"/>
  <c r="AB136" i="12" s="1"/>
  <c r="AL162" i="12"/>
  <c r="AN162" i="12" s="1"/>
  <c r="AK162" i="12"/>
  <c r="AM162" i="12" s="1"/>
  <c r="AL85" i="16"/>
  <c r="AN85" i="16" s="1"/>
  <c r="AK85" i="16"/>
  <c r="AM85" i="16" s="1"/>
  <c r="X421" i="12"/>
  <c r="AB421" i="12" s="1"/>
  <c r="W421" i="12"/>
  <c r="AA421" i="12" s="1"/>
  <c r="AL78" i="16"/>
  <c r="AN78" i="16" s="1"/>
  <c r="AK78" i="16"/>
  <c r="AM78" i="16" s="1"/>
  <c r="R201" i="12"/>
  <c r="V472" i="12"/>
  <c r="U472" i="12"/>
  <c r="Y472" i="12" s="1"/>
  <c r="W199" i="16"/>
  <c r="AA199" i="16" s="1"/>
  <c r="X199" i="16"/>
  <c r="AH199" i="16"/>
  <c r="AJ199" i="16" s="1"/>
  <c r="AG199" i="16"/>
  <c r="R138" i="16"/>
  <c r="U85" i="12"/>
  <c r="Y85" i="12" s="1"/>
  <c r="V85" i="12"/>
  <c r="Z85" i="12" s="1"/>
  <c r="AK122" i="16"/>
  <c r="AM122" i="16" s="1"/>
  <c r="AL122" i="16"/>
  <c r="AN122" i="16" s="1"/>
  <c r="T121" i="16"/>
  <c r="AD121" i="16" s="1"/>
  <c r="S121" i="16"/>
  <c r="AH95" i="12"/>
  <c r="AJ95" i="12" s="1"/>
  <c r="AG95" i="12"/>
  <c r="AI95" i="12" s="1"/>
  <c r="V109" i="16"/>
  <c r="U109" i="16"/>
  <c r="Y109" i="16" s="1"/>
  <c r="W28" i="12"/>
  <c r="AA28" i="12" s="1"/>
  <c r="X28" i="12"/>
  <c r="AG69" i="16"/>
  <c r="AI69" i="16" s="1"/>
  <c r="AH69" i="16"/>
  <c r="AJ69" i="16" s="1"/>
  <c r="R35" i="15"/>
  <c r="T79" i="16"/>
  <c r="AD79" i="16" s="1"/>
  <c r="S79" i="16"/>
  <c r="R326" i="12"/>
  <c r="AL68" i="16"/>
  <c r="AN68" i="16" s="1"/>
  <c r="AK68" i="16"/>
  <c r="AM68" i="16" s="1"/>
  <c r="U113" i="16"/>
  <c r="Y113" i="16" s="1"/>
  <c r="V113" i="16"/>
  <c r="R60" i="12"/>
  <c r="T35" i="14"/>
  <c r="AD35" i="14" s="1"/>
  <c r="S35" i="14"/>
  <c r="W222" i="16"/>
  <c r="AA222" i="16" s="1"/>
  <c r="X222" i="16"/>
  <c r="AB222" i="16" s="1"/>
  <c r="AL186" i="16"/>
  <c r="AN186" i="16" s="1"/>
  <c r="AK186" i="16"/>
  <c r="AM186" i="16" s="1"/>
  <c r="AG289" i="12"/>
  <c r="AH289" i="12"/>
  <c r="AJ289" i="12" s="1"/>
  <c r="V19" i="13"/>
  <c r="Z19" i="13" s="1"/>
  <c r="U19" i="13"/>
  <c r="Y19" i="13" s="1"/>
  <c r="AK340" i="12"/>
  <c r="AL340" i="12"/>
  <c r="AN340" i="12" s="1"/>
  <c r="W329" i="12"/>
  <c r="AA329" i="12" s="1"/>
  <c r="X329" i="12"/>
  <c r="AB329" i="12" s="1"/>
  <c r="X424" i="12"/>
  <c r="AB424" i="12" s="1"/>
  <c r="W424" i="12"/>
  <c r="AA424" i="12" s="1"/>
  <c r="AG475" i="12"/>
  <c r="AH475" i="12"/>
  <c r="AJ475" i="12" s="1"/>
  <c r="R48" i="16"/>
  <c r="V72" i="16"/>
  <c r="Z72" i="16" s="1"/>
  <c r="U72" i="16"/>
  <c r="Y72" i="16" s="1"/>
  <c r="X37" i="12"/>
  <c r="AB37" i="12" s="1"/>
  <c r="W37" i="12"/>
  <c r="AA37" i="12" s="1"/>
  <c r="R82" i="12"/>
  <c r="T40" i="16"/>
  <c r="AD40" i="16" s="1"/>
  <c r="S40" i="16"/>
  <c r="AC40" i="16" s="1"/>
  <c r="R43" i="14"/>
  <c r="AG99" i="16"/>
  <c r="AI99" i="16" s="1"/>
  <c r="AH99" i="16"/>
  <c r="AJ99" i="16" s="1"/>
  <c r="AG144" i="16"/>
  <c r="AH144" i="16"/>
  <c r="AJ144" i="16" s="1"/>
  <c r="V14" i="12"/>
  <c r="Z14" i="12" s="1"/>
  <c r="U14" i="12"/>
  <c r="Y14" i="12" s="1"/>
  <c r="R7" i="12"/>
  <c r="AL232" i="12"/>
  <c r="AN232" i="12" s="1"/>
  <c r="AK232" i="12"/>
  <c r="AM232" i="12" s="1"/>
  <c r="R185" i="12"/>
  <c r="AK44" i="14"/>
  <c r="AM44" i="14" s="1"/>
  <c r="AL44" i="14"/>
  <c r="AN44" i="14" s="1"/>
  <c r="X52" i="16"/>
  <c r="W52" i="16"/>
  <c r="AA52" i="16" s="1"/>
  <c r="AL37" i="16"/>
  <c r="AN37" i="16" s="1"/>
  <c r="AK37" i="16"/>
  <c r="AM37" i="16" s="1"/>
  <c r="AH64" i="16"/>
  <c r="AJ64" i="16" s="1"/>
  <c r="AG64" i="16"/>
  <c r="AH314" i="12"/>
  <c r="AJ314" i="12" s="1"/>
  <c r="AG314" i="12"/>
  <c r="AI314" i="12" s="1"/>
  <c r="AL138" i="16"/>
  <c r="AN138" i="16" s="1"/>
  <c r="AK138" i="16"/>
  <c r="AM138" i="16" s="1"/>
  <c r="V159" i="12"/>
  <c r="U159" i="12"/>
  <c r="Y159" i="12" s="1"/>
  <c r="S56" i="15"/>
  <c r="AC56" i="15" s="1"/>
  <c r="T56" i="15"/>
  <c r="AD56" i="15" s="1"/>
  <c r="R187" i="12"/>
  <c r="V511" i="12"/>
  <c r="Z511" i="12" s="1"/>
  <c r="U511" i="12"/>
  <c r="Y511" i="12" s="1"/>
  <c r="AK38" i="16"/>
  <c r="AM38" i="16" s="1"/>
  <c r="AL38" i="16"/>
  <c r="AN38" i="16" s="1"/>
  <c r="V15" i="13"/>
  <c r="Z15" i="13" s="1"/>
  <c r="U15" i="13"/>
  <c r="Y15" i="13" s="1"/>
  <c r="S77" i="15"/>
  <c r="T77" i="15"/>
  <c r="AD77" i="15" s="1"/>
  <c r="AH169" i="16"/>
  <c r="AJ169" i="16" s="1"/>
  <c r="AG169" i="16"/>
  <c r="AI169" i="16" s="1"/>
  <c r="R203" i="16"/>
  <c r="AF203" i="16" s="1"/>
  <c r="V10" i="15"/>
  <c r="Z10" i="15" s="1"/>
  <c r="U10" i="15"/>
  <c r="Y10" i="15" s="1"/>
  <c r="AH344" i="12"/>
  <c r="AJ344" i="12" s="1"/>
  <c r="AG344" i="12"/>
  <c r="AI344" i="12" s="1"/>
  <c r="T468" i="12"/>
  <c r="AD468" i="12" s="1"/>
  <c r="S468" i="12"/>
  <c r="AL33" i="16"/>
  <c r="AK33" i="16"/>
  <c r="AM33" i="16" s="1"/>
  <c r="U60" i="15"/>
  <c r="Y60" i="15" s="1"/>
  <c r="V60" i="15"/>
  <c r="Z60" i="15" s="1"/>
  <c r="AH46" i="14"/>
  <c r="AJ46" i="14" s="1"/>
  <c r="AG46" i="14"/>
  <c r="AI46" i="14" s="1"/>
  <c r="V92" i="16"/>
  <c r="Z92" i="16" s="1"/>
  <c r="U92" i="16"/>
  <c r="Y92" i="16" s="1"/>
  <c r="X94" i="16"/>
  <c r="AB94" i="16" s="1"/>
  <c r="W94" i="16"/>
  <c r="AA94" i="16" s="1"/>
  <c r="X55" i="16"/>
  <c r="AB55" i="16" s="1"/>
  <c r="W55" i="16"/>
  <c r="AA55" i="16" s="1"/>
  <c r="T119" i="12"/>
  <c r="AD119" i="12" s="1"/>
  <c r="S119" i="12"/>
  <c r="R46" i="15"/>
  <c r="R226" i="16"/>
  <c r="V381" i="12"/>
  <c r="Z381" i="12" s="1"/>
  <c r="U381" i="12"/>
  <c r="Y381" i="12" s="1"/>
  <c r="T55" i="12"/>
  <c r="AD55" i="12" s="1"/>
  <c r="S55" i="12"/>
  <c r="AC55" i="12" s="1"/>
  <c r="V290" i="12"/>
  <c r="Z290" i="12" s="1"/>
  <c r="U290" i="12"/>
  <c r="Y290" i="12" s="1"/>
  <c r="V147" i="16"/>
  <c r="Z147" i="16" s="1"/>
  <c r="U147" i="16"/>
  <c r="Y147" i="16" s="1"/>
  <c r="T90" i="16"/>
  <c r="AD90" i="16" s="1"/>
  <c r="S90" i="16"/>
  <c r="AL16" i="15"/>
  <c r="AN16" i="15" s="1"/>
  <c r="AK16" i="15"/>
  <c r="AM16" i="15" s="1"/>
  <c r="AL191" i="12"/>
  <c r="AN191" i="12" s="1"/>
  <c r="AK191" i="12"/>
  <c r="AM191" i="12" s="1"/>
  <c r="S227" i="16"/>
  <c r="T227" i="16"/>
  <c r="AD227" i="16" s="1"/>
  <c r="R75" i="16"/>
  <c r="R57" i="16"/>
  <c r="AK24" i="16"/>
  <c r="AL24" i="16"/>
  <c r="AL239" i="12"/>
  <c r="AN239" i="12" s="1"/>
  <c r="AK239" i="12"/>
  <c r="AM239" i="12" s="1"/>
  <c r="U38" i="16"/>
  <c r="Y38" i="16" s="1"/>
  <c r="V38" i="16"/>
  <c r="Z38" i="16" s="1"/>
  <c r="T158" i="12"/>
  <c r="AD158" i="12" s="1"/>
  <c r="S158" i="12"/>
  <c r="AC158" i="12" s="1"/>
  <c r="AL13" i="14"/>
  <c r="AN13" i="14" s="1"/>
  <c r="AK13" i="14"/>
  <c r="AM13" i="14" s="1"/>
  <c r="W47" i="12"/>
  <c r="AA47" i="12" s="1"/>
  <c r="X47" i="12"/>
  <c r="AB47" i="12" s="1"/>
  <c r="R197" i="16"/>
  <c r="Q197" i="16" s="1"/>
  <c r="W230" i="12"/>
  <c r="AA230" i="12" s="1"/>
  <c r="X230" i="12"/>
  <c r="AK7" i="13"/>
  <c r="AM7" i="13" s="1"/>
  <c r="AL7" i="13"/>
  <c r="AN7" i="13" s="1"/>
  <c r="AK171" i="12"/>
  <c r="AM171" i="12" s="1"/>
  <c r="AL171" i="12"/>
  <c r="AN171" i="12" s="1"/>
  <c r="R39" i="14"/>
  <c r="T194" i="16"/>
  <c r="AD194" i="16" s="1"/>
  <c r="S194" i="16"/>
  <c r="T102" i="12"/>
  <c r="AD102" i="12" s="1"/>
  <c r="S102" i="12"/>
  <c r="AC102" i="12" s="1"/>
  <c r="V135" i="12"/>
  <c r="Z135" i="12" s="1"/>
  <c r="U135" i="12"/>
  <c r="Y135" i="12" s="1"/>
  <c r="S210" i="12"/>
  <c r="AC210" i="12" s="1"/>
  <c r="T210" i="12"/>
  <c r="AD210" i="12" s="1"/>
  <c r="AG454" i="12"/>
  <c r="AI454" i="12" s="1"/>
  <c r="AH454" i="12"/>
  <c r="AJ454" i="12" s="1"/>
  <c r="R21" i="16"/>
  <c r="AK259" i="12"/>
  <c r="AM259" i="12" s="1"/>
  <c r="AL259" i="12"/>
  <c r="AN259" i="12" s="1"/>
  <c r="AG39" i="12"/>
  <c r="AI39" i="12" s="1"/>
  <c r="AH39" i="12"/>
  <c r="AJ39" i="12" s="1"/>
  <c r="AL65" i="12"/>
  <c r="AN65" i="12" s="1"/>
  <c r="AK65" i="12"/>
  <c r="AM65" i="12" s="1"/>
  <c r="AL56" i="16"/>
  <c r="AN56" i="16" s="1"/>
  <c r="AK56" i="16"/>
  <c r="AM56" i="16" s="1"/>
  <c r="AG319" i="12"/>
  <c r="AH319" i="12"/>
  <c r="AJ319" i="12" s="1"/>
  <c r="T60" i="16"/>
  <c r="AD60" i="16" s="1"/>
  <c r="S60" i="16"/>
  <c r="AC60" i="16" s="1"/>
  <c r="W104" i="12"/>
  <c r="AA104" i="12" s="1"/>
  <c r="X104" i="12"/>
  <c r="AB104" i="12" s="1"/>
  <c r="AG305" i="12"/>
  <c r="AI305" i="12" s="1"/>
  <c r="AH305" i="12"/>
  <c r="AJ305" i="12" s="1"/>
  <c r="W18" i="12"/>
  <c r="AA18" i="12" s="1"/>
  <c r="X18" i="12"/>
  <c r="AK61" i="16"/>
  <c r="AM61" i="16" s="1"/>
  <c r="AL61" i="16"/>
  <c r="AN61" i="16" s="1"/>
  <c r="R398" i="12"/>
  <c r="R279" i="12"/>
  <c r="S44" i="15"/>
  <c r="AC44" i="15" s="1"/>
  <c r="T44" i="15"/>
  <c r="AD44" i="15" s="1"/>
  <c r="S149" i="12"/>
  <c r="AC149" i="12" s="1"/>
  <c r="T149" i="12"/>
  <c r="AD149" i="12" s="1"/>
  <c r="V205" i="12"/>
  <c r="Z205" i="12" s="1"/>
  <c r="U205" i="12"/>
  <c r="Y205" i="12" s="1"/>
  <c r="U357" i="12"/>
  <c r="Y357" i="12" s="1"/>
  <c r="V357" i="12"/>
  <c r="AH244" i="12"/>
  <c r="AJ244" i="12" s="1"/>
  <c r="AG244" i="12"/>
  <c r="AI244" i="12" s="1"/>
  <c r="V12" i="14"/>
  <c r="Z12" i="14" s="1"/>
  <c r="U12" i="14"/>
  <c r="Y12" i="14" s="1"/>
  <c r="AG184" i="12"/>
  <c r="AI184" i="12" s="1"/>
  <c r="AH184" i="12"/>
  <c r="AJ184" i="12" s="1"/>
  <c r="X71" i="15"/>
  <c r="W71" i="15"/>
  <c r="AA71" i="15" s="1"/>
  <c r="U199" i="16"/>
  <c r="Y199" i="16" s="1"/>
  <c r="V199" i="16"/>
  <c r="AK90" i="16"/>
  <c r="AM90" i="16" s="1"/>
  <c r="AL90" i="16"/>
  <c r="AN90" i="16" s="1"/>
  <c r="T153" i="16"/>
  <c r="AD153" i="16" s="1"/>
  <c r="S153" i="16"/>
  <c r="AC153" i="16" s="1"/>
  <c r="X183" i="12"/>
  <c r="AB183" i="12" s="1"/>
  <c r="W183" i="12"/>
  <c r="AA183" i="12" s="1"/>
  <c r="X10" i="13"/>
  <c r="AB10" i="13" s="1"/>
  <c r="W10" i="13"/>
  <c r="AA10" i="13" s="1"/>
  <c r="AH95" i="15"/>
  <c r="AJ95" i="15" s="1"/>
  <c r="AG95" i="15"/>
  <c r="AI95" i="15" s="1"/>
  <c r="S25" i="16"/>
  <c r="T25" i="16"/>
  <c r="AD25" i="16" s="1"/>
  <c r="T41" i="14"/>
  <c r="AD41" i="14" s="1"/>
  <c r="S41" i="14"/>
  <c r="AC41" i="14" s="1"/>
  <c r="W35" i="12"/>
  <c r="AA35" i="12" s="1"/>
  <c r="X35" i="12"/>
  <c r="AB35" i="12" s="1"/>
  <c r="R144" i="12"/>
  <c r="W367" i="12"/>
  <c r="AA367" i="12" s="1"/>
  <c r="X367" i="12"/>
  <c r="AG179" i="16"/>
  <c r="AI179" i="16" s="1"/>
  <c r="AH179" i="16"/>
  <c r="AJ179" i="16" s="1"/>
  <c r="T398" i="12"/>
  <c r="AD398" i="12" s="1"/>
  <c r="S398" i="12"/>
  <c r="AC398" i="12" s="1"/>
  <c r="V108" i="16"/>
  <c r="Z108" i="16" s="1"/>
  <c r="U108" i="16"/>
  <c r="Y108" i="16" s="1"/>
  <c r="U87" i="12"/>
  <c r="Y87" i="12" s="1"/>
  <c r="V87" i="12"/>
  <c r="R17" i="13"/>
  <c r="R500" i="12"/>
  <c r="AK35" i="13"/>
  <c r="AL35" i="13"/>
  <c r="AN35" i="13" s="1"/>
  <c r="AL159" i="12"/>
  <c r="AN159" i="12" s="1"/>
  <c r="AK159" i="12"/>
  <c r="AM159" i="12" s="1"/>
  <c r="V158" i="12"/>
  <c r="Z158" i="12" s="1"/>
  <c r="U158" i="12"/>
  <c r="Y158" i="12" s="1"/>
  <c r="X150" i="12"/>
  <c r="W150" i="12"/>
  <c r="AA150" i="12" s="1"/>
  <c r="S283" i="12"/>
  <c r="T283" i="12"/>
  <c r="AD283" i="12" s="1"/>
  <c r="V424" i="12"/>
  <c r="U424" i="12"/>
  <c r="Y424" i="12" s="1"/>
  <c r="W406" i="12"/>
  <c r="AA406" i="12" s="1"/>
  <c r="X406" i="12"/>
  <c r="U321" i="12"/>
  <c r="Y321" i="12" s="1"/>
  <c r="V321" i="12"/>
  <c r="Z321" i="12" s="1"/>
  <c r="AL164" i="16"/>
  <c r="AN164" i="16" s="1"/>
  <c r="AK164" i="16"/>
  <c r="AM164" i="16" s="1"/>
  <c r="V23" i="14"/>
  <c r="Z23" i="14" s="1"/>
  <c r="U23" i="14"/>
  <c r="Y23" i="14" s="1"/>
  <c r="T35" i="16"/>
  <c r="AD35" i="16" s="1"/>
  <c r="S35" i="16"/>
  <c r="AC35" i="16" s="1"/>
  <c r="U144" i="16"/>
  <c r="Y144" i="16" s="1"/>
  <c r="V144" i="16"/>
  <c r="Z144" i="16" s="1"/>
  <c r="U181" i="16"/>
  <c r="Y181" i="16" s="1"/>
  <c r="V181" i="16"/>
  <c r="Z181" i="16" s="1"/>
  <c r="AL305" i="12"/>
  <c r="AN305" i="12" s="1"/>
  <c r="AK305" i="12"/>
  <c r="AM305" i="12" s="1"/>
  <c r="R36" i="12"/>
  <c r="X428" i="12"/>
  <c r="AB428" i="12" s="1"/>
  <c r="W428" i="12"/>
  <c r="AA428" i="12" s="1"/>
  <c r="S205" i="16"/>
  <c r="AC205" i="16" s="1"/>
  <c r="T205" i="16"/>
  <c r="AD205" i="16" s="1"/>
  <c r="U330" i="12"/>
  <c r="Y330" i="12" s="1"/>
  <c r="V330" i="12"/>
  <c r="Z330" i="12" s="1"/>
  <c r="X93" i="16"/>
  <c r="AB93" i="16" s="1"/>
  <c r="W93" i="16"/>
  <c r="AA93" i="16" s="1"/>
  <c r="R94" i="15"/>
  <c r="AK64" i="12"/>
  <c r="AM64" i="12" s="1"/>
  <c r="AL64" i="12"/>
  <c r="AN64" i="12" s="1"/>
  <c r="R240" i="12"/>
  <c r="T15" i="12"/>
  <c r="AD15" i="12" s="1"/>
  <c r="S15" i="12"/>
  <c r="AC15" i="12" s="1"/>
  <c r="AG18" i="13"/>
  <c r="AI18" i="13" s="1"/>
  <c r="AH18" i="13"/>
  <c r="AJ18" i="13" s="1"/>
  <c r="AH263" i="12"/>
  <c r="AJ263" i="12" s="1"/>
  <c r="AG263" i="12"/>
  <c r="X49" i="12"/>
  <c r="AB49" i="12" s="1"/>
  <c r="W49" i="12"/>
  <c r="AA49" i="12" s="1"/>
  <c r="S48" i="16"/>
  <c r="T48" i="16"/>
  <c r="AD48" i="16" s="1"/>
  <c r="X14" i="13"/>
  <c r="AB14" i="13" s="1"/>
  <c r="W14" i="13"/>
  <c r="AA14" i="13" s="1"/>
  <c r="R40" i="14"/>
  <c r="AG220" i="16"/>
  <c r="AI220" i="16" s="1"/>
  <c r="AH220" i="16"/>
  <c r="AJ220" i="16" s="1"/>
  <c r="R26" i="16"/>
  <c r="X133" i="16"/>
  <c r="AB133" i="16" s="1"/>
  <c r="W133" i="16"/>
  <c r="AA133" i="16" s="1"/>
  <c r="V7" i="14"/>
  <c r="U7" i="14"/>
  <c r="Y7" i="14" s="1"/>
  <c r="AG99" i="12"/>
  <c r="AI99" i="12" s="1"/>
  <c r="AH99" i="12"/>
  <c r="AJ99" i="12" s="1"/>
  <c r="AG238" i="12"/>
  <c r="AH238" i="12"/>
  <c r="AJ238" i="12" s="1"/>
  <c r="R52" i="16"/>
  <c r="AG106" i="12"/>
  <c r="AH106" i="12"/>
  <c r="AJ106" i="12" s="1"/>
  <c r="AG62" i="16"/>
  <c r="AH62" i="16"/>
  <c r="AJ62" i="16" s="1"/>
  <c r="AL482" i="12"/>
  <c r="AN482" i="12" s="1"/>
  <c r="AK482" i="12"/>
  <c r="AM482" i="12" s="1"/>
  <c r="AL28" i="16"/>
  <c r="AK28" i="16"/>
  <c r="AM28" i="16" s="1"/>
  <c r="W439" i="12"/>
  <c r="AA439" i="12" s="1"/>
  <c r="X439" i="12"/>
  <c r="AB439" i="12" s="1"/>
  <c r="W192" i="16"/>
  <c r="AA192" i="16" s="1"/>
  <c r="X192" i="16"/>
  <c r="AB192" i="16" s="1"/>
  <c r="AG295" i="12"/>
  <c r="AI295" i="12" s="1"/>
  <c r="AH295" i="12"/>
  <c r="AJ295" i="12" s="1"/>
  <c r="X396" i="12"/>
  <c r="W396" i="12"/>
  <c r="AA396" i="12" s="1"/>
  <c r="AH178" i="16"/>
  <c r="AJ178" i="16" s="1"/>
  <c r="AG178" i="16"/>
  <c r="AI178" i="16" s="1"/>
  <c r="W21" i="16"/>
  <c r="AA21" i="16" s="1"/>
  <c r="X21" i="16"/>
  <c r="R62" i="15"/>
  <c r="U122" i="16"/>
  <c r="Y122" i="16" s="1"/>
  <c r="V122" i="16"/>
  <c r="Z122" i="16" s="1"/>
  <c r="AG156" i="12"/>
  <c r="AI156" i="12" s="1"/>
  <c r="AH156" i="12"/>
  <c r="AJ156" i="12" s="1"/>
  <c r="W273" i="12"/>
  <c r="AA273" i="12" s="1"/>
  <c r="X273" i="12"/>
  <c r="AB273" i="12" s="1"/>
  <c r="AH34" i="16"/>
  <c r="AJ34" i="16" s="1"/>
  <c r="AG34" i="16"/>
  <c r="AI34" i="16" s="1"/>
  <c r="X209" i="12"/>
  <c r="AB209" i="12" s="1"/>
  <c r="W209" i="12"/>
  <c r="AA209" i="12" s="1"/>
  <c r="X436" i="12"/>
  <c r="AB436" i="12" s="1"/>
  <c r="W436" i="12"/>
  <c r="AA436" i="12" s="1"/>
  <c r="R199" i="16"/>
  <c r="R9" i="13"/>
  <c r="AK189" i="16"/>
  <c r="AM189" i="16" s="1"/>
  <c r="AL189" i="16"/>
  <c r="AN189" i="16" s="1"/>
  <c r="AL34" i="12"/>
  <c r="AN34" i="12" s="1"/>
  <c r="AK34" i="12"/>
  <c r="AM34" i="12" s="1"/>
  <c r="W419" i="12"/>
  <c r="AA419" i="12" s="1"/>
  <c r="X419" i="12"/>
  <c r="V222" i="16"/>
  <c r="Z222" i="16" s="1"/>
  <c r="U222" i="16"/>
  <c r="Y222" i="16" s="1"/>
  <c r="AL81" i="12"/>
  <c r="AN81" i="12" s="1"/>
  <c r="AK81" i="12"/>
  <c r="AM81" i="12" s="1"/>
  <c r="T133" i="12"/>
  <c r="AD133" i="12" s="1"/>
  <c r="S133" i="12"/>
  <c r="AC133" i="12" s="1"/>
  <c r="AH160" i="16"/>
  <c r="AJ160" i="16" s="1"/>
  <c r="AG160" i="16"/>
  <c r="AI160" i="16" s="1"/>
  <c r="R171" i="16"/>
  <c r="R16" i="15"/>
  <c r="X239" i="12"/>
  <c r="AB239" i="12" s="1"/>
  <c r="W239" i="12"/>
  <c r="AA239" i="12" s="1"/>
  <c r="R23" i="13"/>
  <c r="U442" i="12"/>
  <c r="Y442" i="12" s="1"/>
  <c r="V442" i="12"/>
  <c r="Z442" i="12" s="1"/>
  <c r="AH291" i="12"/>
  <c r="AJ291" i="12" s="1"/>
  <c r="AG291" i="12"/>
  <c r="AI291" i="12" s="1"/>
  <c r="R370" i="12"/>
  <c r="X26" i="16"/>
  <c r="AB26" i="16" s="1"/>
  <c r="W26" i="16"/>
  <c r="AA26" i="16" s="1"/>
  <c r="X89" i="16"/>
  <c r="W89" i="16"/>
  <c r="AA89" i="16" s="1"/>
  <c r="X85" i="15"/>
  <c r="AB85" i="15" s="1"/>
  <c r="W85" i="15"/>
  <c r="AA85" i="15" s="1"/>
  <c r="AK209" i="16"/>
  <c r="AM209" i="16" s="1"/>
  <c r="AL209" i="16"/>
  <c r="AN209" i="16" s="1"/>
  <c r="V167" i="16"/>
  <c r="U167" i="16"/>
  <c r="Y167" i="16" s="1"/>
  <c r="R227" i="12"/>
  <c r="R225" i="16"/>
  <c r="Q225" i="16" s="1"/>
  <c r="AE225" i="16" s="1"/>
  <c r="X234" i="12"/>
  <c r="AB234" i="12" s="1"/>
  <c r="W234" i="12"/>
  <c r="AA234" i="12" s="1"/>
  <c r="AL395" i="12"/>
  <c r="AK395" i="12"/>
  <c r="AM395" i="12" s="1"/>
  <c r="AG113" i="16"/>
  <c r="AI113" i="16" s="1"/>
  <c r="AH113" i="16"/>
  <c r="AJ113" i="16" s="1"/>
  <c r="AL49" i="16"/>
  <c r="AN49" i="16" s="1"/>
  <c r="AK49" i="16"/>
  <c r="AM49" i="16" s="1"/>
  <c r="X86" i="12"/>
  <c r="AB86" i="12" s="1"/>
  <c r="W86" i="12"/>
  <c r="AA86" i="12" s="1"/>
  <c r="T9" i="15"/>
  <c r="AD9" i="15" s="1"/>
  <c r="S9" i="15"/>
  <c r="AC9" i="15" s="1"/>
  <c r="AK161" i="16"/>
  <c r="AM161" i="16" s="1"/>
  <c r="AL161" i="16"/>
  <c r="AN161" i="16" s="1"/>
  <c r="X341" i="12"/>
  <c r="AB341" i="12" s="1"/>
  <c r="W341" i="12"/>
  <c r="AA341" i="12" s="1"/>
  <c r="AL33" i="14"/>
  <c r="AN33" i="14" s="1"/>
  <c r="AK33" i="14"/>
  <c r="AM33" i="14" s="1"/>
  <c r="W25" i="13"/>
  <c r="AA25" i="13" s="1"/>
  <c r="X25" i="13"/>
  <c r="U46" i="16"/>
  <c r="Y46" i="16" s="1"/>
  <c r="V46" i="16"/>
  <c r="Z46" i="16" s="1"/>
  <c r="AH432" i="12"/>
  <c r="AJ432" i="12" s="1"/>
  <c r="AG432" i="12"/>
  <c r="U219" i="12"/>
  <c r="Y219" i="12" s="1"/>
  <c r="V219" i="12"/>
  <c r="V71" i="12"/>
  <c r="Z71" i="12" s="1"/>
  <c r="U71" i="12"/>
  <c r="Y71" i="12" s="1"/>
  <c r="AL254" i="12"/>
  <c r="AN254" i="12" s="1"/>
  <c r="AK254" i="12"/>
  <c r="AM254" i="12" s="1"/>
  <c r="V15" i="14"/>
  <c r="Z15" i="14" s="1"/>
  <c r="U15" i="14"/>
  <c r="Y15" i="14" s="1"/>
  <c r="U22" i="15"/>
  <c r="Y22" i="15" s="1"/>
  <c r="V22" i="15"/>
  <c r="Z22" i="15" s="1"/>
  <c r="AK332" i="12"/>
  <c r="AM332" i="12" s="1"/>
  <c r="AL332" i="12"/>
  <c r="AN332" i="12" s="1"/>
  <c r="R223" i="16"/>
  <c r="AF223" i="16" s="1"/>
  <c r="U218" i="16"/>
  <c r="Y218" i="16" s="1"/>
  <c r="V218" i="16"/>
  <c r="V126" i="16"/>
  <c r="Z126" i="16" s="1"/>
  <c r="U126" i="16"/>
  <c r="Y126" i="16" s="1"/>
  <c r="R103" i="16"/>
  <c r="AF103" i="16" s="1"/>
  <c r="T94" i="15"/>
  <c r="AD94" i="15" s="1"/>
  <c r="S94" i="15"/>
  <c r="AC94" i="15" s="1"/>
  <c r="W22" i="13"/>
  <c r="AA22" i="13" s="1"/>
  <c r="X22" i="13"/>
  <c r="AB22" i="13" s="1"/>
  <c r="W31" i="12"/>
  <c r="AA31" i="12" s="1"/>
  <c r="X31" i="12"/>
  <c r="AB31" i="12" s="1"/>
  <c r="S148" i="16"/>
  <c r="T148" i="16"/>
  <c r="AD148" i="16" s="1"/>
  <c r="AK116" i="12"/>
  <c r="AM116" i="12" s="1"/>
  <c r="AL116" i="12"/>
  <c r="AN116" i="12" s="1"/>
  <c r="AK193" i="12"/>
  <c r="AM193" i="12" s="1"/>
  <c r="AL193" i="12"/>
  <c r="AN193" i="12" s="1"/>
  <c r="AL31" i="16"/>
  <c r="AK31" i="16"/>
  <c r="AM31" i="16" s="1"/>
  <c r="V246" i="12"/>
  <c r="Z246" i="12" s="1"/>
  <c r="U246" i="12"/>
  <c r="Y246" i="12" s="1"/>
  <c r="W60" i="12"/>
  <c r="AA60" i="12" s="1"/>
  <c r="X60" i="12"/>
  <c r="T59" i="16"/>
  <c r="AD59" i="16" s="1"/>
  <c r="S59" i="16"/>
  <c r="AC59" i="16" s="1"/>
  <c r="R42" i="16"/>
  <c r="W316" i="12"/>
  <c r="AA316" i="12" s="1"/>
  <c r="X316" i="12"/>
  <c r="AB316" i="12" s="1"/>
  <c r="AG215" i="12"/>
  <c r="AI215" i="12" s="1"/>
  <c r="AH215" i="12"/>
  <c r="AJ215" i="12" s="1"/>
  <c r="R430" i="12"/>
  <c r="U107" i="16"/>
  <c r="Y107" i="16" s="1"/>
  <c r="V107" i="16"/>
  <c r="Z107" i="16" s="1"/>
  <c r="R74" i="16"/>
  <c r="R119" i="12"/>
  <c r="R331" i="12"/>
  <c r="X20" i="12"/>
  <c r="AB20" i="12" s="1"/>
  <c r="W20" i="12"/>
  <c r="AA20" i="12" s="1"/>
  <c r="X91" i="12"/>
  <c r="AB91" i="12" s="1"/>
  <c r="W91" i="12"/>
  <c r="AA91" i="12" s="1"/>
  <c r="X365" i="12"/>
  <c r="W365" i="12"/>
  <c r="AA365" i="12" s="1"/>
  <c r="U91" i="16"/>
  <c r="Y91" i="16" s="1"/>
  <c r="V91" i="16"/>
  <c r="Z91" i="16" s="1"/>
  <c r="R257" i="12"/>
  <c r="S161" i="12"/>
  <c r="T161" i="12"/>
  <c r="AD161" i="12" s="1"/>
  <c r="V277" i="12"/>
  <c r="Z277" i="12" s="1"/>
  <c r="U277" i="12"/>
  <c r="Y277" i="12" s="1"/>
  <c r="AH267" i="12"/>
  <c r="AJ267" i="12" s="1"/>
  <c r="AG267" i="12"/>
  <c r="AI267" i="12" s="1"/>
  <c r="AK155" i="16"/>
  <c r="AM155" i="16" s="1"/>
  <c r="AL155" i="16"/>
  <c r="AN155" i="16" s="1"/>
  <c r="AL67" i="16"/>
  <c r="AN67" i="16" s="1"/>
  <c r="AK67" i="16"/>
  <c r="AM67" i="16" s="1"/>
  <c r="X293" i="12"/>
  <c r="AB293" i="12" s="1"/>
  <c r="W293" i="12"/>
  <c r="AA293" i="12" s="1"/>
  <c r="V438" i="12"/>
  <c r="Z438" i="12" s="1"/>
  <c r="U438" i="12"/>
  <c r="Y438" i="12" s="1"/>
  <c r="S82" i="12"/>
  <c r="T82" i="12"/>
  <c r="AD82" i="12" s="1"/>
  <c r="AG220" i="12"/>
  <c r="AH220" i="12"/>
  <c r="AJ220" i="12" s="1"/>
  <c r="T171" i="16"/>
  <c r="AD171" i="16" s="1"/>
  <c r="S171" i="16"/>
  <c r="R49" i="16"/>
  <c r="V339" i="12"/>
  <c r="U339" i="12"/>
  <c r="Y339" i="12" s="1"/>
  <c r="T437" i="12"/>
  <c r="AD437" i="12" s="1"/>
  <c r="S437" i="12"/>
  <c r="AC437" i="12" s="1"/>
  <c r="X224" i="12"/>
  <c r="AB224" i="12" s="1"/>
  <c r="W224" i="12"/>
  <c r="AA224" i="12" s="1"/>
  <c r="X189" i="16"/>
  <c r="AB189" i="16" s="1"/>
  <c r="W189" i="16"/>
  <c r="AA189" i="16" s="1"/>
  <c r="R204" i="16"/>
  <c r="AF204" i="16" s="1"/>
  <c r="V41" i="16"/>
  <c r="Z41" i="16" s="1"/>
  <c r="U41" i="16"/>
  <c r="Y41" i="16" s="1"/>
  <c r="S205" i="12"/>
  <c r="T205" i="12"/>
  <c r="AD205" i="12" s="1"/>
  <c r="R33" i="12"/>
  <c r="U74" i="16"/>
  <c r="Y74" i="16" s="1"/>
  <c r="V74" i="16"/>
  <c r="T89" i="16"/>
  <c r="AD89" i="16" s="1"/>
  <c r="S89" i="16"/>
  <c r="AL221" i="12"/>
  <c r="AN221" i="12" s="1"/>
  <c r="AK221" i="12"/>
  <c r="AM221" i="12" s="1"/>
  <c r="W282" i="12"/>
  <c r="AA282" i="12" s="1"/>
  <c r="X282" i="12"/>
  <c r="AL26" i="14"/>
  <c r="AN26" i="14" s="1"/>
  <c r="AK26" i="14"/>
  <c r="AM26" i="14" s="1"/>
  <c r="W138" i="16"/>
  <c r="AA138" i="16" s="1"/>
  <c r="X138" i="16"/>
  <c r="V120" i="16"/>
  <c r="U120" i="16"/>
  <c r="Y120" i="16" s="1"/>
  <c r="X17" i="14"/>
  <c r="AB17" i="14" s="1"/>
  <c r="W17" i="14"/>
  <c r="AA17" i="14" s="1"/>
  <c r="T167" i="16"/>
  <c r="AD167" i="16" s="1"/>
  <c r="S167" i="16"/>
  <c r="U8" i="13"/>
  <c r="Y8" i="13" s="1"/>
  <c r="V8" i="13"/>
  <c r="Z8" i="13" s="1"/>
  <c r="AK22" i="12"/>
  <c r="AM22" i="12" s="1"/>
  <c r="AL22" i="12"/>
  <c r="AN22" i="12" s="1"/>
  <c r="U114" i="16"/>
  <c r="Y114" i="16" s="1"/>
  <c r="V114" i="16"/>
  <c r="AG428" i="12"/>
  <c r="AI428" i="12" s="1"/>
  <c r="AH428" i="12"/>
  <c r="AJ428" i="12" s="1"/>
  <c r="U35" i="12"/>
  <c r="Y35" i="12" s="1"/>
  <c r="V35" i="12"/>
  <c r="Z35" i="12" s="1"/>
  <c r="T93" i="12"/>
  <c r="AD93" i="12" s="1"/>
  <c r="S93" i="12"/>
  <c r="AC93" i="12" s="1"/>
  <c r="U407" i="12"/>
  <c r="Y407" i="12" s="1"/>
  <c r="V407" i="12"/>
  <c r="Z407" i="12" s="1"/>
  <c r="AH181" i="12"/>
  <c r="AJ181" i="12" s="1"/>
  <c r="AG181" i="12"/>
  <c r="AI181" i="12" s="1"/>
  <c r="T119" i="16"/>
  <c r="AD119" i="16" s="1"/>
  <c r="S119" i="16"/>
  <c r="U213" i="16"/>
  <c r="Y213" i="16" s="1"/>
  <c r="V213" i="16"/>
  <c r="Z213" i="16" s="1"/>
  <c r="W101" i="15"/>
  <c r="AA101" i="15" s="1"/>
  <c r="X101" i="15"/>
  <c r="U206" i="16"/>
  <c r="Y206" i="16" s="1"/>
  <c r="V206" i="16"/>
  <c r="Z206" i="16" s="1"/>
  <c r="U89" i="16"/>
  <c r="Y89" i="16" s="1"/>
  <c r="V89" i="16"/>
  <c r="R93" i="12"/>
  <c r="Q93" i="12" s="1"/>
  <c r="AE93" i="12" s="1"/>
  <c r="AH180" i="16"/>
  <c r="AJ180" i="16" s="1"/>
  <c r="AG180" i="16"/>
  <c r="AI180" i="16" s="1"/>
  <c r="U84" i="16"/>
  <c r="Y84" i="16" s="1"/>
  <c r="V84" i="16"/>
  <c r="Z84" i="16" s="1"/>
  <c r="AG40" i="16"/>
  <c r="AI40" i="16" s="1"/>
  <c r="AH40" i="16"/>
  <c r="AJ40" i="16" s="1"/>
  <c r="V63" i="12"/>
  <c r="Z63" i="12" s="1"/>
  <c r="U63" i="12"/>
  <c r="Y63" i="12" s="1"/>
  <c r="R169" i="12"/>
  <c r="AK8" i="13"/>
  <c r="AM8" i="13" s="1"/>
  <c r="AL8" i="13"/>
  <c r="R89" i="16"/>
  <c r="AH451" i="12"/>
  <c r="AJ451" i="12" s="1"/>
  <c r="AG451" i="12"/>
  <c r="AI451" i="12" s="1"/>
  <c r="X12" i="14"/>
  <c r="AB12" i="14" s="1"/>
  <c r="W12" i="14"/>
  <c r="AA12" i="14" s="1"/>
  <c r="AG434" i="12"/>
  <c r="AI434" i="12" s="1"/>
  <c r="AH434" i="12"/>
  <c r="AJ434" i="12" s="1"/>
  <c r="S78" i="16"/>
  <c r="T78" i="16"/>
  <c r="AD78" i="16" s="1"/>
  <c r="V173" i="12"/>
  <c r="U173" i="12"/>
  <c r="Y173" i="12" s="1"/>
  <c r="AK371" i="12"/>
  <c r="AM371" i="12" s="1"/>
  <c r="AL371" i="12"/>
  <c r="AN371" i="12" s="1"/>
  <c r="X83" i="12"/>
  <c r="W83" i="12"/>
  <c r="AA83" i="12" s="1"/>
  <c r="T192" i="12"/>
  <c r="AD192" i="12" s="1"/>
  <c r="S192" i="12"/>
  <c r="AC192" i="12" s="1"/>
  <c r="X227" i="16"/>
  <c r="W227" i="16"/>
  <c r="AA227" i="16" s="1"/>
  <c r="R58" i="16"/>
  <c r="U44" i="15"/>
  <c r="Y44" i="15" s="1"/>
  <c r="V44" i="15"/>
  <c r="Z44" i="15" s="1"/>
  <c r="U197" i="16"/>
  <c r="Y197" i="16" s="1"/>
  <c r="V197" i="16"/>
  <c r="Z197" i="16" s="1"/>
  <c r="AK187" i="16"/>
  <c r="AM187" i="16" s="1"/>
  <c r="AL187" i="16"/>
  <c r="AN187" i="16" s="1"/>
  <c r="X42" i="14"/>
  <c r="W42" i="14"/>
  <c r="AA42" i="14" s="1"/>
  <c r="V369" i="12"/>
  <c r="Z369" i="12" s="1"/>
  <c r="U369" i="12"/>
  <c r="Y369" i="12" s="1"/>
  <c r="T126" i="12"/>
  <c r="AD126" i="12" s="1"/>
  <c r="S126" i="12"/>
  <c r="T95" i="12"/>
  <c r="AD95" i="12" s="1"/>
  <c r="S95" i="12"/>
  <c r="AC95" i="12" s="1"/>
  <c r="AH163" i="16"/>
  <c r="AJ163" i="16" s="1"/>
  <c r="AG163" i="16"/>
  <c r="S41" i="16"/>
  <c r="T41" i="16"/>
  <c r="AD41" i="16" s="1"/>
  <c r="W63" i="16"/>
  <c r="AA63" i="16" s="1"/>
  <c r="X63" i="16"/>
  <c r="AB63" i="16" s="1"/>
  <c r="AK400" i="12"/>
  <c r="AM400" i="12" s="1"/>
  <c r="AL400" i="12"/>
  <c r="R275" i="12"/>
  <c r="AK189" i="12"/>
  <c r="AM189" i="12" s="1"/>
  <c r="AL189" i="12"/>
  <c r="AN189" i="12" s="1"/>
  <c r="W25" i="12"/>
  <c r="AA25" i="12" s="1"/>
  <c r="X25" i="12"/>
  <c r="AB25" i="12" s="1"/>
  <c r="R20" i="14"/>
  <c r="W228" i="12"/>
  <c r="AA228" i="12" s="1"/>
  <c r="X228" i="12"/>
  <c r="AB228" i="12" s="1"/>
  <c r="R93" i="16"/>
  <c r="V69" i="15"/>
  <c r="Z69" i="15" s="1"/>
  <c r="U69" i="15"/>
  <c r="Y69" i="15" s="1"/>
  <c r="AK54" i="15"/>
  <c r="AM54" i="15" s="1"/>
  <c r="AL54" i="15"/>
  <c r="AN54" i="15" s="1"/>
  <c r="X20" i="16"/>
  <c r="AB20" i="16" s="1"/>
  <c r="W20" i="16"/>
  <c r="AA20" i="16" s="1"/>
  <c r="AL486" i="12"/>
  <c r="AN486" i="12" s="1"/>
  <c r="AK486" i="12"/>
  <c r="AM486" i="12" s="1"/>
  <c r="R501" i="12"/>
  <c r="Q501" i="12" s="1"/>
  <c r="AE501" i="12" s="1"/>
  <c r="S168" i="12"/>
  <c r="AC168" i="12" s="1"/>
  <c r="T168" i="12"/>
  <c r="AD168" i="12" s="1"/>
  <c r="AK203" i="12"/>
  <c r="AM203" i="12" s="1"/>
  <c r="AL203" i="12"/>
  <c r="V231" i="12"/>
  <c r="Z231" i="12" s="1"/>
  <c r="U231" i="12"/>
  <c r="Y231" i="12" s="1"/>
  <c r="S149" i="16"/>
  <c r="T149" i="16"/>
  <c r="AD149" i="16" s="1"/>
  <c r="T62" i="16"/>
  <c r="AD62" i="16" s="1"/>
  <c r="S62" i="16"/>
  <c r="AC62" i="16" s="1"/>
  <c r="AK277" i="12"/>
  <c r="AM277" i="12" s="1"/>
  <c r="AL277" i="12"/>
  <c r="AN277" i="12" s="1"/>
  <c r="S203" i="12"/>
  <c r="AC203" i="12" s="1"/>
  <c r="T203" i="12"/>
  <c r="AD203" i="12" s="1"/>
  <c r="AK15" i="14"/>
  <c r="AM15" i="14" s="1"/>
  <c r="AL15" i="14"/>
  <c r="AN15" i="14" s="1"/>
  <c r="S276" i="12"/>
  <c r="AC276" i="12" s="1"/>
  <c r="T276" i="12"/>
  <c r="AD276" i="12" s="1"/>
  <c r="T14" i="12"/>
  <c r="AD14" i="12" s="1"/>
  <c r="S14" i="12"/>
  <c r="AC14" i="12" s="1"/>
  <c r="T44" i="16"/>
  <c r="AD44" i="16" s="1"/>
  <c r="S44" i="16"/>
  <c r="U135" i="16"/>
  <c r="Y135" i="16" s="1"/>
  <c r="V135" i="16"/>
  <c r="Z135" i="16" s="1"/>
  <c r="AL414" i="12"/>
  <c r="AN414" i="12" s="1"/>
  <c r="AK414" i="12"/>
  <c r="AM414" i="12" s="1"/>
  <c r="S169" i="16"/>
  <c r="T169" i="16"/>
  <c r="AD169" i="16" s="1"/>
  <c r="X43" i="14"/>
  <c r="AB43" i="14" s="1"/>
  <c r="W43" i="14"/>
  <c r="AA43" i="14" s="1"/>
  <c r="T350" i="12"/>
  <c r="AD350" i="12" s="1"/>
  <c r="S350" i="12"/>
  <c r="AC350" i="12" s="1"/>
  <c r="R342" i="12"/>
  <c r="R241" i="12"/>
  <c r="R87" i="15"/>
  <c r="V257" i="12"/>
  <c r="U257" i="12"/>
  <c r="Y257" i="12" s="1"/>
  <c r="W200" i="16"/>
  <c r="AA200" i="16" s="1"/>
  <c r="X200" i="16"/>
  <c r="AB200" i="16" s="1"/>
  <c r="T212" i="12"/>
  <c r="AD212" i="12" s="1"/>
  <c r="S212" i="12"/>
  <c r="U210" i="16"/>
  <c r="Y210" i="16" s="1"/>
  <c r="V210" i="16"/>
  <c r="AG499" i="12"/>
  <c r="AI499" i="12" s="1"/>
  <c r="AH499" i="12"/>
  <c r="AJ499" i="12" s="1"/>
  <c r="X33" i="16"/>
  <c r="AB33" i="16" s="1"/>
  <c r="W33" i="16"/>
  <c r="AA33" i="16" s="1"/>
  <c r="AH65" i="16"/>
  <c r="AJ65" i="16" s="1"/>
  <c r="AG65" i="16"/>
  <c r="AI65" i="16" s="1"/>
  <c r="V75" i="16"/>
  <c r="Z75" i="16" s="1"/>
  <c r="U75" i="16"/>
  <c r="Y75" i="16" s="1"/>
  <c r="T91" i="12"/>
  <c r="AD91" i="12" s="1"/>
  <c r="S91" i="12"/>
  <c r="AC91" i="12" s="1"/>
  <c r="T260" i="12"/>
  <c r="AD260" i="12" s="1"/>
  <c r="S260" i="12"/>
  <c r="AC260" i="12" s="1"/>
  <c r="R302" i="12"/>
  <c r="X499" i="12"/>
  <c r="AB499" i="12" s="1"/>
  <c r="W499" i="12"/>
  <c r="AA499" i="12" s="1"/>
  <c r="AG223" i="12"/>
  <c r="AI223" i="12" s="1"/>
  <c r="AH223" i="12"/>
  <c r="AJ223" i="12" s="1"/>
  <c r="R38" i="14"/>
  <c r="V21" i="12"/>
  <c r="Z304" i="12" s="1"/>
  <c r="U21" i="12"/>
  <c r="Y21" i="12" s="1"/>
  <c r="AK96" i="15"/>
  <c r="AM96" i="15" s="1"/>
  <c r="AL96" i="15"/>
  <c r="AN96" i="15" s="1"/>
  <c r="R63" i="15"/>
  <c r="AH335" i="12"/>
  <c r="AJ335" i="12" s="1"/>
  <c r="AG335" i="12"/>
  <c r="V285" i="12"/>
  <c r="Z285" i="12" s="1"/>
  <c r="U285" i="12"/>
  <c r="Y285" i="12" s="1"/>
  <c r="AL76" i="12"/>
  <c r="AN76" i="12" s="1"/>
  <c r="AK76" i="12"/>
  <c r="AM76" i="12" s="1"/>
  <c r="X56" i="15"/>
  <c r="AB56" i="15" s="1"/>
  <c r="W56" i="15"/>
  <c r="AA56" i="15" s="1"/>
  <c r="AL440" i="12"/>
  <c r="AN440" i="12" s="1"/>
  <c r="AK440" i="12"/>
  <c r="AM440" i="12" s="1"/>
  <c r="AL12" i="14"/>
  <c r="AN12" i="14" s="1"/>
  <c r="AK12" i="14"/>
  <c r="AM12" i="14" s="1"/>
  <c r="AG93" i="12"/>
  <c r="AI93" i="12" s="1"/>
  <c r="AH93" i="12"/>
  <c r="AJ93" i="12" s="1"/>
  <c r="T24" i="15"/>
  <c r="AD24" i="15" s="1"/>
  <c r="S24" i="15"/>
  <c r="W312" i="12"/>
  <c r="AA312" i="12" s="1"/>
  <c r="X312" i="12"/>
  <c r="AB312" i="12" s="1"/>
  <c r="AK151" i="16"/>
  <c r="AM151" i="16" s="1"/>
  <c r="AL151" i="16"/>
  <c r="AN151" i="16" s="1"/>
  <c r="R22" i="14"/>
  <c r="X95" i="15"/>
  <c r="AB95" i="15" s="1"/>
  <c r="W95" i="15"/>
  <c r="AA95" i="15" s="1"/>
  <c r="U7" i="13"/>
  <c r="Y7" i="13" s="1"/>
  <c r="V7" i="13"/>
  <c r="Z7" i="13" s="1"/>
  <c r="W22" i="16"/>
  <c r="AA22" i="16" s="1"/>
  <c r="X22" i="16"/>
  <c r="AB22" i="16" s="1"/>
  <c r="AK448" i="12"/>
  <c r="AM448" i="12" s="1"/>
  <c r="AL448" i="12"/>
  <c r="AN448" i="12" s="1"/>
  <c r="AG46" i="12"/>
  <c r="AI46" i="12" s="1"/>
  <c r="AH46" i="12"/>
  <c r="AJ46" i="12" s="1"/>
  <c r="AG143" i="16"/>
  <c r="AI143" i="16" s="1"/>
  <c r="AH143" i="16"/>
  <c r="AJ143" i="16" s="1"/>
  <c r="AK103" i="16"/>
  <c r="AM103" i="16" s="1"/>
  <c r="AL103" i="16"/>
  <c r="AN103" i="16" s="1"/>
  <c r="V387" i="12"/>
  <c r="U387" i="12"/>
  <c r="Y387" i="12" s="1"/>
  <c r="AK220" i="16"/>
  <c r="AM220" i="16" s="1"/>
  <c r="AL220" i="16"/>
  <c r="AN220" i="16" s="1"/>
  <c r="R17" i="12"/>
  <c r="Q17" i="12" s="1"/>
  <c r="X61" i="12"/>
  <c r="AB61" i="12" s="1"/>
  <c r="W61" i="12"/>
  <c r="AA61" i="12" s="1"/>
  <c r="W328" i="12"/>
  <c r="AA328" i="12" s="1"/>
  <c r="X328" i="12"/>
  <c r="R198" i="16"/>
  <c r="AF198" i="16" s="1"/>
  <c r="AK18" i="15"/>
  <c r="AM18" i="15" s="1"/>
  <c r="AL18" i="15"/>
  <c r="U448" i="12"/>
  <c r="Y448" i="12" s="1"/>
  <c r="V448" i="12"/>
  <c r="Z448" i="12" s="1"/>
  <c r="AL227" i="16"/>
  <c r="AN227" i="16" s="1"/>
  <c r="AK227" i="16"/>
  <c r="AM227" i="16" s="1"/>
  <c r="AL97" i="16"/>
  <c r="AN97" i="16" s="1"/>
  <c r="AK97" i="16"/>
  <c r="AM97" i="16" s="1"/>
  <c r="S231" i="12"/>
  <c r="AC231" i="12" s="1"/>
  <c r="T231" i="12"/>
  <c r="AD231" i="12" s="1"/>
  <c r="U110" i="16"/>
  <c r="Y110" i="16" s="1"/>
  <c r="V110" i="16"/>
  <c r="Z110" i="16" s="1"/>
  <c r="AH104" i="15"/>
  <c r="AJ104" i="15" s="1"/>
  <c r="AG104" i="15"/>
  <c r="AK103" i="15"/>
  <c r="AM103" i="15" s="1"/>
  <c r="AL103" i="15"/>
  <c r="AN103" i="15" s="1"/>
  <c r="AG369" i="12"/>
  <c r="AI369" i="12" s="1"/>
  <c r="AH369" i="12"/>
  <c r="AJ369" i="12" s="1"/>
  <c r="R43" i="15"/>
  <c r="AF43" i="15" s="1"/>
  <c r="R316" i="12"/>
  <c r="AG316" i="12"/>
  <c r="AI316" i="12" s="1"/>
  <c r="AH316" i="12"/>
  <c r="AJ316" i="12" s="1"/>
  <c r="V35" i="16"/>
  <c r="Z35" i="16" s="1"/>
  <c r="U35" i="16"/>
  <c r="Y35" i="16" s="1"/>
  <c r="AH137" i="16"/>
  <c r="AJ137" i="16" s="1"/>
  <c r="AG137" i="16"/>
  <c r="T16" i="14"/>
  <c r="AD16" i="14" s="1"/>
  <c r="S16" i="14"/>
  <c r="V502" i="12"/>
  <c r="Z502" i="12" s="1"/>
  <c r="U502" i="12"/>
  <c r="Y502" i="12" s="1"/>
  <c r="AH118" i="16"/>
  <c r="AJ118" i="16" s="1"/>
  <c r="AG118" i="16"/>
  <c r="AI118" i="16" s="1"/>
  <c r="AL72" i="16"/>
  <c r="AN72" i="16" s="1"/>
  <c r="AK72" i="16"/>
  <c r="AM72" i="16" s="1"/>
  <c r="U18" i="12"/>
  <c r="Y18" i="12" s="1"/>
  <c r="V18" i="12"/>
  <c r="AL107" i="12"/>
  <c r="AN107" i="12" s="1"/>
  <c r="AK107" i="12"/>
  <c r="AM107" i="12" s="1"/>
  <c r="U86" i="15"/>
  <c r="Y86" i="15" s="1"/>
  <c r="V86" i="15"/>
  <c r="AH9" i="14"/>
  <c r="AJ9" i="14" s="1"/>
  <c r="AG9" i="14"/>
  <c r="AI9" i="14" s="1"/>
  <c r="R8" i="12"/>
  <c r="U131" i="12"/>
  <c r="Y131" i="12" s="1"/>
  <c r="V131" i="12"/>
  <c r="Z131" i="12" s="1"/>
  <c r="AH88" i="16"/>
  <c r="AJ88" i="16" s="1"/>
  <c r="AG88" i="16"/>
  <c r="AI88" i="16" s="1"/>
  <c r="R137" i="12"/>
  <c r="R123" i="16"/>
  <c r="W170" i="16"/>
  <c r="AA170" i="16" s="1"/>
  <c r="X170" i="16"/>
  <c r="AB170" i="16" s="1"/>
  <c r="AL48" i="16"/>
  <c r="AN48" i="16" s="1"/>
  <c r="AK48" i="16"/>
  <c r="AM48" i="16" s="1"/>
  <c r="X75" i="16"/>
  <c r="AB75" i="16" s="1"/>
  <c r="W75" i="16"/>
  <c r="AA75" i="16" s="1"/>
  <c r="V34" i="14"/>
  <c r="Z34" i="14" s="1"/>
  <c r="U34" i="14"/>
  <c r="Y34" i="14" s="1"/>
  <c r="AH25" i="16"/>
  <c r="AJ25" i="16" s="1"/>
  <c r="AG25" i="16"/>
  <c r="AI25" i="16" s="1"/>
  <c r="R68" i="12"/>
  <c r="AF68" i="12" s="1"/>
  <c r="R85" i="12"/>
  <c r="X380" i="12"/>
  <c r="AB380" i="12" s="1"/>
  <c r="W380" i="12"/>
  <c r="AA380" i="12" s="1"/>
  <c r="X298" i="12"/>
  <c r="AB298" i="12" s="1"/>
  <c r="W298" i="12"/>
  <c r="AA298" i="12" s="1"/>
  <c r="AL452" i="12"/>
  <c r="AN452" i="12" s="1"/>
  <c r="AK452" i="12"/>
  <c r="AM452" i="12" s="1"/>
  <c r="AL276" i="12"/>
  <c r="AN276" i="12" s="1"/>
  <c r="AK276" i="12"/>
  <c r="AM276" i="12" s="1"/>
  <c r="X181" i="16"/>
  <c r="AB181" i="16" s="1"/>
  <c r="W181" i="16"/>
  <c r="AA181" i="16" s="1"/>
  <c r="T144" i="16"/>
  <c r="AD144" i="16" s="1"/>
  <c r="S144" i="16"/>
  <c r="X46" i="15"/>
  <c r="AB46" i="15" s="1"/>
  <c r="W46" i="15"/>
  <c r="AA46" i="15" s="1"/>
  <c r="X161" i="12"/>
  <c r="AB161" i="12" s="1"/>
  <c r="W161" i="12"/>
  <c r="AA161" i="12" s="1"/>
  <c r="AG160" i="12"/>
  <c r="AI160" i="12" s="1"/>
  <c r="AH160" i="12"/>
  <c r="AJ160" i="12" s="1"/>
  <c r="T296" i="12"/>
  <c r="AD296" i="12" s="1"/>
  <c r="S296" i="12"/>
  <c r="AC296" i="12" s="1"/>
  <c r="AK140" i="12"/>
  <c r="AM140" i="12" s="1"/>
  <c r="AL140" i="12"/>
  <c r="AN140" i="12" s="1"/>
  <c r="AH111" i="12"/>
  <c r="AJ111" i="12" s="1"/>
  <c r="AG111" i="12"/>
  <c r="AI111" i="12" s="1"/>
  <c r="AH170" i="16"/>
  <c r="AJ170" i="16" s="1"/>
  <c r="AG170" i="16"/>
  <c r="R427" i="12"/>
  <c r="R243" i="12"/>
  <c r="AL102" i="12"/>
  <c r="AN102" i="12" s="1"/>
  <c r="AK102" i="12"/>
  <c r="AM102" i="12" s="1"/>
  <c r="AL426" i="12"/>
  <c r="AN426" i="12" s="1"/>
  <c r="AK426" i="12"/>
  <c r="AM426" i="12" s="1"/>
  <c r="AH50" i="15"/>
  <c r="AJ50" i="15" s="1"/>
  <c r="AG50" i="15"/>
  <c r="AG11" i="12"/>
  <c r="AI425" i="12" s="1"/>
  <c r="AH11" i="12"/>
  <c r="AJ11" i="12" s="1"/>
  <c r="R37" i="14"/>
  <c r="V91" i="12"/>
  <c r="Z91" i="12" s="1"/>
  <c r="U91" i="12"/>
  <c r="Y91" i="12" s="1"/>
  <c r="AG140" i="16"/>
  <c r="AH140" i="16"/>
  <c r="AJ140" i="16" s="1"/>
  <c r="S308" i="12"/>
  <c r="AC308" i="12" s="1"/>
  <c r="T308" i="12"/>
  <c r="AD308" i="12" s="1"/>
  <c r="U51" i="16"/>
  <c r="Y51" i="16" s="1"/>
  <c r="V51" i="16"/>
  <c r="AL130" i="16"/>
  <c r="AN130" i="16" s="1"/>
  <c r="AK130" i="16"/>
  <c r="AM130" i="16" s="1"/>
  <c r="AG252" i="12"/>
  <c r="AI252" i="12" s="1"/>
  <c r="AH252" i="12"/>
  <c r="AJ252" i="12" s="1"/>
  <c r="T21" i="14"/>
  <c r="AD21" i="14" s="1"/>
  <c r="S21" i="14"/>
  <c r="AG102" i="12"/>
  <c r="AI102" i="12" s="1"/>
  <c r="AH102" i="12"/>
  <c r="AJ102" i="12" s="1"/>
  <c r="R362" i="12"/>
  <c r="W130" i="12"/>
  <c r="AA130" i="12" s="1"/>
  <c r="X130" i="12"/>
  <c r="AB130" i="12" s="1"/>
  <c r="X161" i="16"/>
  <c r="AB161" i="16" s="1"/>
  <c r="W161" i="16"/>
  <c r="AA161" i="16" s="1"/>
  <c r="W33" i="13"/>
  <c r="AA33" i="13" s="1"/>
  <c r="X33" i="13"/>
  <c r="AB33" i="13" s="1"/>
  <c r="V29" i="15"/>
  <c r="Z29" i="15" s="1"/>
  <c r="U29" i="15"/>
  <c r="Y29" i="15" s="1"/>
  <c r="AH38" i="16"/>
  <c r="AJ38" i="16" s="1"/>
  <c r="AG38" i="16"/>
  <c r="AL415" i="12"/>
  <c r="AK415" i="12"/>
  <c r="AM415" i="12" s="1"/>
  <c r="AG29" i="16"/>
  <c r="AH29" i="16"/>
  <c r="AJ29" i="16" s="1"/>
  <c r="AL240" i="12"/>
  <c r="AN240" i="12" s="1"/>
  <c r="AK240" i="12"/>
  <c r="AM240" i="12" s="1"/>
  <c r="T47" i="15"/>
  <c r="AD47" i="15" s="1"/>
  <c r="S47" i="15"/>
  <c r="S14" i="15"/>
  <c r="T14" i="15"/>
  <c r="AD14" i="15" s="1"/>
  <c r="AL164" i="12"/>
  <c r="AN164" i="12" s="1"/>
  <c r="AK164" i="12"/>
  <c r="AM164" i="12" s="1"/>
  <c r="AK100" i="12"/>
  <c r="AM100" i="12" s="1"/>
  <c r="AL100" i="12"/>
  <c r="AN100" i="12" s="1"/>
  <c r="AK434" i="12"/>
  <c r="AM434" i="12" s="1"/>
  <c r="AL434" i="12"/>
  <c r="AN434" i="12" s="1"/>
  <c r="AL192" i="12"/>
  <c r="AN192" i="12" s="1"/>
  <c r="AK192" i="12"/>
  <c r="AM192" i="12" s="1"/>
  <c r="R160" i="16"/>
  <c r="Q160" i="16" s="1"/>
  <c r="AE160" i="16" s="1"/>
  <c r="W491" i="12"/>
  <c r="AA491" i="12" s="1"/>
  <c r="X491" i="12"/>
  <c r="AB491" i="12" s="1"/>
  <c r="AG114" i="12"/>
  <c r="AI114" i="12" s="1"/>
  <c r="AH114" i="12"/>
  <c r="AJ114" i="12" s="1"/>
  <c r="U333" i="12"/>
  <c r="Y333" i="12" s="1"/>
  <c r="V333" i="12"/>
  <c r="Z333" i="12" s="1"/>
  <c r="T226" i="12"/>
  <c r="AD226" i="12" s="1"/>
  <c r="S226" i="12"/>
  <c r="S104" i="16"/>
  <c r="T104" i="16"/>
  <c r="AD104" i="16" s="1"/>
  <c r="AK25" i="12"/>
  <c r="AM25" i="12" s="1"/>
  <c r="AL25" i="12"/>
  <c r="AN25" i="12" s="1"/>
  <c r="T23" i="16"/>
  <c r="AD23" i="16" s="1"/>
  <c r="S23" i="16"/>
  <c r="X63" i="15"/>
  <c r="AB63" i="15" s="1"/>
  <c r="W63" i="15"/>
  <c r="AA63" i="15" s="1"/>
  <c r="V204" i="12"/>
  <c r="Z204" i="12" s="1"/>
  <c r="U204" i="12"/>
  <c r="Y204" i="12" s="1"/>
  <c r="AG86" i="15"/>
  <c r="AH86" i="15"/>
  <c r="AJ86" i="15" s="1"/>
  <c r="R30" i="13"/>
  <c r="R252" i="12"/>
  <c r="W268" i="12"/>
  <c r="AA268" i="12" s="1"/>
  <c r="X268" i="12"/>
  <c r="T180" i="12"/>
  <c r="AD180" i="12" s="1"/>
  <c r="S180" i="12"/>
  <c r="AK58" i="16"/>
  <c r="AM58" i="16" s="1"/>
  <c r="AL58" i="16"/>
  <c r="AN58" i="16" s="1"/>
  <c r="X8" i="15"/>
  <c r="AB8" i="15" s="1"/>
  <c r="W8" i="15"/>
  <c r="AA8" i="15" s="1"/>
  <c r="T331" i="12"/>
  <c r="AD331" i="12" s="1"/>
  <c r="S331" i="12"/>
  <c r="AC331" i="12" s="1"/>
  <c r="W314" i="12"/>
  <c r="AA314" i="12" s="1"/>
  <c r="X314" i="12"/>
  <c r="AB314" i="12" s="1"/>
  <c r="V98" i="16"/>
  <c r="Z98" i="16" s="1"/>
  <c r="U98" i="16"/>
  <c r="Y98" i="16" s="1"/>
  <c r="R142" i="12"/>
  <c r="T27" i="15"/>
  <c r="AD27" i="15" s="1"/>
  <c r="S27" i="15"/>
  <c r="AC27" i="15" s="1"/>
  <c r="T256" i="12"/>
  <c r="AD256" i="12" s="1"/>
  <c r="S256" i="12"/>
  <c r="AC256" i="12" s="1"/>
  <c r="W411" i="12"/>
  <c r="AA411" i="12" s="1"/>
  <c r="X411" i="12"/>
  <c r="AB411" i="12" s="1"/>
  <c r="AH189" i="16"/>
  <c r="AJ189" i="16" s="1"/>
  <c r="AG189" i="16"/>
  <c r="AI189" i="16" s="1"/>
  <c r="AH280" i="12"/>
  <c r="AJ280" i="12" s="1"/>
  <c r="AG280" i="12"/>
  <c r="S136" i="16"/>
  <c r="AC136" i="16" s="1"/>
  <c r="T136" i="16"/>
  <c r="AD136" i="16" s="1"/>
  <c r="AG16" i="14"/>
  <c r="AH16" i="14"/>
  <c r="AJ16" i="14" s="1"/>
  <c r="AH25" i="15"/>
  <c r="AJ25" i="15" s="1"/>
  <c r="AG25" i="15"/>
  <c r="AI25" i="15" s="1"/>
  <c r="V102" i="16"/>
  <c r="Z102" i="16" s="1"/>
  <c r="U102" i="16"/>
  <c r="Y102" i="16" s="1"/>
  <c r="AG131" i="16"/>
  <c r="AI131" i="16" s="1"/>
  <c r="AH131" i="16"/>
  <c r="AJ131" i="16" s="1"/>
  <c r="AG444" i="12"/>
  <c r="AI444" i="12" s="1"/>
  <c r="AH444" i="12"/>
  <c r="AJ444" i="12" s="1"/>
  <c r="R116" i="16"/>
  <c r="Q116" i="16" s="1"/>
  <c r="AE116" i="16" s="1"/>
  <c r="AK17" i="14"/>
  <c r="AM17" i="14" s="1"/>
  <c r="AL17" i="14"/>
  <c r="V86" i="12"/>
  <c r="Z86" i="12" s="1"/>
  <c r="U86" i="12"/>
  <c r="Y86" i="12" s="1"/>
  <c r="AL225" i="12"/>
  <c r="AN225" i="12" s="1"/>
  <c r="AK225" i="12"/>
  <c r="AM225" i="12" s="1"/>
  <c r="AL111" i="12"/>
  <c r="AN111" i="12" s="1"/>
  <c r="AK111" i="12"/>
  <c r="AM111" i="12" s="1"/>
  <c r="AG150" i="12"/>
  <c r="AH150" i="12"/>
  <c r="AJ150" i="12" s="1"/>
  <c r="X152" i="16"/>
  <c r="W152" i="16"/>
  <c r="AA152" i="16" s="1"/>
  <c r="R69" i="12"/>
  <c r="S115" i="12"/>
  <c r="T115" i="12"/>
  <c r="AD115" i="12" s="1"/>
  <c r="AL23" i="14"/>
  <c r="AN23" i="14" s="1"/>
  <c r="AK23" i="14"/>
  <c r="AM23" i="14" s="1"/>
  <c r="R355" i="12"/>
  <c r="R357" i="12"/>
  <c r="AL13" i="13"/>
  <c r="AN13" i="13" s="1"/>
  <c r="AK13" i="13"/>
  <c r="AM13" i="13" s="1"/>
  <c r="AG35" i="13"/>
  <c r="AH35" i="13"/>
  <c r="AJ35" i="13" s="1"/>
  <c r="AK180" i="16"/>
  <c r="AM180" i="16" s="1"/>
  <c r="AL180" i="16"/>
  <c r="AN180" i="16" s="1"/>
  <c r="X332" i="12"/>
  <c r="AB332" i="12" s="1"/>
  <c r="W332" i="12"/>
  <c r="AA332" i="12" s="1"/>
  <c r="W442" i="12"/>
  <c r="AA442" i="12" s="1"/>
  <c r="X442" i="12"/>
  <c r="AB442" i="12" s="1"/>
  <c r="AH161" i="16"/>
  <c r="AJ161" i="16" s="1"/>
  <c r="AG161" i="16"/>
  <c r="AI161" i="16" s="1"/>
  <c r="V78" i="16"/>
  <c r="U78" i="16"/>
  <c r="Y78" i="16" s="1"/>
  <c r="X497" i="12"/>
  <c r="AB497" i="12" s="1"/>
  <c r="W497" i="12"/>
  <c r="AA497" i="12" s="1"/>
  <c r="S321" i="12"/>
  <c r="AC321" i="12" s="1"/>
  <c r="T321" i="12"/>
  <c r="AD321" i="12" s="1"/>
  <c r="AH45" i="16"/>
  <c r="AJ45" i="16" s="1"/>
  <c r="AG45" i="16"/>
  <c r="AI45" i="16" s="1"/>
  <c r="AH273" i="12"/>
  <c r="AJ273" i="12" s="1"/>
  <c r="AG273" i="12"/>
  <c r="AI273" i="12" s="1"/>
  <c r="AH13" i="14"/>
  <c r="AJ13" i="14" s="1"/>
  <c r="AG13" i="14"/>
  <c r="AI13" i="14" s="1"/>
  <c r="U55" i="15"/>
  <c r="Y55" i="15" s="1"/>
  <c r="V55" i="15"/>
  <c r="Z55" i="15" s="1"/>
  <c r="AL162" i="16"/>
  <c r="AK162" i="16"/>
  <c r="AM162" i="16" s="1"/>
  <c r="AH17" i="15"/>
  <c r="AJ17" i="15" s="1"/>
  <c r="AG17" i="15"/>
  <c r="AG328" i="12"/>
  <c r="AI328" i="12" s="1"/>
  <c r="AH328" i="12"/>
  <c r="AJ328" i="12" s="1"/>
  <c r="AG124" i="16"/>
  <c r="AH124" i="16"/>
  <c r="AJ124" i="16" s="1"/>
  <c r="R154" i="16"/>
  <c r="AF154" i="16" s="1"/>
  <c r="X177" i="16"/>
  <c r="AB177" i="16" s="1"/>
  <c r="W177" i="16"/>
  <c r="AA177" i="16" s="1"/>
  <c r="AL405" i="12"/>
  <c r="AK405" i="12"/>
  <c r="AM405" i="12" s="1"/>
  <c r="W38" i="16"/>
  <c r="AA38" i="16" s="1"/>
  <c r="X38" i="16"/>
  <c r="AB38" i="16" s="1"/>
  <c r="AG22" i="15"/>
  <c r="AH22" i="15"/>
  <c r="AJ22" i="15" s="1"/>
  <c r="AK506" i="12"/>
  <c r="AM506" i="12" s="1"/>
  <c r="AL506" i="12"/>
  <c r="AN506" i="12" s="1"/>
  <c r="AL462" i="12"/>
  <c r="AK462" i="12"/>
  <c r="AM462" i="12" s="1"/>
  <c r="X16" i="12"/>
  <c r="AB16" i="12" s="1"/>
  <c r="W16" i="12"/>
  <c r="AA16" i="12" s="1"/>
  <c r="AL169" i="12"/>
  <c r="AN169" i="12" s="1"/>
  <c r="AK169" i="12"/>
  <c r="AM169" i="12" s="1"/>
  <c r="R37" i="16"/>
  <c r="X147" i="16"/>
  <c r="AB147" i="16" s="1"/>
  <c r="W147" i="16"/>
  <c r="AA147" i="16" s="1"/>
  <c r="AL175" i="16"/>
  <c r="AK175" i="16"/>
  <c r="AM175" i="16" s="1"/>
  <c r="S58" i="12"/>
  <c r="AC58" i="12" s="1"/>
  <c r="T58" i="12"/>
  <c r="AD58" i="12" s="1"/>
  <c r="T10" i="13"/>
  <c r="AD10" i="13" s="1"/>
  <c r="S10" i="13"/>
  <c r="AC10" i="13" s="1"/>
  <c r="U184" i="12"/>
  <c r="Y184" i="12" s="1"/>
  <c r="V184" i="12"/>
  <c r="Z184" i="12" s="1"/>
  <c r="U499" i="12"/>
  <c r="Y499" i="12" s="1"/>
  <c r="V499" i="12"/>
  <c r="Z499" i="12" s="1"/>
  <c r="X474" i="12"/>
  <c r="AB474" i="12" s="1"/>
  <c r="W474" i="12"/>
  <c r="AA474" i="12" s="1"/>
  <c r="AH389" i="12"/>
  <c r="AJ389" i="12" s="1"/>
  <c r="AG389" i="12"/>
  <c r="AI389" i="12" s="1"/>
  <c r="AG277" i="12"/>
  <c r="AI277" i="12" s="1"/>
  <c r="AH277" i="12"/>
  <c r="AJ277" i="12" s="1"/>
  <c r="S218" i="12"/>
  <c r="AC218" i="12" s="1"/>
  <c r="T218" i="12"/>
  <c r="AD218" i="12" s="1"/>
  <c r="T118" i="16"/>
  <c r="AD118" i="16" s="1"/>
  <c r="S118" i="16"/>
  <c r="AC118" i="16" s="1"/>
  <c r="R484" i="12"/>
  <c r="T79" i="12"/>
  <c r="AD79" i="12" s="1"/>
  <c r="S79" i="12"/>
  <c r="AC79" i="12" s="1"/>
  <c r="V323" i="12"/>
  <c r="Z323" i="12" s="1"/>
  <c r="U323" i="12"/>
  <c r="Y323" i="12" s="1"/>
  <c r="R34" i="16"/>
  <c r="Q34" i="16" s="1"/>
  <c r="AE34" i="16" s="1"/>
  <c r="S225" i="16"/>
  <c r="T225" i="16"/>
  <c r="AD225" i="16" s="1"/>
  <c r="AK228" i="16"/>
  <c r="AM228" i="16" s="1"/>
  <c r="AL228" i="16"/>
  <c r="AN228" i="16" s="1"/>
  <c r="AH420" i="12"/>
  <c r="AJ420" i="12" s="1"/>
  <c r="AG420" i="12"/>
  <c r="S81" i="12"/>
  <c r="T81" i="12"/>
  <c r="AD81" i="12" s="1"/>
  <c r="S71" i="15"/>
  <c r="T71" i="15"/>
  <c r="AD71" i="15" s="1"/>
  <c r="R165" i="16"/>
  <c r="X169" i="12"/>
  <c r="AB169" i="12" s="1"/>
  <c r="W169" i="12"/>
  <c r="AA169" i="12" s="1"/>
  <c r="V11" i="13"/>
  <c r="U11" i="13"/>
  <c r="Y11" i="13" s="1"/>
  <c r="AK158" i="16"/>
  <c r="AM158" i="16" s="1"/>
  <c r="AL158" i="16"/>
  <c r="AN158" i="16" s="1"/>
  <c r="AG38" i="12"/>
  <c r="AI38" i="12" s="1"/>
  <c r="AH38" i="12"/>
  <c r="AJ38" i="12" s="1"/>
  <c r="AK352" i="12"/>
  <c r="AM352" i="12" s="1"/>
  <c r="AL352" i="12"/>
  <c r="AN352" i="12" s="1"/>
  <c r="AG83" i="16"/>
  <c r="AI83" i="16" s="1"/>
  <c r="AH83" i="16"/>
  <c r="AJ83" i="16" s="1"/>
  <c r="S356" i="12"/>
  <c r="AC356" i="12" s="1"/>
  <c r="T356" i="12"/>
  <c r="AD356" i="12" s="1"/>
  <c r="R481" i="12"/>
  <c r="W235" i="12"/>
  <c r="AA235" i="12" s="1"/>
  <c r="X235" i="12"/>
  <c r="AB235" i="12" s="1"/>
  <c r="X79" i="12"/>
  <c r="AB79" i="12" s="1"/>
  <c r="W79" i="12"/>
  <c r="AA79" i="12" s="1"/>
  <c r="R222" i="12"/>
  <c r="AG433" i="12"/>
  <c r="AH433" i="12"/>
  <c r="AJ433" i="12" s="1"/>
  <c r="T293" i="12"/>
  <c r="AD293" i="12" s="1"/>
  <c r="S293" i="12"/>
  <c r="X31" i="14"/>
  <c r="W31" i="14"/>
  <c r="AA31" i="14" s="1"/>
  <c r="AK224" i="16"/>
  <c r="AM224" i="16" s="1"/>
  <c r="AL224" i="16"/>
  <c r="AN224" i="16" s="1"/>
  <c r="R170" i="12"/>
  <c r="AF170" i="12" s="1"/>
  <c r="AL167" i="12"/>
  <c r="AN167" i="12" s="1"/>
  <c r="AK167" i="12"/>
  <c r="AM167" i="12" s="1"/>
  <c r="U109" i="12"/>
  <c r="Y109" i="12" s="1"/>
  <c r="V109" i="12"/>
  <c r="Z109" i="12" s="1"/>
  <c r="W36" i="13"/>
  <c r="AA36" i="13" s="1"/>
  <c r="X36" i="13"/>
  <c r="S39" i="14"/>
  <c r="AC39" i="14" s="1"/>
  <c r="T39" i="14"/>
  <c r="AD39" i="14" s="1"/>
  <c r="AL35" i="16"/>
  <c r="AN35" i="16" s="1"/>
  <c r="AK35" i="16"/>
  <c r="AM35" i="16" s="1"/>
  <c r="AH60" i="15"/>
  <c r="AJ60" i="15" s="1"/>
  <c r="AG60" i="15"/>
  <c r="AI60" i="15" s="1"/>
  <c r="R78" i="12"/>
  <c r="V297" i="12"/>
  <c r="Z297" i="12" s="1"/>
  <c r="U297" i="12"/>
  <c r="Y297" i="12" s="1"/>
  <c r="S69" i="15"/>
  <c r="AC69" i="15" s="1"/>
  <c r="T69" i="15"/>
  <c r="AD69" i="15" s="1"/>
  <c r="AK74" i="16"/>
  <c r="AM74" i="16" s="1"/>
  <c r="AL74" i="16"/>
  <c r="AN74" i="16" s="1"/>
  <c r="AK211" i="16"/>
  <c r="AL211" i="16"/>
  <c r="AN211" i="16" s="1"/>
  <c r="X196" i="12"/>
  <c r="W196" i="12"/>
  <c r="AA196" i="12" s="1"/>
  <c r="S37" i="12"/>
  <c r="AC37" i="12" s="1"/>
  <c r="T37" i="12"/>
  <c r="AD37" i="12" s="1"/>
  <c r="AH20" i="12"/>
  <c r="AJ20" i="12" s="1"/>
  <c r="AG20" i="12"/>
  <c r="AI20" i="12" s="1"/>
  <c r="AH73" i="15"/>
  <c r="AJ73" i="15" s="1"/>
  <c r="AG73" i="15"/>
  <c r="AI73" i="15" s="1"/>
  <c r="AG150" i="16"/>
  <c r="AI150" i="16" s="1"/>
  <c r="AH150" i="16"/>
  <c r="AJ150" i="16" s="1"/>
  <c r="AK115" i="16"/>
  <c r="AM115" i="16" s="1"/>
  <c r="AL115" i="16"/>
  <c r="U47" i="15"/>
  <c r="Y47" i="15" s="1"/>
  <c r="V47" i="15"/>
  <c r="Z47" i="15" s="1"/>
  <c r="R134" i="16"/>
  <c r="AG8" i="13"/>
  <c r="AI8" i="13" s="1"/>
  <c r="AH8" i="13"/>
  <c r="AJ8" i="13" s="1"/>
  <c r="U168" i="12"/>
  <c r="Y168" i="12" s="1"/>
  <c r="V168" i="12"/>
  <c r="Z168" i="12" s="1"/>
  <c r="AH25" i="12"/>
  <c r="AJ25" i="12" s="1"/>
  <c r="AG25" i="12"/>
  <c r="AL63" i="15"/>
  <c r="AN63" i="15" s="1"/>
  <c r="AK63" i="15"/>
  <c r="AM63" i="15" s="1"/>
  <c r="T34" i="16"/>
  <c r="AD34" i="16" s="1"/>
  <c r="S34" i="16"/>
  <c r="AC34" i="16" s="1"/>
  <c r="S131" i="16"/>
  <c r="AC131" i="16" s="1"/>
  <c r="T131" i="16"/>
  <c r="AD131" i="16" s="1"/>
  <c r="R91" i="16"/>
  <c r="X32" i="13"/>
  <c r="W32" i="13"/>
  <c r="AA32" i="13" s="1"/>
  <c r="R404" i="12"/>
  <c r="AH56" i="16"/>
  <c r="AJ56" i="16" s="1"/>
  <c r="AG56" i="16"/>
  <c r="R145" i="16"/>
  <c r="R485" i="12"/>
  <c r="Q485" i="12" s="1"/>
  <c r="AE485" i="12" s="1"/>
  <c r="S128" i="16"/>
  <c r="T128" i="16"/>
  <c r="AD128" i="16" s="1"/>
  <c r="R94" i="16"/>
  <c r="S243" i="12"/>
  <c r="AC243" i="12" s="1"/>
  <c r="T243" i="12"/>
  <c r="AD243" i="12" s="1"/>
  <c r="AH68" i="12"/>
  <c r="AJ68" i="12" s="1"/>
  <c r="AG68" i="12"/>
  <c r="AI68" i="12" s="1"/>
  <c r="W205" i="12"/>
  <c r="AA205" i="12" s="1"/>
  <c r="X205" i="12"/>
  <c r="AB205" i="12" s="1"/>
  <c r="W21" i="13"/>
  <c r="X21" i="13"/>
  <c r="AB21" i="13" s="1"/>
  <c r="R414" i="12"/>
  <c r="W202" i="12"/>
  <c r="AA202" i="12" s="1"/>
  <c r="X202" i="12"/>
  <c r="R211" i="12"/>
  <c r="AL403" i="12"/>
  <c r="AN403" i="12" s="1"/>
  <c r="AK403" i="12"/>
  <c r="AM403" i="12" s="1"/>
  <c r="AG79" i="16"/>
  <c r="AI79" i="16" s="1"/>
  <c r="AH79" i="16"/>
  <c r="AJ79" i="16" s="1"/>
  <c r="R66" i="16"/>
  <c r="AK236" i="12"/>
  <c r="AM236" i="12" s="1"/>
  <c r="AL236" i="12"/>
  <c r="AN236" i="12" s="1"/>
  <c r="T158" i="16"/>
  <c r="AD158" i="16" s="1"/>
  <c r="S158" i="16"/>
  <c r="AC158" i="16" s="1"/>
  <c r="T249" i="12"/>
  <c r="AD249" i="12" s="1"/>
  <c r="S249" i="12"/>
  <c r="AC249" i="12" s="1"/>
  <c r="R163" i="16"/>
  <c r="Q163" i="16" s="1"/>
  <c r="AE163" i="16" s="1"/>
  <c r="AK194" i="16"/>
  <c r="AM194" i="16" s="1"/>
  <c r="AL194" i="16"/>
  <c r="AN194" i="16" s="1"/>
  <c r="S26" i="14"/>
  <c r="AC26" i="14" s="1"/>
  <c r="T26" i="14"/>
  <c r="AD26" i="14" s="1"/>
  <c r="AK99" i="16"/>
  <c r="AM99" i="16" s="1"/>
  <c r="AL99" i="16"/>
  <c r="AN99" i="16" s="1"/>
  <c r="AL201" i="16"/>
  <c r="AN201" i="16" s="1"/>
  <c r="AK201" i="16"/>
  <c r="AM201" i="16" s="1"/>
  <c r="V179" i="16"/>
  <c r="Z179" i="16" s="1"/>
  <c r="U179" i="16"/>
  <c r="Y179" i="16" s="1"/>
  <c r="R113" i="16"/>
  <c r="R35" i="14"/>
  <c r="Q35" i="14" s="1"/>
  <c r="AE35" i="14" s="1"/>
  <c r="T12" i="15"/>
  <c r="AD12" i="15" s="1"/>
  <c r="S12" i="15"/>
  <c r="AC12" i="15" s="1"/>
  <c r="W60" i="15"/>
  <c r="AA60" i="15" s="1"/>
  <c r="X60" i="15"/>
  <c r="AB60" i="15" s="1"/>
  <c r="AL463" i="12"/>
  <c r="AN463" i="12" s="1"/>
  <c r="AK463" i="12"/>
  <c r="AM463" i="12" s="1"/>
  <c r="T103" i="16"/>
  <c r="AD103" i="16" s="1"/>
  <c r="S103" i="16"/>
  <c r="AC103" i="16" s="1"/>
  <c r="AH143" i="12"/>
  <c r="AJ143" i="12" s="1"/>
  <c r="AG143" i="12"/>
  <c r="AG81" i="15"/>
  <c r="AH81" i="15"/>
  <c r="AJ81" i="15" s="1"/>
  <c r="W34" i="15"/>
  <c r="AA34" i="15" s="1"/>
  <c r="X34" i="15"/>
  <c r="AB34" i="15" s="1"/>
  <c r="AH249" i="12"/>
  <c r="AJ249" i="12" s="1"/>
  <c r="AG249" i="12"/>
  <c r="AH24" i="13"/>
  <c r="AJ24" i="13" s="1"/>
  <c r="AG24" i="13"/>
  <c r="AI24" i="13" s="1"/>
  <c r="W30" i="12"/>
  <c r="AA30" i="12" s="1"/>
  <c r="X30" i="12"/>
  <c r="AB30" i="12" s="1"/>
  <c r="AG400" i="12"/>
  <c r="AI400" i="12" s="1"/>
  <c r="AH400" i="12"/>
  <c r="AJ400" i="12" s="1"/>
  <c r="X138" i="12"/>
  <c r="AB138" i="12" s="1"/>
  <c r="W138" i="12"/>
  <c r="AA138" i="12" s="1"/>
  <c r="AK102" i="16"/>
  <c r="AM102" i="16" s="1"/>
  <c r="AL102" i="16"/>
  <c r="AN102" i="16" s="1"/>
  <c r="T263" i="12"/>
  <c r="AD263" i="12" s="1"/>
  <c r="S263" i="12"/>
  <c r="AC263" i="12" s="1"/>
  <c r="AG195" i="16"/>
  <c r="AH195" i="16"/>
  <c r="AJ195" i="16" s="1"/>
  <c r="X188" i="12"/>
  <c r="AB188" i="12" s="1"/>
  <c r="W188" i="12"/>
  <c r="AA188" i="12" s="1"/>
  <c r="S281" i="12"/>
  <c r="T281" i="12"/>
  <c r="AD281" i="12" s="1"/>
  <c r="AG68" i="16"/>
  <c r="AH68" i="16"/>
  <c r="AJ68" i="16" s="1"/>
  <c r="U397" i="12"/>
  <c r="Y397" i="12" s="1"/>
  <c r="V397" i="12"/>
  <c r="R233" i="12"/>
  <c r="AH82" i="12"/>
  <c r="AJ82" i="12" s="1"/>
  <c r="AG82" i="12"/>
  <c r="AI82" i="12" s="1"/>
  <c r="R115" i="12"/>
  <c r="Q115" i="12" s="1"/>
  <c r="S116" i="12"/>
  <c r="T116" i="12"/>
  <c r="AD116" i="12" s="1"/>
  <c r="X41" i="16"/>
  <c r="AB41" i="16" s="1"/>
  <c r="W41" i="16"/>
  <c r="AA41" i="16" s="1"/>
  <c r="W17" i="12"/>
  <c r="AA17" i="12" s="1"/>
  <c r="X17" i="12"/>
  <c r="AB17" i="12" s="1"/>
  <c r="R276" i="12"/>
  <c r="W148" i="16"/>
  <c r="AA148" i="16" s="1"/>
  <c r="X148" i="16"/>
  <c r="AB148" i="16" s="1"/>
  <c r="X57" i="16"/>
  <c r="AB57" i="16" s="1"/>
  <c r="W57" i="16"/>
  <c r="AA57" i="16" s="1"/>
  <c r="S154" i="12"/>
  <c r="AC154" i="12" s="1"/>
  <c r="T154" i="12"/>
  <c r="AD154" i="12" s="1"/>
  <c r="R98" i="15"/>
  <c r="Q98" i="15" s="1"/>
  <c r="AE98" i="15" s="1"/>
  <c r="R150" i="12"/>
  <c r="R140" i="16"/>
  <c r="T255" i="12"/>
  <c r="AD255" i="12" s="1"/>
  <c r="S255" i="12"/>
  <c r="AC255" i="12" s="1"/>
  <c r="W18" i="13"/>
  <c r="AA18" i="13" s="1"/>
  <c r="X18" i="13"/>
  <c r="AB18" i="13" s="1"/>
  <c r="AH36" i="16"/>
  <c r="AJ36" i="16" s="1"/>
  <c r="AG36" i="16"/>
  <c r="U11" i="14"/>
  <c r="Y11" i="14" s="1"/>
  <c r="V11" i="14"/>
  <c r="AH39" i="14"/>
  <c r="AJ39" i="14" s="1"/>
  <c r="AG39" i="14"/>
  <c r="AI39" i="14" s="1"/>
  <c r="X83" i="16"/>
  <c r="W83" i="16"/>
  <c r="AA83" i="16" s="1"/>
  <c r="W470" i="12"/>
  <c r="AA470" i="12" s="1"/>
  <c r="X470" i="12"/>
  <c r="AB470" i="12" s="1"/>
  <c r="R150" i="16"/>
  <c r="R106" i="16"/>
  <c r="R126" i="12"/>
  <c r="S73" i="16"/>
  <c r="AC73" i="16" s="1"/>
  <c r="T73" i="16"/>
  <c r="AD73" i="16" s="1"/>
  <c r="R130" i="12"/>
  <c r="AK221" i="16"/>
  <c r="AM221" i="16" s="1"/>
  <c r="AL221" i="16"/>
  <c r="AN221" i="16" s="1"/>
  <c r="T151" i="12"/>
  <c r="AD151" i="12" s="1"/>
  <c r="S151" i="12"/>
  <c r="AC151" i="12" s="1"/>
  <c r="AK154" i="16"/>
  <c r="AM154" i="16" s="1"/>
  <c r="AL154" i="16"/>
  <c r="AN154" i="16" s="1"/>
  <c r="U312" i="12"/>
  <c r="Y312" i="12" s="1"/>
  <c r="V312" i="12"/>
  <c r="Z312" i="12" s="1"/>
  <c r="V20" i="12"/>
  <c r="Z20" i="12" s="1"/>
  <c r="U20" i="12"/>
  <c r="Y20" i="12" s="1"/>
  <c r="AL140" i="16"/>
  <c r="AN140" i="16" s="1"/>
  <c r="AK140" i="16"/>
  <c r="AM140" i="16" s="1"/>
  <c r="T69" i="12"/>
  <c r="AD69" i="12" s="1"/>
  <c r="S69" i="12"/>
  <c r="AK255" i="12"/>
  <c r="AM255" i="12" s="1"/>
  <c r="AL255" i="12"/>
  <c r="AN255" i="12" s="1"/>
  <c r="AL14" i="15"/>
  <c r="AN14" i="15" s="1"/>
  <c r="AK14" i="15"/>
  <c r="AM14" i="15" s="1"/>
  <c r="R78" i="16"/>
  <c r="R16" i="14"/>
  <c r="S36" i="13"/>
  <c r="T36" i="13"/>
  <c r="AD36" i="13" s="1"/>
  <c r="T32" i="15"/>
  <c r="AD32" i="15" s="1"/>
  <c r="S32" i="15"/>
  <c r="AC32" i="15" s="1"/>
  <c r="AK188" i="12"/>
  <c r="AM188" i="12" s="1"/>
  <c r="AL188" i="12"/>
  <c r="AN188" i="12" s="1"/>
  <c r="U337" i="12"/>
  <c r="Y337" i="12" s="1"/>
  <c r="V337" i="12"/>
  <c r="Z337" i="12" s="1"/>
  <c r="R26" i="13"/>
  <c r="X62" i="16"/>
  <c r="AB62" i="16" s="1"/>
  <c r="W62" i="16"/>
  <c r="AA62" i="16" s="1"/>
  <c r="S14" i="13"/>
  <c r="AC14" i="13" s="1"/>
  <c r="T14" i="13"/>
  <c r="AD14" i="13" s="1"/>
  <c r="R492" i="12"/>
  <c r="V410" i="12"/>
  <c r="Z410" i="12" s="1"/>
  <c r="U410" i="12"/>
  <c r="Y410" i="12" s="1"/>
  <c r="R37" i="12"/>
  <c r="S254" i="12"/>
  <c r="AC254" i="12" s="1"/>
  <c r="T254" i="12"/>
  <c r="AD254" i="12" s="1"/>
  <c r="AL28" i="12"/>
  <c r="AN28" i="12" s="1"/>
  <c r="AK28" i="12"/>
  <c r="AM28" i="12" s="1"/>
  <c r="AK134" i="16"/>
  <c r="AM134" i="16" s="1"/>
  <c r="AL134" i="16"/>
  <c r="AN134" i="16" s="1"/>
  <c r="V225" i="12"/>
  <c r="U225" i="12"/>
  <c r="Y225" i="12" s="1"/>
  <c r="R167" i="16"/>
  <c r="U147" i="12"/>
  <c r="Y147" i="12" s="1"/>
  <c r="V147" i="12"/>
  <c r="Z147" i="12" s="1"/>
  <c r="AL104" i="16"/>
  <c r="AK104" i="16"/>
  <c r="AM104" i="16" s="1"/>
  <c r="T378" i="12"/>
  <c r="AD378" i="12" s="1"/>
  <c r="S378" i="12"/>
  <c r="AC378" i="12" s="1"/>
  <c r="S282" i="12"/>
  <c r="AC282" i="12" s="1"/>
  <c r="T282" i="12"/>
  <c r="AD282" i="12" s="1"/>
  <c r="R40" i="15"/>
  <c r="AG343" i="12"/>
  <c r="AI343" i="12" s="1"/>
  <c r="AH343" i="12"/>
  <c r="AJ343" i="12" s="1"/>
  <c r="AK309" i="12"/>
  <c r="AM309" i="12" s="1"/>
  <c r="AL309" i="12"/>
  <c r="AN309" i="12" s="1"/>
  <c r="AH366" i="12"/>
  <c r="AJ366" i="12" s="1"/>
  <c r="AG366" i="12"/>
  <c r="R412" i="12"/>
  <c r="R105" i="16"/>
  <c r="R75" i="12"/>
  <c r="T412" i="12"/>
  <c r="AD412" i="12" s="1"/>
  <c r="S412" i="12"/>
  <c r="AC412" i="12" s="1"/>
  <c r="T166" i="16"/>
  <c r="AD166" i="16" s="1"/>
  <c r="S166" i="16"/>
  <c r="S68" i="12"/>
  <c r="AC68" i="12" s="1"/>
  <c r="T68" i="12"/>
  <c r="AD68" i="12" s="1"/>
  <c r="AK147" i="16"/>
  <c r="AM147" i="16" s="1"/>
  <c r="AL147" i="16"/>
  <c r="AN147" i="16" s="1"/>
  <c r="R338" i="12"/>
  <c r="Q338" i="12" s="1"/>
  <c r="AE338" i="12" s="1"/>
  <c r="U88" i="16"/>
  <c r="Y88" i="16" s="1"/>
  <c r="V88" i="16"/>
  <c r="Z88" i="16" s="1"/>
  <c r="V16" i="14"/>
  <c r="U16" i="14"/>
  <c r="Y16" i="14" s="1"/>
  <c r="U347" i="12"/>
  <c r="Y347" i="12" s="1"/>
  <c r="V347" i="12"/>
  <c r="Z347" i="12" s="1"/>
  <c r="S74" i="16"/>
  <c r="T74" i="16"/>
  <c r="AD74" i="16" s="1"/>
  <c r="AK148" i="16"/>
  <c r="AM148" i="16" s="1"/>
  <c r="AL148" i="16"/>
  <c r="AN148" i="16" s="1"/>
  <c r="AL313" i="12"/>
  <c r="AN313" i="12" s="1"/>
  <c r="AK313" i="12"/>
  <c r="AM313" i="12" s="1"/>
  <c r="X15" i="14"/>
  <c r="AB15" i="14" s="1"/>
  <c r="W15" i="14"/>
  <c r="AA15" i="14" s="1"/>
  <c r="R212" i="16"/>
  <c r="R80" i="16"/>
  <c r="U117" i="16"/>
  <c r="Y117" i="16" s="1"/>
  <c r="V117" i="16"/>
  <c r="Z117" i="16" s="1"/>
  <c r="AH461" i="12"/>
  <c r="AJ461" i="12" s="1"/>
  <c r="AG461" i="12"/>
  <c r="AI461" i="12" s="1"/>
  <c r="X115" i="12"/>
  <c r="W115" i="12"/>
  <c r="AA115" i="12" s="1"/>
  <c r="AH147" i="16"/>
  <c r="AJ147" i="16" s="1"/>
  <c r="AG147" i="16"/>
  <c r="AI147" i="16" s="1"/>
  <c r="AG59" i="15"/>
  <c r="AH59" i="15"/>
  <c r="AJ59" i="15" s="1"/>
  <c r="AH54" i="16"/>
  <c r="AJ54" i="16" s="1"/>
  <c r="AG54" i="16"/>
  <c r="AI54" i="16" s="1"/>
  <c r="AK104" i="12"/>
  <c r="AL104" i="12"/>
  <c r="AN104" i="12" s="1"/>
  <c r="V79" i="12"/>
  <c r="U79" i="12"/>
  <c r="Y79" i="12" s="1"/>
  <c r="T318" i="12"/>
  <c r="AD318" i="12" s="1"/>
  <c r="S318" i="12"/>
  <c r="AC318" i="12" s="1"/>
  <c r="AK58" i="15"/>
  <c r="AM58" i="15" s="1"/>
  <c r="AL58" i="15"/>
  <c r="AN58" i="15" s="1"/>
  <c r="V30" i="13"/>
  <c r="Z30" i="13" s="1"/>
  <c r="U30" i="13"/>
  <c r="Y30" i="13" s="1"/>
  <c r="X57" i="15"/>
  <c r="W57" i="15"/>
  <c r="AA57" i="15" s="1"/>
  <c r="AK19" i="15"/>
  <c r="AM19" i="15" s="1"/>
  <c r="AL19" i="15"/>
  <c r="AN19" i="15" s="1"/>
  <c r="S225" i="12"/>
  <c r="AC225" i="12" s="1"/>
  <c r="T225" i="12"/>
  <c r="AD225" i="12" s="1"/>
  <c r="S228" i="16"/>
  <c r="AC228" i="16" s="1"/>
  <c r="T228" i="16"/>
  <c r="AD228" i="16" s="1"/>
  <c r="AG10" i="14"/>
  <c r="AI10" i="14" s="1"/>
  <c r="AH10" i="14"/>
  <c r="AJ10" i="14" s="1"/>
  <c r="R57" i="15"/>
  <c r="AF57" i="15" s="1"/>
  <c r="R200" i="16"/>
  <c r="AG205" i="12"/>
  <c r="AH205" i="12"/>
  <c r="AJ205" i="12" s="1"/>
  <c r="R88" i="15"/>
  <c r="AH56" i="12"/>
  <c r="AJ56" i="12" s="1"/>
  <c r="AG56" i="12"/>
  <c r="W8" i="12"/>
  <c r="AA8" i="12" s="1"/>
  <c r="X8" i="12"/>
  <c r="AB8" i="12" s="1"/>
  <c r="W108" i="16"/>
  <c r="AA108" i="16" s="1"/>
  <c r="X108" i="16"/>
  <c r="R38" i="15"/>
  <c r="U20" i="13"/>
  <c r="Y20" i="13" s="1"/>
  <c r="V20" i="13"/>
  <c r="U84" i="12"/>
  <c r="Y84" i="12" s="1"/>
  <c r="V84" i="12"/>
  <c r="Z84" i="12" s="1"/>
  <c r="W464" i="12"/>
  <c r="AA464" i="12" s="1"/>
  <c r="X464" i="12"/>
  <c r="AB464" i="12" s="1"/>
  <c r="R99" i="16"/>
  <c r="V66" i="16"/>
  <c r="U66" i="16"/>
  <c r="Y66" i="16" s="1"/>
  <c r="AH368" i="12"/>
  <c r="AJ368" i="12" s="1"/>
  <c r="AG368" i="12"/>
  <c r="S47" i="12"/>
  <c r="AC47" i="12" s="1"/>
  <c r="T47" i="12"/>
  <c r="AD47" i="12" s="1"/>
  <c r="T28" i="16"/>
  <c r="AD28" i="16" s="1"/>
  <c r="S28" i="16"/>
  <c r="V411" i="12"/>
  <c r="Z411" i="12" s="1"/>
  <c r="U411" i="12"/>
  <c r="Y411" i="12" s="1"/>
  <c r="S174" i="16"/>
  <c r="T174" i="16"/>
  <c r="AD174" i="16" s="1"/>
  <c r="AG94" i="16"/>
  <c r="AI94" i="16" s="1"/>
  <c r="AH94" i="16"/>
  <c r="AJ94" i="16" s="1"/>
  <c r="AG42" i="14"/>
  <c r="AH42" i="14"/>
  <c r="AJ42" i="14" s="1"/>
  <c r="W384" i="12"/>
  <c r="AA384" i="12" s="1"/>
  <c r="X384" i="12"/>
  <c r="AB384" i="12" s="1"/>
  <c r="AK219" i="16"/>
  <c r="AM219" i="16" s="1"/>
  <c r="AL219" i="16"/>
  <c r="AN219" i="16" s="1"/>
  <c r="AH25" i="14"/>
  <c r="AJ25" i="14" s="1"/>
  <c r="AG25" i="14"/>
  <c r="AI25" i="14" s="1"/>
  <c r="R472" i="12"/>
  <c r="T334" i="12"/>
  <c r="AD334" i="12" s="1"/>
  <c r="S334" i="12"/>
  <c r="AK65" i="16"/>
  <c r="AM65" i="16" s="1"/>
  <c r="AL65" i="16"/>
  <c r="AN65" i="16" s="1"/>
  <c r="T72" i="16"/>
  <c r="AD72" i="16" s="1"/>
  <c r="S72" i="16"/>
  <c r="R204" i="12"/>
  <c r="R236" i="12"/>
  <c r="AF236" i="12" s="1"/>
  <c r="AL215" i="12"/>
  <c r="AN215" i="12" s="1"/>
  <c r="AK215" i="12"/>
  <c r="AM215" i="12" s="1"/>
  <c r="U34" i="12"/>
  <c r="Y34" i="12" s="1"/>
  <c r="V34" i="12"/>
  <c r="T219" i="16"/>
  <c r="AD219" i="16" s="1"/>
  <c r="S219" i="16"/>
  <c r="AC219" i="16" s="1"/>
  <c r="V23" i="12"/>
  <c r="U23" i="12"/>
  <c r="Y23" i="12" s="1"/>
  <c r="AL34" i="16"/>
  <c r="AN34" i="16" s="1"/>
  <c r="AK34" i="16"/>
  <c r="AM34" i="16" s="1"/>
  <c r="R86" i="16"/>
  <c r="AF86" i="16" s="1"/>
  <c r="AL261" i="12"/>
  <c r="AN261" i="12" s="1"/>
  <c r="AK261" i="12"/>
  <c r="AM261" i="12" s="1"/>
  <c r="S62" i="15"/>
  <c r="AC62" i="15" s="1"/>
  <c r="T62" i="15"/>
  <c r="AD62" i="15" s="1"/>
  <c r="X137" i="16"/>
  <c r="AB137" i="16" s="1"/>
  <c r="W137" i="16"/>
  <c r="AA137" i="16" s="1"/>
  <c r="R153" i="12"/>
  <c r="X115" i="16"/>
  <c r="AB115" i="16" s="1"/>
  <c r="W115" i="16"/>
  <c r="AA115" i="16" s="1"/>
  <c r="AK9" i="15"/>
  <c r="AM9" i="15" s="1"/>
  <c r="AL9" i="15"/>
  <c r="AN9" i="15" s="1"/>
  <c r="Z339" i="12"/>
  <c r="Z387" i="12"/>
  <c r="Z230" i="12"/>
  <c r="Z93" i="12"/>
  <c r="Z130" i="12"/>
  <c r="Z263" i="12"/>
  <c r="Z68" i="12"/>
  <c r="Z105" i="12"/>
  <c r="Z505" i="12"/>
  <c r="Z11" i="12"/>
  <c r="Z215" i="12"/>
  <c r="Z288" i="12"/>
  <c r="Z370" i="12"/>
  <c r="Z157" i="12"/>
  <c r="Z310" i="12"/>
  <c r="Z80" i="12"/>
  <c r="Z486" i="12"/>
  <c r="Z372" i="12"/>
  <c r="Z510" i="12"/>
  <c r="Z248" i="12"/>
  <c r="Z152" i="12"/>
  <c r="Z379" i="12"/>
  <c r="Z195" i="12"/>
  <c r="Z40" i="12"/>
  <c r="Z365" i="12"/>
  <c r="Z326" i="12"/>
  <c r="Z87" i="12"/>
  <c r="Z208" i="12"/>
  <c r="Z136" i="12"/>
  <c r="Z349" i="12"/>
  <c r="Z348" i="12"/>
  <c r="Z213" i="12"/>
  <c r="Z66" i="12"/>
  <c r="Z301" i="12"/>
  <c r="Z315" i="12"/>
  <c r="Z342" i="12"/>
  <c r="Z36" i="12"/>
  <c r="Z496" i="12"/>
  <c r="Z271" i="12"/>
  <c r="Z485" i="12"/>
  <c r="Z446" i="12"/>
  <c r="Z173" i="12"/>
  <c r="Z257" i="12"/>
  <c r="Z322" i="12"/>
  <c r="Z26" i="12"/>
  <c r="Z202" i="12"/>
  <c r="Z32" i="12"/>
  <c r="Z196" i="12"/>
  <c r="Z190" i="12"/>
  <c r="Z60" i="12"/>
  <c r="Z376" i="12"/>
  <c r="Z18" i="12"/>
  <c r="Z120" i="12"/>
  <c r="Z424" i="12"/>
  <c r="Z219" i="12"/>
  <c r="Z400" i="12"/>
  <c r="Z355" i="12"/>
  <c r="Z9" i="12"/>
  <c r="Z206" i="12"/>
  <c r="Z137" i="12"/>
  <c r="Z24" i="12"/>
  <c r="Z482" i="12"/>
  <c r="Z117" i="12"/>
  <c r="Z221" i="12"/>
  <c r="Z491" i="12"/>
  <c r="Z159" i="12"/>
  <c r="Z396" i="12"/>
  <c r="Z129" i="12"/>
  <c r="Z282" i="12"/>
  <c r="Z163" i="12"/>
  <c r="Z417" i="12"/>
  <c r="Z490" i="12"/>
  <c r="Z140" i="12"/>
  <c r="Z338" i="12"/>
  <c r="Q186" i="12"/>
  <c r="AE186" i="12" s="1"/>
  <c r="AC63" i="12"/>
  <c r="AC13" i="3"/>
  <c r="Q307" i="12"/>
  <c r="AC496" i="12"/>
  <c r="Q13" i="3"/>
  <c r="AF92" i="3"/>
  <c r="AM479" i="12"/>
  <c r="Q71" i="16"/>
  <c r="AF303" i="12"/>
  <c r="AF323" i="12"/>
  <c r="AC52" i="15"/>
  <c r="AF133" i="16"/>
  <c r="AM105" i="3"/>
  <c r="AI75" i="15"/>
  <c r="AB348" i="12"/>
  <c r="AN165" i="12"/>
  <c r="AB72" i="12"/>
  <c r="AC24" i="13"/>
  <c r="AB467" i="12"/>
  <c r="AB144" i="12"/>
  <c r="AB64" i="12"/>
  <c r="AB481" i="12"/>
  <c r="AB490" i="12"/>
  <c r="AB444" i="12"/>
  <c r="AB304" i="12"/>
  <c r="AB220" i="12"/>
  <c r="AB171" i="12"/>
  <c r="AB372" i="12"/>
  <c r="Z35" i="3"/>
  <c r="AB105" i="12"/>
  <c r="Z57" i="15"/>
  <c r="Z70" i="15"/>
  <c r="AC137" i="12"/>
  <c r="AN202" i="16"/>
  <c r="AI88" i="15"/>
  <c r="AI224" i="12"/>
  <c r="AI15" i="13"/>
  <c r="AM185" i="12"/>
  <c r="AM105" i="16"/>
  <c r="AM437" i="12"/>
  <c r="Z21" i="16"/>
  <c r="AB373" i="12"/>
  <c r="AB356" i="12"/>
  <c r="AB124" i="12"/>
  <c r="AB128" i="12"/>
  <c r="AB359" i="12"/>
  <c r="AB287" i="12"/>
  <c r="AB141" i="12"/>
  <c r="AB346" i="12"/>
  <c r="AB99" i="12"/>
  <c r="AB192" i="12"/>
  <c r="AB53" i="12"/>
  <c r="AB153" i="12"/>
  <c r="AB450" i="12"/>
  <c r="AB263" i="12"/>
  <c r="AB179" i="12"/>
  <c r="AB321" i="12"/>
  <c r="AB350" i="12"/>
  <c r="AB333" i="12"/>
  <c r="AB185" i="12"/>
  <c r="AB48" i="12"/>
  <c r="AB127" i="12"/>
  <c r="AI10" i="13"/>
  <c r="AI9" i="13"/>
  <c r="AI20" i="13"/>
  <c r="AI22" i="13"/>
  <c r="AI190" i="12"/>
  <c r="AN154" i="12"/>
  <c r="AN28" i="16"/>
  <c r="AB115" i="12"/>
  <c r="AB150" i="12"/>
  <c r="AB109" i="12"/>
  <c r="AB165" i="12"/>
  <c r="AB505" i="12"/>
  <c r="AB318" i="12"/>
  <c r="AB301" i="12"/>
  <c r="AB335" i="12"/>
  <c r="AB365" i="12"/>
  <c r="AB230" i="12"/>
  <c r="AB446" i="12"/>
  <c r="AB87" i="12"/>
  <c r="AB338" i="12"/>
  <c r="AB285" i="12"/>
  <c r="AB66" i="12"/>
  <c r="AB328" i="12"/>
  <c r="AB406" i="12"/>
  <c r="AB432" i="12"/>
  <c r="AB173" i="12"/>
  <c r="AB246" i="12"/>
  <c r="AB129" i="12"/>
  <c r="AB202" i="12"/>
  <c r="AB268" i="12"/>
  <c r="AB501" i="12"/>
  <c r="AB249" i="12"/>
  <c r="AB320" i="12"/>
  <c r="AB207" i="12"/>
  <c r="AB253" i="12"/>
  <c r="AB23" i="12"/>
  <c r="AB429" i="12"/>
  <c r="AB100" i="12"/>
  <c r="AB111" i="12"/>
  <c r="AB349" i="12"/>
  <c r="AB75" i="12"/>
  <c r="AB163" i="12"/>
  <c r="AB157" i="12"/>
  <c r="AB82" i="12"/>
  <c r="AB498" i="12"/>
  <c r="AB275" i="12"/>
  <c r="AB151" i="12"/>
  <c r="AB417" i="12"/>
  <c r="AB425" i="12"/>
  <c r="AB117" i="12"/>
  <c r="AB22" i="12"/>
  <c r="AB419" i="12"/>
  <c r="AB199" i="12"/>
  <c r="AB231" i="12"/>
  <c r="AB485" i="12"/>
  <c r="AB339" i="12"/>
  <c r="AB433" i="12"/>
  <c r="AB281" i="12"/>
  <c r="AB204" i="12"/>
  <c r="AB137" i="12"/>
  <c r="AB493" i="12"/>
  <c r="AN162" i="16"/>
  <c r="AM27" i="13"/>
  <c r="Z7" i="14"/>
  <c r="AN134" i="12"/>
  <c r="AM228" i="12"/>
  <c r="AF17" i="12"/>
  <c r="AF28" i="13"/>
  <c r="AN31" i="13"/>
  <c r="AN33" i="16"/>
  <c r="AF476" i="12"/>
  <c r="AC347" i="12"/>
  <c r="AN19" i="16"/>
  <c r="AN72" i="12"/>
  <c r="AD61" i="16"/>
  <c r="Z218" i="16"/>
  <c r="Q24" i="13"/>
  <c r="Z19" i="16"/>
  <c r="AM35" i="13"/>
  <c r="AC36" i="13"/>
  <c r="AC42" i="12"/>
  <c r="AM55" i="15"/>
  <c r="AF72" i="16"/>
  <c r="Q415" i="12"/>
  <c r="AE415" i="12" s="1"/>
  <c r="Q148" i="12"/>
  <c r="AE148" i="12" s="1"/>
  <c r="Q154" i="16"/>
  <c r="AF245" i="12"/>
  <c r="Q57" i="15"/>
  <c r="AE57" i="15" s="1"/>
  <c r="AM63" i="16"/>
  <c r="AC63" i="16"/>
  <c r="AM24" i="16"/>
  <c r="AC24" i="16"/>
  <c r="AM183" i="16"/>
  <c r="AF115" i="12"/>
  <c r="AF486" i="12"/>
  <c r="AI36" i="13"/>
  <c r="AI219" i="12"/>
  <c r="AI352" i="12"/>
  <c r="AI475" i="12"/>
  <c r="AI335" i="12"/>
  <c r="AI205" i="12"/>
  <c r="AI220" i="12"/>
  <c r="AI11" i="13"/>
  <c r="AI354" i="12"/>
  <c r="AI9" i="15"/>
  <c r="AI202" i="12"/>
  <c r="AI7" i="13"/>
  <c r="AI7" i="3"/>
  <c r="AI9" i="3"/>
  <c r="AI20" i="3"/>
  <c r="AI55" i="3"/>
  <c r="AI41" i="3"/>
  <c r="AI90" i="3"/>
  <c r="AI82" i="3"/>
  <c r="AI98" i="3"/>
  <c r="AI40" i="3"/>
  <c r="AI101" i="3"/>
  <c r="AI97" i="3"/>
  <c r="AI23" i="3"/>
  <c r="AI25" i="3"/>
  <c r="AI35" i="3"/>
  <c r="AI420" i="12"/>
  <c r="AI183" i="16"/>
  <c r="AI42" i="14"/>
  <c r="AI104" i="15"/>
  <c r="AI13" i="13"/>
  <c r="AI42" i="15"/>
  <c r="AI25" i="13"/>
  <c r="AI211" i="12"/>
  <c r="AI19" i="13"/>
  <c r="AI414" i="12"/>
  <c r="AI110" i="16"/>
  <c r="AI416" i="12"/>
  <c r="AI422" i="12"/>
  <c r="AI31" i="13"/>
  <c r="AI257" i="12"/>
  <c r="AF126" i="12"/>
  <c r="Q126" i="12"/>
  <c r="AE126" i="12" s="1"/>
  <c r="AF38" i="14"/>
  <c r="Q38" i="14"/>
  <c r="AE38" i="14" s="1"/>
  <c r="Q68" i="12"/>
  <c r="AE68" i="12" s="1"/>
  <c r="Q224" i="16"/>
  <c r="AE224" i="16" s="1"/>
  <c r="Q227" i="12"/>
  <c r="AE227" i="12" s="1"/>
  <c r="AF227" i="12"/>
  <c r="AF240" i="12"/>
  <c r="Q240" i="12"/>
  <c r="AE240" i="12" s="1"/>
  <c r="Q60" i="12"/>
  <c r="AE60" i="12" s="1"/>
  <c r="AF60" i="12"/>
  <c r="AF263" i="12"/>
  <c r="Q263" i="12"/>
  <c r="AE263" i="12" s="1"/>
  <c r="Q32" i="15"/>
  <c r="AE32" i="15" s="1"/>
  <c r="AF32" i="15"/>
  <c r="AF35" i="16"/>
  <c r="Q35" i="16"/>
  <c r="Q227" i="16"/>
  <c r="AE227" i="16" s="1"/>
  <c r="AF227" i="16"/>
  <c r="Q54" i="15"/>
  <c r="AE54" i="15" s="1"/>
  <c r="AF54" i="15"/>
  <c r="AF105" i="15"/>
  <c r="AF270" i="12"/>
  <c r="Q270" i="12"/>
  <c r="AE270" i="12" s="1"/>
  <c r="AF43" i="16"/>
  <c r="Q43" i="16"/>
  <c r="Q23" i="12"/>
  <c r="AF23" i="12"/>
  <c r="Q9" i="12"/>
  <c r="AE9" i="12" s="1"/>
  <c r="AF9" i="12"/>
  <c r="AF478" i="12"/>
  <c r="Q478" i="12"/>
  <c r="AE478" i="12" s="1"/>
  <c r="AF57" i="3"/>
  <c r="Q31" i="15"/>
  <c r="AE31" i="15" s="1"/>
  <c r="AF31" i="15"/>
  <c r="AF96" i="15"/>
  <c r="Q96" i="15"/>
  <c r="AE96" i="15" s="1"/>
  <c r="Q29" i="12"/>
  <c r="AE29" i="12" s="1"/>
  <c r="AF29" i="12"/>
  <c r="Q442" i="12"/>
  <c r="AF442" i="12"/>
  <c r="AF203" i="12"/>
  <c r="Q203" i="12"/>
  <c r="AE203" i="12" s="1"/>
  <c r="Q511" i="12"/>
  <c r="AE511" i="12" s="1"/>
  <c r="AF511" i="12"/>
  <c r="AF354" i="12"/>
  <c r="Q354" i="12"/>
  <c r="AE354" i="12" s="1"/>
  <c r="Q151" i="16"/>
  <c r="AF455" i="12"/>
  <c r="Q455" i="12"/>
  <c r="AE455" i="12" s="1"/>
  <c r="AF45" i="12"/>
  <c r="Q45" i="12"/>
  <c r="AF18" i="13"/>
  <c r="Q18" i="13"/>
  <c r="AF462" i="12"/>
  <c r="Q462" i="12"/>
  <c r="AE462" i="12" s="1"/>
  <c r="AF268" i="12"/>
  <c r="Q268" i="12"/>
  <c r="AE268" i="12" s="1"/>
  <c r="AF212" i="12"/>
  <c r="Q212" i="12"/>
  <c r="Q190" i="12"/>
  <c r="AF190" i="12"/>
  <c r="AF352" i="12"/>
  <c r="Q352" i="12"/>
  <c r="AE352" i="12" s="1"/>
  <c r="Q19" i="3"/>
  <c r="AE19" i="3" s="1"/>
  <c r="AF19" i="3"/>
  <c r="AF223" i="12"/>
  <c r="Q223" i="12"/>
  <c r="AE223" i="12" s="1"/>
  <c r="Q34" i="3"/>
  <c r="AE34" i="3" s="1"/>
  <c r="AF34" i="3"/>
  <c r="AF30" i="3"/>
  <c r="Q30" i="3"/>
  <c r="AF298" i="12"/>
  <c r="Q298" i="12"/>
  <c r="AF112" i="12"/>
  <c r="Q112" i="12"/>
  <c r="AF65" i="3"/>
  <c r="Q65" i="3"/>
  <c r="AF139" i="12"/>
  <c r="Q139" i="12"/>
  <c r="Q271" i="12"/>
  <c r="AE271" i="12" s="1"/>
  <c r="AF271" i="12"/>
  <c r="AF89" i="3"/>
  <c r="Q89" i="3"/>
  <c r="AE89" i="3" s="1"/>
  <c r="Q178" i="12"/>
  <c r="AE178" i="12" s="1"/>
  <c r="AF178" i="12"/>
  <c r="AF7" i="3"/>
  <c r="Q7" i="3"/>
  <c r="Q12" i="14"/>
  <c r="AE12" i="14" s="1"/>
  <c r="AF12" i="14"/>
  <c r="Q290" i="12"/>
  <c r="AF290" i="12"/>
  <c r="Q19" i="13"/>
  <c r="AF19" i="13"/>
  <c r="AF395" i="12"/>
  <c r="Q395" i="12"/>
  <c r="AE395" i="12" s="1"/>
  <c r="AF36" i="3"/>
  <c r="Q36" i="3"/>
  <c r="Q170" i="12"/>
  <c r="AE170" i="12" s="1"/>
  <c r="AF9" i="13"/>
  <c r="Q9" i="13"/>
  <c r="AE9" i="13" s="1"/>
  <c r="AF316" i="12"/>
  <c r="Q316" i="12"/>
  <c r="AE316" i="12" s="1"/>
  <c r="Q85" i="12"/>
  <c r="AE85" i="12" s="1"/>
  <c r="AF85" i="12"/>
  <c r="Q35" i="15"/>
  <c r="AF35" i="15"/>
  <c r="AF160" i="12"/>
  <c r="Q160" i="12"/>
  <c r="Q50" i="15"/>
  <c r="AF50" i="15"/>
  <c r="AF82" i="16"/>
  <c r="AF34" i="13"/>
  <c r="Q34" i="13"/>
  <c r="AE34" i="13" s="1"/>
  <c r="AF269" i="12"/>
  <c r="Q269" i="12"/>
  <c r="AE269" i="12" s="1"/>
  <c r="AF251" i="12"/>
  <c r="Q251" i="12"/>
  <c r="Q206" i="16"/>
  <c r="Q13" i="14"/>
  <c r="AE13" i="14" s="1"/>
  <c r="AF13" i="14"/>
  <c r="Q11" i="12"/>
  <c r="AF11" i="12"/>
  <c r="AF135" i="12"/>
  <c r="Q135" i="12"/>
  <c r="Q311" i="12"/>
  <c r="AE311" i="12" s="1"/>
  <c r="AF311" i="12"/>
  <c r="Q26" i="14"/>
  <c r="AE26" i="14" s="1"/>
  <c r="AF26" i="14"/>
  <c r="Q213" i="16"/>
  <c r="AF213" i="16"/>
  <c r="Q27" i="15"/>
  <c r="AF27" i="15"/>
  <c r="Q40" i="16"/>
  <c r="AF50" i="12"/>
  <c r="Q50" i="12"/>
  <c r="AE50" i="12" s="1"/>
  <c r="AF208" i="12"/>
  <c r="Q208" i="12"/>
  <c r="AF393" i="12"/>
  <c r="Q393" i="12"/>
  <c r="AE393" i="12" s="1"/>
  <c r="AF13" i="13"/>
  <c r="Q13" i="13"/>
  <c r="AE13" i="13" s="1"/>
  <c r="AF83" i="12"/>
  <c r="Q83" i="12"/>
  <c r="AE83" i="12" s="1"/>
  <c r="Q446" i="12"/>
  <c r="AE446" i="12" s="1"/>
  <c r="AF446" i="12"/>
  <c r="AF101" i="12"/>
  <c r="Q101" i="12"/>
  <c r="AE101" i="12" s="1"/>
  <c r="Q98" i="12"/>
  <c r="AE98" i="12" s="1"/>
  <c r="AF98" i="12"/>
  <c r="Q176" i="16"/>
  <c r="AE176" i="16" s="1"/>
  <c r="AF176" i="16"/>
  <c r="Q344" i="12"/>
  <c r="AE344" i="12" s="1"/>
  <c r="AF344" i="12"/>
  <c r="AF55" i="12"/>
  <c r="Q55" i="12"/>
  <c r="AF36" i="14"/>
  <c r="Q36" i="14"/>
  <c r="AF405" i="12"/>
  <c r="Q405" i="12"/>
  <c r="Q186" i="16"/>
  <c r="AE186" i="16" s="1"/>
  <c r="AF186" i="16"/>
  <c r="AF124" i="16"/>
  <c r="Q195" i="16"/>
  <c r="AF195" i="16"/>
  <c r="Q198" i="12"/>
  <c r="AE198" i="12" s="1"/>
  <c r="AF198" i="12"/>
  <c r="AF97" i="16"/>
  <c r="Q97" i="16"/>
  <c r="AF322" i="12"/>
  <c r="Q322" i="12"/>
  <c r="AE322" i="12" s="1"/>
  <c r="Q54" i="16"/>
  <c r="AE54" i="16" s="1"/>
  <c r="AF54" i="16"/>
  <c r="AF43" i="12"/>
  <c r="Q43" i="12"/>
  <c r="AF503" i="12"/>
  <c r="Q503" i="12"/>
  <c r="AE503" i="12" s="1"/>
  <c r="Q219" i="12"/>
  <c r="AE219" i="12" s="1"/>
  <c r="AF219" i="12"/>
  <c r="AF247" i="12"/>
  <c r="Q247" i="12"/>
  <c r="AE247" i="12" s="1"/>
  <c r="Q409" i="12"/>
  <c r="AE409" i="12" s="1"/>
  <c r="AF409" i="12"/>
  <c r="Q29" i="3"/>
  <c r="AE29" i="3" s="1"/>
  <c r="AF29" i="3"/>
  <c r="AF140" i="12"/>
  <c r="Q140" i="12"/>
  <c r="AE140" i="12" s="1"/>
  <c r="Q15" i="12"/>
  <c r="AF15" i="12"/>
  <c r="AF212" i="16"/>
  <c r="Q212" i="16"/>
  <c r="AE212" i="16" s="1"/>
  <c r="AF338" i="12"/>
  <c r="AF34" i="16"/>
  <c r="AF404" i="12"/>
  <c r="Q404" i="12"/>
  <c r="AE404" i="12" s="1"/>
  <c r="AF63" i="15"/>
  <c r="Q63" i="15"/>
  <c r="AE63" i="15" s="1"/>
  <c r="Q49" i="16"/>
  <c r="AE49" i="16" s="1"/>
  <c r="AF49" i="16"/>
  <c r="Q169" i="12"/>
  <c r="AE169" i="12" s="1"/>
  <c r="AF169" i="12"/>
  <c r="Q398" i="12"/>
  <c r="AE398" i="12" s="1"/>
  <c r="AF398" i="12"/>
  <c r="AF53" i="15"/>
  <c r="Q53" i="15"/>
  <c r="AE53" i="15" s="1"/>
  <c r="Q331" i="12"/>
  <c r="AE331" i="12" s="1"/>
  <c r="AF331" i="12"/>
  <c r="Q506" i="12"/>
  <c r="AE506" i="12" s="1"/>
  <c r="AF506" i="12"/>
  <c r="AF117" i="16"/>
  <c r="Q117" i="16"/>
  <c r="AE117" i="16" s="1"/>
  <c r="Q38" i="16"/>
  <c r="AF65" i="12"/>
  <c r="Q65" i="12"/>
  <c r="Q23" i="15"/>
  <c r="AF23" i="15"/>
  <c r="AF83" i="16"/>
  <c r="Q83" i="16"/>
  <c r="Q73" i="15"/>
  <c r="AE73" i="15" s="1"/>
  <c r="AF73" i="15"/>
  <c r="AF12" i="12"/>
  <c r="Q12" i="12"/>
  <c r="AE12" i="12" s="1"/>
  <c r="AF191" i="12"/>
  <c r="Q191" i="12"/>
  <c r="AE191" i="12" s="1"/>
  <c r="AF66" i="12"/>
  <c r="Q66" i="12"/>
  <c r="AE66" i="12" s="1"/>
  <c r="AF502" i="12"/>
  <c r="Q502" i="12"/>
  <c r="AE502" i="12" s="1"/>
  <c r="AF32" i="16"/>
  <c r="Q32" i="16"/>
  <c r="AF47" i="3"/>
  <c r="Q47" i="3"/>
  <c r="AE47" i="3" s="1"/>
  <c r="Q33" i="3"/>
  <c r="AE33" i="3" s="1"/>
  <c r="AF33" i="3"/>
  <c r="AF83" i="3"/>
  <c r="Q83" i="3"/>
  <c r="AE83" i="3" s="1"/>
  <c r="Q101" i="15"/>
  <c r="AE101" i="15" s="1"/>
  <c r="AF101" i="15"/>
  <c r="AF382" i="12"/>
  <c r="Q382" i="12"/>
  <c r="AE382" i="12" s="1"/>
  <c r="AF29" i="15"/>
  <c r="Q29" i="15"/>
  <c r="AF99" i="3"/>
  <c r="Q99" i="3"/>
  <c r="AE99" i="3" s="1"/>
  <c r="Q123" i="12"/>
  <c r="AF123" i="12"/>
  <c r="Q22" i="3"/>
  <c r="AE22" i="3" s="1"/>
  <c r="AF22" i="3"/>
  <c r="AF79" i="16"/>
  <c r="Q79" i="16"/>
  <c r="AF20" i="16"/>
  <c r="AF285" i="12"/>
  <c r="Q285" i="12"/>
  <c r="Q234" i="12"/>
  <c r="AE234" i="12" s="1"/>
  <c r="AF234" i="12"/>
  <c r="Q129" i="12"/>
  <c r="AE129" i="12" s="1"/>
  <c r="AF129" i="12"/>
  <c r="Q418" i="12"/>
  <c r="AF418" i="12"/>
  <c r="Q92" i="12"/>
  <c r="AE92" i="12" s="1"/>
  <c r="AF92" i="12"/>
  <c r="Q180" i="12"/>
  <c r="AF180" i="12"/>
  <c r="AF12" i="13"/>
  <c r="Q12" i="13"/>
  <c r="Q421" i="12"/>
  <c r="AF421" i="12"/>
  <c r="AF200" i="12"/>
  <c r="Q200" i="12"/>
  <c r="AE200" i="12" s="1"/>
  <c r="AF495" i="12"/>
  <c r="Q495" i="12"/>
  <c r="AE495" i="12" s="1"/>
  <c r="AF7" i="15"/>
  <c r="Q7" i="15"/>
  <c r="AE7" i="15" s="1"/>
  <c r="AF21" i="3"/>
  <c r="Q21" i="3"/>
  <c r="Q401" i="12"/>
  <c r="AE401" i="12" s="1"/>
  <c r="AF401" i="12"/>
  <c r="AF139" i="16"/>
  <c r="Q139" i="16"/>
  <c r="AE139" i="16" s="1"/>
  <c r="AF11" i="3"/>
  <c r="Q11" i="3"/>
  <c r="Q59" i="15"/>
  <c r="AF59" i="15"/>
  <c r="AF107" i="16"/>
  <c r="Q107" i="16"/>
  <c r="AE107" i="16" s="1"/>
  <c r="AF44" i="16"/>
  <c r="Q44" i="16"/>
  <c r="Q16" i="12"/>
  <c r="AF16" i="12"/>
  <c r="Q473" i="12"/>
  <c r="AF473" i="12"/>
  <c r="Q104" i="3"/>
  <c r="AF104" i="3"/>
  <c r="Q202" i="12"/>
  <c r="AE202" i="12" s="1"/>
  <c r="AF202" i="12"/>
  <c r="AF100" i="15"/>
  <c r="Q100" i="15"/>
  <c r="AE100" i="15" s="1"/>
  <c r="AF36" i="12"/>
  <c r="Q36" i="12"/>
  <c r="AE36" i="12" s="1"/>
  <c r="AF89" i="16"/>
  <c r="Q89" i="16"/>
  <c r="AE89" i="16" s="1"/>
  <c r="AF93" i="12"/>
  <c r="AF447" i="12"/>
  <c r="Q447" i="12"/>
  <c r="AE447" i="12" s="1"/>
  <c r="Q198" i="16"/>
  <c r="Q350" i="12"/>
  <c r="AE350" i="12" s="1"/>
  <c r="AF350" i="12"/>
  <c r="Q121" i="16"/>
  <c r="AF177" i="12"/>
  <c r="Q177" i="12"/>
  <c r="AE177" i="12" s="1"/>
  <c r="AF77" i="15"/>
  <c r="Q77" i="15"/>
  <c r="AF114" i="16"/>
  <c r="Q114" i="16"/>
  <c r="AE114" i="16" s="1"/>
  <c r="Q206" i="12"/>
  <c r="AE206" i="12" s="1"/>
  <c r="AF206" i="12"/>
  <c r="Q181" i="16"/>
  <c r="AE181" i="16" s="1"/>
  <c r="AF181" i="16"/>
  <c r="AF261" i="12"/>
  <c r="Q261" i="12"/>
  <c r="AE261" i="12" s="1"/>
  <c r="Q146" i="16"/>
  <c r="AE146" i="16" s="1"/>
  <c r="AF146" i="16"/>
  <c r="AF399" i="12"/>
  <c r="Q399" i="12"/>
  <c r="AE399" i="12" s="1"/>
  <c r="AF55" i="15"/>
  <c r="Q474" i="12"/>
  <c r="AE474" i="12" s="1"/>
  <c r="AF474" i="12"/>
  <c r="AF508" i="12"/>
  <c r="Q508" i="12"/>
  <c r="AF383" i="12"/>
  <c r="Q383" i="12"/>
  <c r="AE383" i="12" s="1"/>
  <c r="AF14" i="15"/>
  <c r="AF15" i="3"/>
  <c r="Q15" i="3"/>
  <c r="Q21" i="13"/>
  <c r="AE21" i="13" s="1"/>
  <c r="AF21" i="13"/>
  <c r="AF244" i="12"/>
  <c r="Q244" i="12"/>
  <c r="AE244" i="12" s="1"/>
  <c r="AF381" i="12"/>
  <c r="Q381" i="12"/>
  <c r="AE381" i="12" s="1"/>
  <c r="Q209" i="12"/>
  <c r="AF209" i="12"/>
  <c r="Q210" i="12"/>
  <c r="AF210" i="12"/>
  <c r="Q174" i="16"/>
  <c r="Q341" i="12"/>
  <c r="AF341" i="12"/>
  <c r="AF21" i="14"/>
  <c r="Q21" i="14"/>
  <c r="Q165" i="12"/>
  <c r="AF165" i="12"/>
  <c r="Q170" i="16"/>
  <c r="AE170" i="16" s="1"/>
  <c r="AF170" i="16"/>
  <c r="AF305" i="12"/>
  <c r="Q305" i="12"/>
  <c r="AE305" i="12" s="1"/>
  <c r="Q389" i="12"/>
  <c r="AF389" i="12"/>
  <c r="Q288" i="12"/>
  <c r="AE288" i="12" s="1"/>
  <c r="AF288" i="12"/>
  <c r="Q295" i="12"/>
  <c r="AE295" i="12" s="1"/>
  <c r="AF295" i="12"/>
  <c r="AF10" i="12"/>
  <c r="Q10" i="12"/>
  <c r="AE10" i="12" s="1"/>
  <c r="Q329" i="12"/>
  <c r="AE329" i="12" s="1"/>
  <c r="AF329" i="12"/>
  <c r="AF41" i="3"/>
  <c r="Q41" i="3"/>
  <c r="AF374" i="12"/>
  <c r="Q374" i="12"/>
  <c r="AE374" i="12" s="1"/>
  <c r="Q437" i="12"/>
  <c r="AE437" i="12" s="1"/>
  <c r="AF437" i="12"/>
  <c r="AF19" i="14"/>
  <c r="Q19" i="14"/>
  <c r="AE19" i="14" s="1"/>
  <c r="Q34" i="15"/>
  <c r="AF34" i="15"/>
  <c r="Q85" i="3"/>
  <c r="AF85" i="3"/>
  <c r="Q104" i="15"/>
  <c r="AE104" i="15" s="1"/>
  <c r="AF104" i="15"/>
  <c r="Q39" i="12"/>
  <c r="AF39" i="12"/>
  <c r="AF99" i="12"/>
  <c r="Q99" i="12"/>
  <c r="Q63" i="12"/>
  <c r="AF63" i="12"/>
  <c r="Q113" i="12"/>
  <c r="AE113" i="12" s="1"/>
  <c r="AF113" i="12"/>
  <c r="AF97" i="3"/>
  <c r="Q97" i="3"/>
  <c r="AF84" i="12"/>
  <c r="Q84" i="12"/>
  <c r="AE84" i="12" s="1"/>
  <c r="AF20" i="12"/>
  <c r="Q20" i="12"/>
  <c r="AF183" i="12"/>
  <c r="Q183" i="12"/>
  <c r="AE183" i="12" s="1"/>
  <c r="Q483" i="12"/>
  <c r="AE483" i="12" s="1"/>
  <c r="AF483" i="12"/>
  <c r="Q26" i="12"/>
  <c r="AF26" i="12"/>
  <c r="AF48" i="12"/>
  <c r="Q48" i="12"/>
  <c r="AE48" i="12" s="1"/>
  <c r="Q74" i="12"/>
  <c r="AF74" i="12"/>
  <c r="Q435" i="12"/>
  <c r="AF435" i="12"/>
  <c r="AF88" i="15"/>
  <c r="Q88" i="15"/>
  <c r="AE88" i="15" s="1"/>
  <c r="AF16" i="14"/>
  <c r="Q16" i="14"/>
  <c r="AF241" i="12"/>
  <c r="Q241" i="12"/>
  <c r="AE241" i="12" s="1"/>
  <c r="Q118" i="12"/>
  <c r="AE118" i="12" s="1"/>
  <c r="AF118" i="12"/>
  <c r="AF46" i="15"/>
  <c r="Q46" i="15"/>
  <c r="AE46" i="15" s="1"/>
  <c r="Q41" i="12"/>
  <c r="AF41" i="12"/>
  <c r="Q48" i="15"/>
  <c r="AF48" i="15"/>
  <c r="AF65" i="16"/>
  <c r="Q65" i="16"/>
  <c r="AE65" i="16" s="1"/>
  <c r="Q100" i="16"/>
  <c r="AE100" i="16" s="1"/>
  <c r="AF100" i="16"/>
  <c r="AF110" i="16"/>
  <c r="Q76" i="15"/>
  <c r="AE76" i="15" s="1"/>
  <c r="AF76" i="15"/>
  <c r="Q277" i="12"/>
  <c r="AE277" i="12" s="1"/>
  <c r="AF277" i="12"/>
  <c r="Q58" i="3"/>
  <c r="AE58" i="3" s="1"/>
  <c r="AF58" i="3"/>
  <c r="AF313" i="12"/>
  <c r="Q313" i="12"/>
  <c r="AE313" i="12" s="1"/>
  <c r="Q9" i="15"/>
  <c r="AE9" i="15" s="1"/>
  <c r="AF9" i="15"/>
  <c r="AF220" i="12"/>
  <c r="Q220" i="12"/>
  <c r="AE220" i="12" s="1"/>
  <c r="Q272" i="12"/>
  <c r="AE272" i="12" s="1"/>
  <c r="AF272" i="12"/>
  <c r="Q321" i="12"/>
  <c r="AE321" i="12" s="1"/>
  <c r="AF321" i="12"/>
  <c r="Q68" i="16"/>
  <c r="AE68" i="16" s="1"/>
  <c r="AF68" i="16"/>
  <c r="AF31" i="12"/>
  <c r="Q31" i="12"/>
  <c r="Q211" i="16"/>
  <c r="AF211" i="16"/>
  <c r="Q49" i="12"/>
  <c r="AE49" i="12" s="1"/>
  <c r="AF49" i="12"/>
  <c r="AF25" i="3"/>
  <c r="Q25" i="3"/>
  <c r="AE25" i="3" s="1"/>
  <c r="AF239" i="12"/>
  <c r="Q239" i="12"/>
  <c r="Q320" i="12"/>
  <c r="AF320" i="12"/>
  <c r="AF96" i="3"/>
  <c r="Q96" i="3"/>
  <c r="AE96" i="3" s="1"/>
  <c r="AF69" i="16"/>
  <c r="Q69" i="16"/>
  <c r="AF470" i="12"/>
  <c r="Q470" i="12"/>
  <c r="AE470" i="12" s="1"/>
  <c r="AF45" i="16"/>
  <c r="Q45" i="16"/>
  <c r="AF91" i="12"/>
  <c r="Q91" i="12"/>
  <c r="AE91" i="12" s="1"/>
  <c r="AF106" i="3"/>
  <c r="Q106" i="3"/>
  <c r="AE106" i="3" s="1"/>
  <c r="AF17" i="15"/>
  <c r="Q17" i="15"/>
  <c r="AF63" i="16"/>
  <c r="Q63" i="16"/>
  <c r="AF50" i="3"/>
  <c r="Q50" i="3"/>
  <c r="AE50" i="3" s="1"/>
  <c r="AF42" i="12"/>
  <c r="Q42" i="12"/>
  <c r="Q27" i="14"/>
  <c r="AE27" i="14" s="1"/>
  <c r="AF27" i="14"/>
  <c r="Q158" i="12"/>
  <c r="AE158" i="12" s="1"/>
  <c r="AF158" i="12"/>
  <c r="AF81" i="3"/>
  <c r="Q81" i="3"/>
  <c r="AE81" i="3" s="1"/>
  <c r="Q79" i="3"/>
  <c r="AE79" i="3" s="1"/>
  <c r="AF79" i="3"/>
  <c r="AF164" i="16"/>
  <c r="Q164" i="16"/>
  <c r="AE164" i="16" s="1"/>
  <c r="AF445" i="12"/>
  <c r="Q445" i="12"/>
  <c r="AE445" i="12" s="1"/>
  <c r="Q78" i="3"/>
  <c r="AE78" i="3" s="1"/>
  <c r="AF78" i="3"/>
  <c r="AF8" i="3"/>
  <c r="Q8" i="3"/>
  <c r="AE8" i="3" s="1"/>
  <c r="Q90" i="3"/>
  <c r="AF90" i="3"/>
  <c r="Q510" i="12"/>
  <c r="AE510" i="12" s="1"/>
  <c r="AF510" i="12"/>
  <c r="Q75" i="3"/>
  <c r="AE75" i="3" s="1"/>
  <c r="AF75" i="3"/>
  <c r="Q52" i="12"/>
  <c r="AF52" i="12"/>
  <c r="AF95" i="12"/>
  <c r="Q95" i="12"/>
  <c r="AE95" i="12" s="1"/>
  <c r="AF10" i="3"/>
  <c r="Q10" i="3"/>
  <c r="AE10" i="3" s="1"/>
  <c r="AF35" i="14"/>
  <c r="AF485" i="12"/>
  <c r="AF484" i="12"/>
  <c r="Q484" i="12"/>
  <c r="AE484" i="12" s="1"/>
  <c r="Q167" i="16"/>
  <c r="AE167" i="16" s="1"/>
  <c r="AF167" i="16"/>
  <c r="Q427" i="12"/>
  <c r="AE427" i="12" s="1"/>
  <c r="AF427" i="12"/>
  <c r="AF160" i="16"/>
  <c r="Q185" i="12"/>
  <c r="AE185" i="12" s="1"/>
  <c r="AF185" i="12"/>
  <c r="AF282" i="12"/>
  <c r="Q282" i="12"/>
  <c r="Q18" i="12"/>
  <c r="AE18" i="12" s="1"/>
  <c r="AF18" i="12"/>
  <c r="Q116" i="12"/>
  <c r="AF116" i="12"/>
  <c r="Q175" i="16"/>
  <c r="AF175" i="16"/>
  <c r="AF81" i="16"/>
  <c r="Q81" i="16"/>
  <c r="AF22" i="12"/>
  <c r="Q22" i="12"/>
  <c r="AE22" i="12" s="1"/>
  <c r="Q258" i="12"/>
  <c r="AF258" i="12"/>
  <c r="Q74" i="3"/>
  <c r="AE74" i="3" s="1"/>
  <c r="AF74" i="3"/>
  <c r="AF192" i="12"/>
  <c r="Q192" i="12"/>
  <c r="AE192" i="12" s="1"/>
  <c r="Q89" i="15"/>
  <c r="AE89" i="15" s="1"/>
  <c r="AF89" i="15"/>
  <c r="Q468" i="12"/>
  <c r="AE468" i="12" s="1"/>
  <c r="AF468" i="12"/>
  <c r="Q31" i="16"/>
  <c r="AE31" i="16" s="1"/>
  <c r="AF31" i="16"/>
  <c r="Q366" i="12"/>
  <c r="AE366" i="12" s="1"/>
  <c r="AF366" i="12"/>
  <c r="AF178" i="16"/>
  <c r="Q178" i="16"/>
  <c r="AE178" i="16" s="1"/>
  <c r="Q32" i="12"/>
  <c r="AE32" i="12" s="1"/>
  <c r="AF32" i="12"/>
  <c r="Q471" i="12"/>
  <c r="AE471" i="12" s="1"/>
  <c r="AF471" i="12"/>
  <c r="Q137" i="16"/>
  <c r="AE137" i="16" s="1"/>
  <c r="AF137" i="16"/>
  <c r="AF416" i="12"/>
  <c r="Q416" i="12"/>
  <c r="AE416" i="12" s="1"/>
  <c r="Q171" i="12"/>
  <c r="AF171" i="12"/>
  <c r="AF480" i="12"/>
  <c r="Q480" i="12"/>
  <c r="AE480" i="12" s="1"/>
  <c r="Q75" i="15"/>
  <c r="AF75" i="15"/>
  <c r="Q184" i="16"/>
  <c r="AF407" i="12"/>
  <c r="Q407" i="12"/>
  <c r="Q324" i="12"/>
  <c r="AF324" i="12"/>
  <c r="AF11" i="14"/>
  <c r="Q11" i="14"/>
  <c r="Q40" i="12"/>
  <c r="AF40" i="12"/>
  <c r="AF91" i="3"/>
  <c r="Q91" i="3"/>
  <c r="AE91" i="3" s="1"/>
  <c r="AF66" i="3"/>
  <c r="Q66" i="3"/>
  <c r="AF80" i="12"/>
  <c r="Q80" i="12"/>
  <c r="AE80" i="12" s="1"/>
  <c r="AF387" i="12"/>
  <c r="Q387" i="12"/>
  <c r="AE387" i="12" s="1"/>
  <c r="AF330" i="12"/>
  <c r="Q330" i="12"/>
  <c r="AE330" i="12" s="1"/>
  <c r="Q77" i="3"/>
  <c r="AE77" i="3" s="1"/>
  <c r="AF77" i="3"/>
  <c r="AF164" i="12"/>
  <c r="Q164" i="12"/>
  <c r="AE164" i="12" s="1"/>
  <c r="AF156" i="12"/>
  <c r="Q156" i="12"/>
  <c r="AE156" i="12" s="1"/>
  <c r="Q452" i="12"/>
  <c r="AF452" i="12"/>
  <c r="AF151" i="12"/>
  <c r="Q151" i="12"/>
  <c r="Q157" i="12"/>
  <c r="AE157" i="12" s="1"/>
  <c r="AF157" i="12"/>
  <c r="AF173" i="12"/>
  <c r="Q173" i="12"/>
  <c r="Q29" i="16"/>
  <c r="AF29" i="16"/>
  <c r="Q98" i="16"/>
  <c r="AF98" i="16"/>
  <c r="Q195" i="12"/>
  <c r="AF195" i="12"/>
  <c r="Q84" i="3"/>
  <c r="AE84" i="3" s="1"/>
  <c r="AF84" i="3"/>
  <c r="Q39" i="15"/>
  <c r="AE39" i="15" s="1"/>
  <c r="AF39" i="15"/>
  <c r="AF97" i="15"/>
  <c r="Q97" i="15"/>
  <c r="AE97" i="15" s="1"/>
  <c r="AF346" i="12"/>
  <c r="Q346" i="12"/>
  <c r="AE346" i="12" s="1"/>
  <c r="AF217" i="16"/>
  <c r="Q217" i="16"/>
  <c r="AE217" i="16" s="1"/>
  <c r="Q431" i="12"/>
  <c r="AE431" i="12" s="1"/>
  <c r="AF431" i="12"/>
  <c r="Q136" i="16"/>
  <c r="AE136" i="16" s="1"/>
  <c r="AF136" i="16"/>
  <c r="Q86" i="12"/>
  <c r="AE86" i="12" s="1"/>
  <c r="AF86" i="12"/>
  <c r="Q152" i="16"/>
  <c r="AE152" i="16" s="1"/>
  <c r="AF152" i="16"/>
  <c r="AF17" i="3"/>
  <c r="Q17" i="3"/>
  <c r="AE17" i="3" s="1"/>
  <c r="AF457" i="12"/>
  <c r="Q457" i="12"/>
  <c r="AE457" i="12" s="1"/>
  <c r="Q154" i="12"/>
  <c r="AE154" i="12" s="1"/>
  <c r="AF154" i="12"/>
  <c r="Q13" i="15"/>
  <c r="AE13" i="15" s="1"/>
  <c r="AF13" i="15"/>
  <c r="Q30" i="12"/>
  <c r="AE30" i="12" s="1"/>
  <c r="AF30" i="12"/>
  <c r="Q69" i="12"/>
  <c r="AF69" i="12"/>
  <c r="AF134" i="16"/>
  <c r="Q134" i="16"/>
  <c r="AE134" i="16" s="1"/>
  <c r="Q19" i="12"/>
  <c r="AE19" i="12" s="1"/>
  <c r="AF19" i="12"/>
  <c r="AF370" i="12"/>
  <c r="Q370" i="12"/>
  <c r="Q181" i="12"/>
  <c r="AE181" i="12" s="1"/>
  <c r="AF181" i="12"/>
  <c r="AF138" i="12"/>
  <c r="Q138" i="12"/>
  <c r="AF464" i="12"/>
  <c r="Q464" i="12"/>
  <c r="AE464" i="12" s="1"/>
  <c r="Q420" i="12"/>
  <c r="AE420" i="12" s="1"/>
  <c r="AF420" i="12"/>
  <c r="AF111" i="12"/>
  <c r="Q111" i="12"/>
  <c r="AE111" i="12" s="1"/>
  <c r="Q30" i="16"/>
  <c r="AF196" i="16"/>
  <c r="Q196" i="16"/>
  <c r="AF403" i="12"/>
  <c r="Q403" i="12"/>
  <c r="AE403" i="12" s="1"/>
  <c r="Q448" i="12"/>
  <c r="AE448" i="12" s="1"/>
  <c r="AF448" i="12"/>
  <c r="AF291" i="12"/>
  <c r="Q291" i="12"/>
  <c r="AF55" i="3"/>
  <c r="Q55" i="3"/>
  <c r="AE55" i="3" s="1"/>
  <c r="AF56" i="3"/>
  <c r="Q56" i="3"/>
  <c r="AE56" i="3" s="1"/>
  <c r="AF161" i="12"/>
  <c r="Q161" i="12"/>
  <c r="AF179" i="12"/>
  <c r="Q179" i="12"/>
  <c r="AE179" i="12" s="1"/>
  <c r="AF101" i="16"/>
  <c r="Q101" i="16"/>
  <c r="AF55" i="16"/>
  <c r="Q55" i="16"/>
  <c r="AE55" i="16" s="1"/>
  <c r="AF332" i="12"/>
  <c r="Q332" i="12"/>
  <c r="AF148" i="16"/>
  <c r="Q148" i="16"/>
  <c r="Q504" i="12"/>
  <c r="AE504" i="12" s="1"/>
  <c r="AF504" i="12"/>
  <c r="Q43" i="3"/>
  <c r="AF43" i="3"/>
  <c r="Q29" i="14"/>
  <c r="AF29" i="14"/>
  <c r="Q112" i="16"/>
  <c r="AF112" i="16"/>
  <c r="Q54" i="3"/>
  <c r="AE54" i="3" s="1"/>
  <c r="AF475" i="12"/>
  <c r="Q475" i="12"/>
  <c r="AE475" i="12" s="1"/>
  <c r="AF22" i="13"/>
  <c r="Q22" i="13"/>
  <c r="AE22" i="13" s="1"/>
  <c r="Q105" i="3"/>
  <c r="AF105" i="3"/>
  <c r="Q498" i="12"/>
  <c r="AE498" i="12" s="1"/>
  <c r="AF498" i="12"/>
  <c r="Q81" i="12"/>
  <c r="AF81" i="12"/>
  <c r="Q9" i="3"/>
  <c r="AF9" i="3"/>
  <c r="AF92" i="16"/>
  <c r="Q92" i="16"/>
  <c r="Q73" i="12"/>
  <c r="AF73" i="12"/>
  <c r="Q428" i="12"/>
  <c r="AE428" i="12" s="1"/>
  <c r="AF428" i="12"/>
  <c r="AF228" i="16"/>
  <c r="Q228" i="16"/>
  <c r="AE228" i="16" s="1"/>
  <c r="AF30" i="15"/>
  <c r="Q30" i="15"/>
  <c r="AE30" i="15" s="1"/>
  <c r="Q73" i="3"/>
  <c r="AE73" i="3" s="1"/>
  <c r="AF73" i="3"/>
  <c r="AF103" i="12"/>
  <c r="Q103" i="12"/>
  <c r="Q28" i="16"/>
  <c r="AF28" i="16"/>
  <c r="AF21" i="15"/>
  <c r="Q21" i="15"/>
  <c r="AE21" i="15" s="1"/>
  <c r="Q88" i="12"/>
  <c r="AE88" i="12" s="1"/>
  <c r="AF88" i="12"/>
  <c r="AF216" i="12"/>
  <c r="Q216" i="12"/>
  <c r="AE216" i="12" s="1"/>
  <c r="Q58" i="12"/>
  <c r="AE58" i="12" s="1"/>
  <c r="AF58" i="12"/>
  <c r="Q94" i="16"/>
  <c r="AF94" i="16"/>
  <c r="AF99" i="16"/>
  <c r="Q99" i="16"/>
  <c r="AF492" i="12"/>
  <c r="Q492" i="12"/>
  <c r="AE492" i="12" s="1"/>
  <c r="Q33" i="12"/>
  <c r="AF33" i="12"/>
  <c r="AF222" i="16"/>
  <c r="Q222" i="16"/>
  <c r="AE222" i="16" s="1"/>
  <c r="Q52" i="16"/>
  <c r="AF52" i="16"/>
  <c r="AF41" i="16"/>
  <c r="Q99" i="15"/>
  <c r="AE99" i="15" s="1"/>
  <c r="AF99" i="15"/>
  <c r="AF254" i="12"/>
  <c r="Q254" i="12"/>
  <c r="AE254" i="12" s="1"/>
  <c r="Q166" i="16"/>
  <c r="AF166" i="16"/>
  <c r="AF107" i="12"/>
  <c r="Q107" i="12"/>
  <c r="AE107" i="12" s="1"/>
  <c r="Q385" i="12"/>
  <c r="AE385" i="12" s="1"/>
  <c r="AF385" i="12"/>
  <c r="AF76" i="16"/>
  <c r="Q76" i="16"/>
  <c r="AE76" i="16" s="1"/>
  <c r="AF408" i="12"/>
  <c r="Q408" i="12"/>
  <c r="Q28" i="14"/>
  <c r="AF28" i="14"/>
  <c r="Q337" i="12"/>
  <c r="AE337" i="12" s="1"/>
  <c r="AF337" i="12"/>
  <c r="AF15" i="13"/>
  <c r="Q15" i="13"/>
  <c r="AE15" i="13" s="1"/>
  <c r="Q419" i="12"/>
  <c r="AE419" i="12" s="1"/>
  <c r="AF419" i="12"/>
  <c r="AF68" i="15"/>
  <c r="Q68" i="15"/>
  <c r="AE68" i="15" s="1"/>
  <c r="Q14" i="14"/>
  <c r="AF14" i="14"/>
  <c r="AF159" i="16"/>
  <c r="Q159" i="16"/>
  <c r="AF336" i="12"/>
  <c r="Q336" i="12"/>
  <c r="Q348" i="12"/>
  <c r="AE348" i="12" s="1"/>
  <c r="AF348" i="12"/>
  <c r="Q228" i="12"/>
  <c r="AF228" i="12"/>
  <c r="AF296" i="12"/>
  <c r="Q296" i="12"/>
  <c r="AE296" i="12" s="1"/>
  <c r="Q25" i="16"/>
  <c r="AF25" i="16"/>
  <c r="AF132" i="16"/>
  <c r="Q97" i="12"/>
  <c r="AE97" i="12" s="1"/>
  <c r="AF97" i="12"/>
  <c r="Q318" i="12"/>
  <c r="AE318" i="12" s="1"/>
  <c r="AF318" i="12"/>
  <c r="Q304" i="12"/>
  <c r="AF304" i="12"/>
  <c r="AF124" i="12"/>
  <c r="Q124" i="12"/>
  <c r="AE124" i="12" s="1"/>
  <c r="Q42" i="3"/>
  <c r="AE42" i="3" s="1"/>
  <c r="AF42" i="3"/>
  <c r="AF367" i="12"/>
  <c r="Q367" i="12"/>
  <c r="AE367" i="12" s="1"/>
  <c r="Q83" i="15"/>
  <c r="AE83" i="15" s="1"/>
  <c r="AF83" i="15"/>
  <c r="AF62" i="16"/>
  <c r="Q122" i="12"/>
  <c r="AE122" i="12" s="1"/>
  <c r="AF122" i="12"/>
  <c r="Q444" i="12"/>
  <c r="AF444" i="12"/>
  <c r="AF71" i="3"/>
  <c r="Q71" i="3"/>
  <c r="Q308" i="12"/>
  <c r="AF308" i="12"/>
  <c r="Q100" i="3"/>
  <c r="AE100" i="3" s="1"/>
  <c r="AF100" i="3"/>
  <c r="Q465" i="12"/>
  <c r="AE465" i="12" s="1"/>
  <c r="AF465" i="12"/>
  <c r="AF70" i="12"/>
  <c r="Q70" i="12"/>
  <c r="Q135" i="16"/>
  <c r="AF135" i="16"/>
  <c r="Q101" i="3"/>
  <c r="AF101" i="3"/>
  <c r="Q210" i="16"/>
  <c r="AF210" i="16"/>
  <c r="Q424" i="12"/>
  <c r="AE424" i="12" s="1"/>
  <c r="AF424" i="12"/>
  <c r="AF12" i="3"/>
  <c r="Q12" i="3"/>
  <c r="AE12" i="3" s="1"/>
  <c r="AF499" i="12"/>
  <c r="Q499" i="12"/>
  <c r="AE499" i="12" s="1"/>
  <c r="Q93" i="3"/>
  <c r="AE93" i="3" s="1"/>
  <c r="AF93" i="3"/>
  <c r="AF45" i="3"/>
  <c r="Q45" i="3"/>
  <c r="AF85" i="16"/>
  <c r="Q85" i="16"/>
  <c r="Q278" i="12"/>
  <c r="AE278" i="12" s="1"/>
  <c r="AF278" i="12"/>
  <c r="AF39" i="3"/>
  <c r="Q39" i="3"/>
  <c r="AE39" i="3" s="1"/>
  <c r="AF494" i="12"/>
  <c r="Q494" i="12"/>
  <c r="Q125" i="16"/>
  <c r="AF125" i="16"/>
  <c r="AF196" i="12"/>
  <c r="Q196" i="12"/>
  <c r="AE196" i="12" s="1"/>
  <c r="Q70" i="15"/>
  <c r="AE70" i="15" s="1"/>
  <c r="AF70" i="15"/>
  <c r="AF53" i="3"/>
  <c r="Q53" i="3"/>
  <c r="AE53" i="3" s="1"/>
  <c r="AF176" i="12"/>
  <c r="Q176" i="12"/>
  <c r="AE176" i="12" s="1"/>
  <c r="Q86" i="3"/>
  <c r="AF86" i="3"/>
  <c r="Q16" i="3"/>
  <c r="AE16" i="3" s="1"/>
  <c r="AF16" i="3"/>
  <c r="A70" i="8"/>
  <c r="Q168" i="16" l="1"/>
  <c r="AF197" i="16"/>
  <c r="AI36" i="16"/>
  <c r="AI137" i="16"/>
  <c r="Z16" i="16"/>
  <c r="AN200" i="16"/>
  <c r="AM43" i="16"/>
  <c r="Z37" i="16"/>
  <c r="AN135" i="16"/>
  <c r="Z74" i="16"/>
  <c r="Z81" i="16"/>
  <c r="AC189" i="16"/>
  <c r="AB123" i="16"/>
  <c r="Z111" i="16"/>
  <c r="AB113" i="16"/>
  <c r="AC196" i="16"/>
  <c r="Z76" i="16"/>
  <c r="AB190" i="16"/>
  <c r="AB198" i="16"/>
  <c r="AI107" i="16"/>
  <c r="Z79" i="16"/>
  <c r="Q223" i="16"/>
  <c r="AF116" i="16"/>
  <c r="AF46" i="16"/>
  <c r="AI182" i="16"/>
  <c r="AM9" i="16"/>
  <c r="AB21" i="16"/>
  <c r="AB203" i="16"/>
  <c r="AN22" i="16"/>
  <c r="AN184" i="16"/>
  <c r="AM42" i="16"/>
  <c r="AC138" i="16"/>
  <c r="AN141" i="16"/>
  <c r="AM196" i="16"/>
  <c r="AI187" i="16"/>
  <c r="Q103" i="16"/>
  <c r="AE103" i="16" s="1"/>
  <c r="Q88" i="16"/>
  <c r="AE88" i="16" s="1"/>
  <c r="Q84" i="16"/>
  <c r="AF122" i="16"/>
  <c r="AI210" i="16"/>
  <c r="AI195" i="16"/>
  <c r="Z120" i="16"/>
  <c r="AB206" i="16"/>
  <c r="AN166" i="16"/>
  <c r="AN80" i="16"/>
  <c r="AC200" i="16"/>
  <c r="AM211" i="16"/>
  <c r="AN31" i="16"/>
  <c r="AN136" i="16"/>
  <c r="AF163" i="16"/>
  <c r="AC10" i="16"/>
  <c r="Q204" i="16"/>
  <c r="AB87" i="16"/>
  <c r="AN41" i="16"/>
  <c r="AN126" i="16"/>
  <c r="AC213" i="16"/>
  <c r="AB19" i="16"/>
  <c r="AF225" i="16"/>
  <c r="Z49" i="16"/>
  <c r="AC166" i="16"/>
  <c r="AF162" i="16"/>
  <c r="Q86" i="16"/>
  <c r="Q203" i="16"/>
  <c r="AF108" i="16"/>
  <c r="AM217" i="16"/>
  <c r="AB108" i="16"/>
  <c r="AC204" i="16"/>
  <c r="AB59" i="16"/>
  <c r="Z153" i="16"/>
  <c r="AB141" i="16"/>
  <c r="Z204" i="16"/>
  <c r="AM54" i="16"/>
  <c r="AB74" i="16"/>
  <c r="Z14" i="16"/>
  <c r="AB167" i="16"/>
  <c r="Z89" i="16"/>
  <c r="AB80" i="16"/>
  <c r="AB215" i="16"/>
  <c r="AB32" i="16"/>
  <c r="AB202" i="16"/>
  <c r="AB152" i="16"/>
  <c r="AB39" i="16"/>
  <c r="Z51" i="16"/>
  <c r="AB54" i="16"/>
  <c r="AB226" i="16"/>
  <c r="AB92" i="16"/>
  <c r="Z178" i="16"/>
  <c r="Z188" i="16"/>
  <c r="Z185" i="16"/>
  <c r="Z187" i="16"/>
  <c r="AB173" i="16"/>
  <c r="Z140" i="16"/>
  <c r="Z10" i="16"/>
  <c r="AB60" i="16"/>
  <c r="AB186" i="16"/>
  <c r="Z54" i="16"/>
  <c r="Z129" i="16"/>
  <c r="Z32" i="16"/>
  <c r="AB114" i="16"/>
  <c r="AB218" i="16"/>
  <c r="AB185" i="16"/>
  <c r="AB164" i="16"/>
  <c r="AB130" i="16"/>
  <c r="Z146" i="16"/>
  <c r="AB211" i="16"/>
  <c r="AB194" i="16"/>
  <c r="AB204" i="16"/>
  <c r="AB128" i="16"/>
  <c r="Z48" i="16"/>
  <c r="AB220" i="16"/>
  <c r="AB144" i="16"/>
  <c r="AB227" i="16"/>
  <c r="Z128" i="16"/>
  <c r="AB51" i="16"/>
  <c r="Z193" i="16"/>
  <c r="Z130" i="16"/>
  <c r="AB116" i="16"/>
  <c r="Z66" i="16"/>
  <c r="AB43" i="16"/>
  <c r="Z123" i="16"/>
  <c r="Z201" i="16"/>
  <c r="Z52" i="16"/>
  <c r="AB81" i="16"/>
  <c r="AB149" i="16"/>
  <c r="AB66" i="16"/>
  <c r="AB12" i="16"/>
  <c r="AB97" i="16"/>
  <c r="AB221" i="16"/>
  <c r="AB78" i="16"/>
  <c r="AB47" i="16"/>
  <c r="Z115" i="16"/>
  <c r="AB224" i="16"/>
  <c r="Z47" i="16"/>
  <c r="Z157" i="16"/>
  <c r="Z210" i="16"/>
  <c r="Z109" i="16"/>
  <c r="Z113" i="16"/>
  <c r="Z211" i="16"/>
  <c r="AB10" i="16"/>
  <c r="Z70" i="16"/>
  <c r="AB89" i="16"/>
  <c r="AB125" i="16"/>
  <c r="AB162" i="16"/>
  <c r="Z220" i="16"/>
  <c r="Z106" i="16"/>
  <c r="Z163" i="16"/>
  <c r="AB134" i="16"/>
  <c r="AB138" i="16"/>
  <c r="AB124" i="16"/>
  <c r="Z55" i="16"/>
  <c r="Z71" i="16"/>
  <c r="AB44" i="16"/>
  <c r="AB193" i="16"/>
  <c r="Z167" i="16"/>
  <c r="AB213" i="16"/>
  <c r="AB18" i="16"/>
  <c r="Z169" i="16"/>
  <c r="AB52" i="16"/>
  <c r="AB100" i="16"/>
  <c r="AB120" i="16"/>
  <c r="AB157" i="16"/>
  <c r="AB169" i="16"/>
  <c r="Z44" i="16"/>
  <c r="Z219" i="16"/>
  <c r="AB168" i="16"/>
  <c r="Z224" i="16"/>
  <c r="Z116" i="16"/>
  <c r="Z39" i="16"/>
  <c r="Z78" i="16"/>
  <c r="AB131" i="16"/>
  <c r="AB48" i="16"/>
  <c r="Z125" i="16"/>
  <c r="Z43" i="16"/>
  <c r="Z114" i="16"/>
  <c r="Z199" i="16"/>
  <c r="AB7" i="16"/>
  <c r="Z105" i="16"/>
  <c r="AB199" i="16"/>
  <c r="AB88" i="16"/>
  <c r="AB197" i="16"/>
  <c r="Z36" i="16"/>
  <c r="AB29" i="16"/>
  <c r="Z86" i="16"/>
  <c r="AB139" i="16"/>
  <c r="AF36" i="15"/>
  <c r="AI81" i="15"/>
  <c r="AI102" i="15"/>
  <c r="AM99" i="15"/>
  <c r="AB72" i="15"/>
  <c r="AC54" i="15"/>
  <c r="AC19" i="15"/>
  <c r="AI86" i="15"/>
  <c r="AI59" i="15"/>
  <c r="AB57" i="15"/>
  <c r="AB28" i="15"/>
  <c r="AB51" i="15"/>
  <c r="AN102" i="15"/>
  <c r="AM24" i="15"/>
  <c r="AI105" i="15"/>
  <c r="AI103" i="15"/>
  <c r="AC47" i="15"/>
  <c r="AC35" i="15"/>
  <c r="AF19" i="15"/>
  <c r="AI92" i="15"/>
  <c r="AI50" i="15"/>
  <c r="AI100" i="15"/>
  <c r="AI99" i="15"/>
  <c r="AB92" i="15"/>
  <c r="Z36" i="15"/>
  <c r="Q43" i="15"/>
  <c r="AI20" i="15"/>
  <c r="AM40" i="15"/>
  <c r="AM20" i="15"/>
  <c r="AI26" i="15"/>
  <c r="Z28" i="15"/>
  <c r="Z19" i="15"/>
  <c r="Q56" i="15"/>
  <c r="AE56" i="15" s="1"/>
  <c r="AF98" i="15"/>
  <c r="AF102" i="15"/>
  <c r="AF8" i="15"/>
  <c r="Q86" i="15"/>
  <c r="AE86" i="15" s="1"/>
  <c r="AI98" i="15"/>
  <c r="AN68" i="15"/>
  <c r="AI97" i="15"/>
  <c r="AC42" i="15"/>
  <c r="AF106" i="15"/>
  <c r="AI87" i="15"/>
  <c r="AI19" i="15"/>
  <c r="AI58" i="15"/>
  <c r="AI106" i="15"/>
  <c r="AI62" i="15"/>
  <c r="AI46" i="15"/>
  <c r="AB81" i="15"/>
  <c r="Z81" i="15"/>
  <c r="Z73" i="15"/>
  <c r="Z17" i="15"/>
  <c r="Z63" i="15"/>
  <c r="Z59" i="15"/>
  <c r="AB17" i="15"/>
  <c r="Z42" i="15"/>
  <c r="AB79" i="15"/>
  <c r="AB71" i="15"/>
  <c r="AB36" i="15"/>
  <c r="Z92" i="15"/>
  <c r="AB86" i="15"/>
  <c r="Z72" i="15"/>
  <c r="AB41" i="15"/>
  <c r="AB105" i="15"/>
  <c r="Z13" i="15"/>
  <c r="AB101" i="15"/>
  <c r="AB7" i="15"/>
  <c r="Z51" i="15"/>
  <c r="AN28" i="14"/>
  <c r="AF33" i="14"/>
  <c r="AF24" i="14"/>
  <c r="AI7" i="14"/>
  <c r="AN17" i="14"/>
  <c r="AI12" i="14"/>
  <c r="AI43" i="14"/>
  <c r="AI37" i="14"/>
  <c r="AI38" i="14"/>
  <c r="AB28" i="14"/>
  <c r="AN19" i="14"/>
  <c r="Q41" i="14"/>
  <c r="AF8" i="14"/>
  <c r="AI31" i="14"/>
  <c r="AN22" i="14"/>
  <c r="AI22" i="14"/>
  <c r="Z37" i="14"/>
  <c r="AN36" i="14"/>
  <c r="AI32" i="14"/>
  <c r="AB42" i="14"/>
  <c r="AI44" i="14"/>
  <c r="Z13" i="14"/>
  <c r="AB29" i="14"/>
  <c r="Z11" i="14"/>
  <c r="Z16" i="14"/>
  <c r="AB21" i="14"/>
  <c r="AB22" i="14"/>
  <c r="Z42" i="14"/>
  <c r="AB20" i="14"/>
  <c r="Z31" i="14"/>
  <c r="AB32" i="14"/>
  <c r="AB14" i="14"/>
  <c r="AB44" i="14"/>
  <c r="AB35" i="14"/>
  <c r="AB38" i="14"/>
  <c r="Z43" i="14"/>
  <c r="Z32" i="14"/>
  <c r="AB11" i="14"/>
  <c r="Z24" i="13"/>
  <c r="AB20" i="13"/>
  <c r="AB32" i="13"/>
  <c r="Z11" i="13"/>
  <c r="AB15" i="13"/>
  <c r="AI35" i="13"/>
  <c r="Z9" i="13"/>
  <c r="AB25" i="13"/>
  <c r="Z13" i="13"/>
  <c r="AB36" i="13"/>
  <c r="Z20" i="13"/>
  <c r="AI268" i="12"/>
  <c r="AI355" i="12"/>
  <c r="AM336" i="12"/>
  <c r="AM131" i="12"/>
  <c r="AB40" i="12"/>
  <c r="AB95" i="12"/>
  <c r="AB11" i="12"/>
  <c r="AB9" i="12"/>
  <c r="AB388" i="12"/>
  <c r="AB344" i="12"/>
  <c r="AB342" i="12"/>
  <c r="AB354" i="12"/>
  <c r="AB226" i="12"/>
  <c r="AB283" i="12"/>
  <c r="AB367" i="12"/>
  <c r="AB12" i="12"/>
  <c r="AB28" i="12"/>
  <c r="AB379" i="12"/>
  <c r="AB461" i="12"/>
  <c r="AB248" i="12"/>
  <c r="AI473" i="12"/>
  <c r="AB142" i="12"/>
  <c r="Z180" i="12"/>
  <c r="Z382" i="12"/>
  <c r="Z281" i="12"/>
  <c r="Z377" i="12"/>
  <c r="Z141" i="12"/>
  <c r="Z39" i="12"/>
  <c r="Z414" i="12"/>
  <c r="Z427" i="12"/>
  <c r="Z422" i="12"/>
  <c r="Z269" i="12"/>
  <c r="Z110" i="12"/>
  <c r="Z429" i="12"/>
  <c r="Z226" i="12"/>
  <c r="Z75" i="12"/>
  <c r="Z279" i="12"/>
  <c r="Z96" i="12"/>
  <c r="Z425" i="12"/>
  <c r="Z292" i="12"/>
  <c r="Z450" i="12"/>
  <c r="Z23" i="12"/>
  <c r="Z344" i="12"/>
  <c r="Z419" i="12"/>
  <c r="Z161" i="12"/>
  <c r="Z476" i="12"/>
  <c r="Z82" i="12"/>
  <c r="Z249" i="12"/>
  <c r="Z464" i="12"/>
  <c r="Z62" i="12"/>
  <c r="Z194" i="12"/>
  <c r="Z25" i="12"/>
  <c r="Z225" i="12"/>
  <c r="AI349" i="12"/>
  <c r="AN296" i="12"/>
  <c r="AN199" i="12"/>
  <c r="AB472" i="12"/>
  <c r="AB396" i="12"/>
  <c r="AB383" i="12"/>
  <c r="AB476" i="12"/>
  <c r="AB159" i="12"/>
  <c r="AB221" i="12"/>
  <c r="AB317" i="12"/>
  <c r="AB195" i="12"/>
  <c r="AB257" i="12"/>
  <c r="AB292" i="12"/>
  <c r="AB18" i="12"/>
  <c r="AB280" i="12"/>
  <c r="AB211" i="12"/>
  <c r="AB482" i="12"/>
  <c r="AB265" i="12"/>
  <c r="AB36" i="12"/>
  <c r="AB236" i="12"/>
  <c r="AM337" i="12"/>
  <c r="AC74" i="12"/>
  <c r="AC52" i="12"/>
  <c r="Z171" i="12"/>
  <c r="Z83" i="12"/>
  <c r="Z383" i="12"/>
  <c r="Z186" i="12"/>
  <c r="Z394" i="12"/>
  <c r="Z447" i="12"/>
  <c r="Z150" i="12"/>
  <c r="Z211" i="12"/>
  <c r="Z346" i="12"/>
  <c r="Z467" i="12"/>
  <c r="Z175" i="12"/>
  <c r="Z64" i="12"/>
  <c r="Z266" i="12"/>
  <c r="Z238" i="12"/>
  <c r="Z320" i="12"/>
  <c r="Z345" i="12"/>
  <c r="Z308" i="12"/>
  <c r="Z53" i="12"/>
  <c r="Z151" i="12"/>
  <c r="Q236" i="12"/>
  <c r="AI230" i="12"/>
  <c r="AN112" i="12"/>
  <c r="AN113" i="12"/>
  <c r="AM282" i="12"/>
  <c r="AB382" i="12"/>
  <c r="AB272" i="12"/>
  <c r="AB355" i="12"/>
  <c r="AB45" i="12"/>
  <c r="AB399" i="12"/>
  <c r="AB146" i="12"/>
  <c r="AB140" i="12"/>
  <c r="AB217" i="12"/>
  <c r="AB60" i="12"/>
  <c r="AB351" i="12"/>
  <c r="AB68" i="12"/>
  <c r="AB108" i="12"/>
  <c r="AB83" i="12"/>
  <c r="AI231" i="12"/>
  <c r="AB310" i="12"/>
  <c r="AB186" i="12"/>
  <c r="AB21" i="12"/>
  <c r="AB414" i="12"/>
  <c r="AB376" i="12"/>
  <c r="AB486" i="12"/>
  <c r="AB296" i="12"/>
  <c r="AI364" i="12"/>
  <c r="Z142" i="12"/>
  <c r="Z335" i="12"/>
  <c r="Z278" i="12"/>
  <c r="Z374" i="12"/>
  <c r="Z22" i="12"/>
  <c r="Z357" i="12"/>
  <c r="Z498" i="12"/>
  <c r="Z362" i="12"/>
  <c r="Z100" i="12"/>
  <c r="Z111" i="12"/>
  <c r="Z268" i="12"/>
  <c r="Z70" i="12"/>
  <c r="Z154" i="12"/>
  <c r="Z461" i="12"/>
  <c r="Z275" i="12"/>
  <c r="Z220" i="12"/>
  <c r="Z367" i="12"/>
  <c r="Z384" i="12"/>
  <c r="Z468" i="12"/>
  <c r="Z127" i="12"/>
  <c r="AI342" i="12"/>
  <c r="AI238" i="12"/>
  <c r="AM333" i="12"/>
  <c r="AN237" i="12"/>
  <c r="AB120" i="12"/>
  <c r="AB196" i="12"/>
  <c r="AB154" i="12"/>
  <c r="AB415" i="12"/>
  <c r="AB113" i="12"/>
  <c r="AB400" i="12"/>
  <c r="AB271" i="12"/>
  <c r="AB152" i="12"/>
  <c r="AB34" i="12"/>
  <c r="AB282" i="12"/>
  <c r="AB39" i="12"/>
  <c r="AB315" i="12"/>
  <c r="AB427" i="12"/>
  <c r="AB496" i="12"/>
  <c r="AB110" i="12"/>
  <c r="AB175" i="12"/>
  <c r="AB238" i="12"/>
  <c r="AB208" i="12"/>
  <c r="AB387" i="12"/>
  <c r="AN85" i="12"/>
  <c r="AB278" i="12"/>
  <c r="AB213" i="12"/>
  <c r="Z296" i="12"/>
  <c r="Z265" i="12"/>
  <c r="Z283" i="12"/>
  <c r="Z287" i="12"/>
  <c r="Z466" i="12"/>
  <c r="Z34" i="12"/>
  <c r="Z264" i="12"/>
  <c r="Z399" i="12"/>
  <c r="Z12" i="12"/>
  <c r="Z433" i="12"/>
  <c r="Z481" i="12"/>
  <c r="Z432" i="12"/>
  <c r="Z368" i="12"/>
  <c r="Z289" i="12"/>
  <c r="Z356" i="12"/>
  <c r="Z317" i="12"/>
  <c r="Z81" i="12"/>
  <c r="Z472" i="12"/>
  <c r="Z262" i="12"/>
  <c r="Z45" i="12"/>
  <c r="AM104" i="12"/>
  <c r="AC41" i="12"/>
  <c r="Z102" i="3"/>
  <c r="AI92" i="3"/>
  <c r="AI42" i="3"/>
  <c r="AI43" i="3"/>
  <c r="AI75" i="3"/>
  <c r="AI45" i="3"/>
  <c r="AI44" i="3"/>
  <c r="AI15" i="3"/>
  <c r="AI99" i="3"/>
  <c r="AI94" i="3"/>
  <c r="AI69" i="3"/>
  <c r="AI89" i="3"/>
  <c r="AI30" i="3"/>
  <c r="AF102" i="3"/>
  <c r="AB103" i="3"/>
  <c r="Z55" i="3"/>
  <c r="Q26" i="3"/>
  <c r="AE26" i="3" s="1"/>
  <c r="AM41" i="3"/>
  <c r="AN92" i="3"/>
  <c r="Z82" i="3"/>
  <c r="Z105" i="3"/>
  <c r="AB77" i="3"/>
  <c r="AB97" i="3"/>
  <c r="Y68" i="3"/>
  <c r="AB90" i="3"/>
  <c r="Z45" i="3"/>
  <c r="Y10" i="3"/>
  <c r="AB87" i="3"/>
  <c r="Z65" i="3"/>
  <c r="Y26" i="3"/>
  <c r="Y51" i="3"/>
  <c r="AB65" i="3"/>
  <c r="Z9" i="3"/>
  <c r="AB26" i="3"/>
  <c r="Z50" i="3"/>
  <c r="AC288" i="12"/>
  <c r="AC70" i="15"/>
  <c r="AC8" i="16"/>
  <c r="AC16" i="15"/>
  <c r="AC37" i="14"/>
  <c r="AC44" i="16"/>
  <c r="AC135" i="16"/>
  <c r="AC23" i="14"/>
  <c r="AC42" i="14"/>
  <c r="AC25" i="14"/>
  <c r="AC101" i="15"/>
  <c r="AC161" i="16"/>
  <c r="AC24" i="14"/>
  <c r="AC50" i="15"/>
  <c r="AC35" i="14"/>
  <c r="AC105" i="15"/>
  <c r="AC11" i="14"/>
  <c r="AC21" i="14"/>
  <c r="AC89" i="16"/>
  <c r="AC205" i="12"/>
  <c r="AC23" i="15"/>
  <c r="AC268" i="12"/>
  <c r="AC258" i="12"/>
  <c r="AC223" i="12"/>
  <c r="AC306" i="12"/>
  <c r="AC67" i="15"/>
  <c r="AC222" i="12"/>
  <c r="AC73" i="12"/>
  <c r="AC70" i="16"/>
  <c r="AC136" i="12"/>
  <c r="AC46" i="16"/>
  <c r="AC381" i="12"/>
  <c r="AC8" i="14"/>
  <c r="AC185" i="16"/>
  <c r="AC492" i="12"/>
  <c r="AC115" i="16"/>
  <c r="AC7" i="15"/>
  <c r="AC27" i="12"/>
  <c r="AC106" i="15"/>
  <c r="AC265" i="12"/>
  <c r="AC406" i="12"/>
  <c r="AC357" i="12"/>
  <c r="AC183" i="16"/>
  <c r="AC141" i="16"/>
  <c r="AC216" i="16"/>
  <c r="AC90" i="16"/>
  <c r="AC450" i="12"/>
  <c r="AC13" i="14"/>
  <c r="AC334" i="12"/>
  <c r="AC211" i="16"/>
  <c r="AC24" i="15"/>
  <c r="AC94" i="16"/>
  <c r="AC28" i="15"/>
  <c r="AC162" i="16"/>
  <c r="AC71" i="15"/>
  <c r="AC379" i="12"/>
  <c r="AC165" i="16"/>
  <c r="AC142" i="12"/>
  <c r="AC361" i="12"/>
  <c r="AC18" i="16"/>
  <c r="AC14" i="16"/>
  <c r="AC426" i="12"/>
  <c r="AC103" i="12"/>
  <c r="AC12" i="14"/>
  <c r="AC134" i="12"/>
  <c r="AC9" i="14"/>
  <c r="AC59" i="15"/>
  <c r="AC70" i="3"/>
  <c r="AC45" i="12"/>
  <c r="AC87" i="16"/>
  <c r="AC333" i="12"/>
  <c r="AC167" i="16"/>
  <c r="AC222" i="16"/>
  <c r="AC144" i="16"/>
  <c r="AC26" i="12"/>
  <c r="AC336" i="12"/>
  <c r="AC383" i="12"/>
  <c r="AC90" i="3"/>
  <c r="AC225" i="16"/>
  <c r="AC190" i="16"/>
  <c r="AC9" i="13"/>
  <c r="AC204" i="12"/>
  <c r="AC77" i="16"/>
  <c r="AC221" i="16"/>
  <c r="AC102" i="15"/>
  <c r="AC394" i="12"/>
  <c r="AC105" i="12"/>
  <c r="AC16" i="13"/>
  <c r="AC105" i="16"/>
  <c r="AC244" i="12"/>
  <c r="AC160" i="12"/>
  <c r="AC97" i="15"/>
  <c r="AC365" i="12"/>
  <c r="AC228" i="12"/>
  <c r="AC224" i="12"/>
  <c r="AC199" i="16"/>
  <c r="AC51" i="16"/>
  <c r="AC33" i="13"/>
  <c r="AC144" i="12"/>
  <c r="AC72" i="16"/>
  <c r="AC53" i="16"/>
  <c r="AC16" i="14"/>
  <c r="AC180" i="16"/>
  <c r="AC51" i="15"/>
  <c r="AC43" i="16"/>
  <c r="AC130" i="16"/>
  <c r="AC479" i="12"/>
  <c r="AC29" i="14"/>
  <c r="AC14" i="14"/>
  <c r="AC84" i="16"/>
  <c r="AC28" i="16"/>
  <c r="AC116" i="12"/>
  <c r="AC212" i="12"/>
  <c r="AC119" i="16"/>
  <c r="AC434" i="12"/>
  <c r="AC109" i="12"/>
  <c r="AC175" i="12"/>
  <c r="AC439" i="12"/>
  <c r="AC28" i="12"/>
  <c r="AC340" i="12"/>
  <c r="AC45" i="16"/>
  <c r="AC510" i="12"/>
  <c r="AC85" i="15"/>
  <c r="AC57" i="16"/>
  <c r="AC319" i="12"/>
  <c r="AC324" i="12"/>
  <c r="AC109" i="16"/>
  <c r="AC11" i="13"/>
  <c r="AC83" i="12"/>
  <c r="AC42" i="16"/>
  <c r="AC215" i="12"/>
  <c r="AC264" i="12"/>
  <c r="AC28" i="13"/>
  <c r="AC19" i="14"/>
  <c r="AC346" i="12"/>
  <c r="AC97" i="16"/>
  <c r="AC31" i="13"/>
  <c r="AC241" i="12"/>
  <c r="AC405" i="12"/>
  <c r="AC138" i="12"/>
  <c r="AC226" i="12"/>
  <c r="AC305" i="12"/>
  <c r="AC184" i="16"/>
  <c r="AC281" i="12"/>
  <c r="AC13" i="16"/>
  <c r="AC466" i="12"/>
  <c r="AC20" i="16"/>
  <c r="AC79" i="16"/>
  <c r="AC21" i="12"/>
  <c r="AC29" i="15"/>
  <c r="AC19" i="16"/>
  <c r="AC320" i="12"/>
  <c r="AC12" i="12"/>
  <c r="AC22" i="12"/>
  <c r="AC75" i="15"/>
  <c r="AC36" i="3"/>
  <c r="AC76" i="16"/>
  <c r="AC22" i="13"/>
  <c r="AC339" i="12"/>
  <c r="AC469" i="12"/>
  <c r="AC17" i="15"/>
  <c r="AC180" i="12"/>
  <c r="AC25" i="16"/>
  <c r="AC194" i="16"/>
  <c r="AC463" i="12"/>
  <c r="AC35" i="13"/>
  <c r="AC64" i="16"/>
  <c r="AC461" i="12"/>
  <c r="AC307" i="12"/>
  <c r="AC382" i="12"/>
  <c r="AC298" i="12"/>
  <c r="AC159" i="16"/>
  <c r="AC245" i="12"/>
  <c r="AC145" i="12"/>
  <c r="AC511" i="12"/>
  <c r="AC15" i="14"/>
  <c r="AC127" i="12"/>
  <c r="AC143" i="16"/>
  <c r="AC67" i="16"/>
  <c r="AC290" i="12"/>
  <c r="AC69" i="12"/>
  <c r="AC98" i="16"/>
  <c r="AC110" i="12"/>
  <c r="AC236" i="12"/>
  <c r="AC203" i="16"/>
  <c r="AC81" i="16"/>
  <c r="AC23" i="13"/>
  <c r="AC78" i="16"/>
  <c r="AC122" i="12"/>
  <c r="AC7" i="14"/>
  <c r="AC18" i="15"/>
  <c r="AC77" i="15"/>
  <c r="AC81" i="12"/>
  <c r="AC214" i="16"/>
  <c r="AC22" i="14"/>
  <c r="AC242" i="12"/>
  <c r="AC375" i="12"/>
  <c r="AC78" i="12"/>
  <c r="AC82" i="12"/>
  <c r="AC227" i="16"/>
  <c r="AC93" i="15"/>
  <c r="AC126" i="16"/>
  <c r="AC442" i="12"/>
  <c r="AC207" i="16"/>
  <c r="AC30" i="16"/>
  <c r="AC323" i="12"/>
  <c r="AC465" i="12"/>
  <c r="AC96" i="16"/>
  <c r="AC103" i="15"/>
  <c r="AC22" i="16"/>
  <c r="AC376" i="12"/>
  <c r="AC410" i="12"/>
  <c r="AC475" i="12"/>
  <c r="AC25" i="15"/>
  <c r="AC150" i="12"/>
  <c r="AC92" i="3"/>
  <c r="AC247" i="12"/>
  <c r="AC99" i="12"/>
  <c r="AC61" i="12"/>
  <c r="AC47" i="16"/>
  <c r="AC37" i="15"/>
  <c r="AC55" i="15"/>
  <c r="AC23" i="16"/>
  <c r="AC33" i="15"/>
  <c r="AC494" i="12"/>
  <c r="AC192" i="16"/>
  <c r="AC31" i="14"/>
  <c r="AC56" i="16"/>
  <c r="AC46" i="14"/>
  <c r="AC147" i="12"/>
  <c r="AC226" i="16"/>
  <c r="AC171" i="16"/>
  <c r="AC302" i="12"/>
  <c r="AC316" i="12"/>
  <c r="AC284" i="12"/>
  <c r="AC170" i="16"/>
  <c r="AC34" i="12"/>
  <c r="AC424" i="12"/>
  <c r="AC473" i="12"/>
  <c r="AC60" i="15"/>
  <c r="AC121" i="12"/>
  <c r="AC261" i="12"/>
  <c r="AC62" i="12"/>
  <c r="AC217" i="12"/>
  <c r="AC113" i="12"/>
  <c r="AC26" i="15"/>
  <c r="AC20" i="14"/>
  <c r="AC91" i="16"/>
  <c r="AC70" i="12"/>
  <c r="AC72" i="12"/>
  <c r="AC65" i="3"/>
  <c r="AC128" i="12"/>
  <c r="AC45" i="14"/>
  <c r="AC342" i="12"/>
  <c r="AC139" i="12"/>
  <c r="AC88" i="16"/>
  <c r="AN67" i="15"/>
  <c r="AC41" i="16"/>
  <c r="AC20" i="13"/>
  <c r="AN14" i="13"/>
  <c r="AC75" i="12"/>
  <c r="AC96" i="12"/>
  <c r="AM37" i="12"/>
  <c r="AN59" i="12"/>
  <c r="AC481" i="12"/>
  <c r="AC131" i="12"/>
  <c r="AC237" i="12"/>
  <c r="AC112" i="12"/>
  <c r="AC239" i="12"/>
  <c r="AC165" i="12"/>
  <c r="AC194" i="12"/>
  <c r="AC220" i="16"/>
  <c r="AF76" i="3"/>
  <c r="AM70" i="3"/>
  <c r="AC209" i="16"/>
  <c r="AN9" i="14"/>
  <c r="AM90" i="3"/>
  <c r="AC287" i="12"/>
  <c r="AC348" i="12"/>
  <c r="AF70" i="3"/>
  <c r="AC113" i="16"/>
  <c r="AC422" i="12"/>
  <c r="AN51" i="12"/>
  <c r="AC156" i="16"/>
  <c r="AC102" i="3"/>
  <c r="AN8" i="13"/>
  <c r="AN36" i="13"/>
  <c r="AC168" i="16"/>
  <c r="AN71" i="12"/>
  <c r="AN15" i="13"/>
  <c r="AD457" i="12"/>
  <c r="AF54" i="3"/>
  <c r="AF501" i="12"/>
  <c r="AC83" i="16"/>
  <c r="AN64" i="15"/>
  <c r="AC125" i="16"/>
  <c r="AN24" i="16"/>
  <c r="AN78" i="15"/>
  <c r="AN98" i="15"/>
  <c r="AC127" i="16"/>
  <c r="AC93" i="16"/>
  <c r="AN60" i="15"/>
  <c r="AC195" i="16"/>
  <c r="AN76" i="15"/>
  <c r="AC444" i="12"/>
  <c r="AC101" i="3"/>
  <c r="AM62" i="3"/>
  <c r="AC45" i="3"/>
  <c r="AC85" i="3"/>
  <c r="AC55" i="3"/>
  <c r="AC14" i="15"/>
  <c r="AC26" i="16"/>
  <c r="AN191" i="16"/>
  <c r="AC12" i="16"/>
  <c r="AN206" i="16"/>
  <c r="AC100" i="12"/>
  <c r="AC149" i="16"/>
  <c r="AF49" i="3"/>
  <c r="AM374" i="12"/>
  <c r="AM375" i="12"/>
  <c r="AC147" i="16"/>
  <c r="AC58" i="15"/>
  <c r="Q130" i="16"/>
  <c r="AC16" i="16"/>
  <c r="AN18" i="15"/>
  <c r="AC189" i="12"/>
  <c r="AN395" i="12"/>
  <c r="AC112" i="16"/>
  <c r="AC152" i="16"/>
  <c r="AC110" i="16"/>
  <c r="AC52" i="16"/>
  <c r="AC74" i="16"/>
  <c r="AC123" i="16"/>
  <c r="AC21" i="3"/>
  <c r="AC105" i="3"/>
  <c r="AC82" i="3"/>
  <c r="AD449" i="12"/>
  <c r="AN471" i="12"/>
  <c r="AM54" i="12"/>
  <c r="AN175" i="16"/>
  <c r="AC174" i="16"/>
  <c r="AC128" i="16"/>
  <c r="AC21" i="16"/>
  <c r="AM51" i="3"/>
  <c r="AM347" i="12"/>
  <c r="AC82" i="16"/>
  <c r="AC206" i="16"/>
  <c r="AM15" i="3"/>
  <c r="AC210" i="16"/>
  <c r="AC15" i="3"/>
  <c r="AF11" i="13"/>
  <c r="Q128" i="12"/>
  <c r="AE128" i="12" s="1"/>
  <c r="AC11" i="16"/>
  <c r="AC7" i="16"/>
  <c r="AC85" i="16"/>
  <c r="AM135" i="12"/>
  <c r="AM340" i="12"/>
  <c r="AC133" i="16"/>
  <c r="AC122" i="16"/>
  <c r="AM99" i="12"/>
  <c r="AC121" i="16"/>
  <c r="AC193" i="16"/>
  <c r="AC145" i="16"/>
  <c r="AN198" i="16"/>
  <c r="AC148" i="16"/>
  <c r="AC108" i="16"/>
  <c r="AC48" i="16"/>
  <c r="AC97" i="3"/>
  <c r="AM44" i="3"/>
  <c r="AN46" i="15"/>
  <c r="AC169" i="16"/>
  <c r="AC7" i="3"/>
  <c r="AN104" i="16"/>
  <c r="AC116" i="16"/>
  <c r="AD76" i="3"/>
  <c r="AC186" i="16"/>
  <c r="AN61" i="12"/>
  <c r="AC25" i="3"/>
  <c r="AC87" i="3"/>
  <c r="AC160" i="16"/>
  <c r="AC154" i="16"/>
  <c r="AC171" i="12"/>
  <c r="AC218" i="16"/>
  <c r="AN115" i="16"/>
  <c r="AC120" i="16"/>
  <c r="AC155" i="16"/>
  <c r="AM10" i="3"/>
  <c r="AC175" i="16"/>
  <c r="AC9" i="3"/>
  <c r="AC62" i="3"/>
  <c r="B33" i="7"/>
  <c r="D33" i="7" s="1"/>
  <c r="AC72" i="15"/>
  <c r="B38" i="7"/>
  <c r="D38" i="7" s="1"/>
  <c r="AN400" i="12"/>
  <c r="AN223" i="12"/>
  <c r="AC478" i="12"/>
  <c r="AN462" i="12"/>
  <c r="AC130" i="12"/>
  <c r="AC407" i="12"/>
  <c r="AN407" i="12"/>
  <c r="AN505" i="12"/>
  <c r="AC195" i="12"/>
  <c r="AC115" i="12"/>
  <c r="AC274" i="12"/>
  <c r="AC119" i="12"/>
  <c r="AC143" i="12"/>
  <c r="AN146" i="12"/>
  <c r="AC408" i="12"/>
  <c r="AC301" i="12"/>
  <c r="AC396" i="12"/>
  <c r="AN227" i="12"/>
  <c r="AC185" i="12"/>
  <c r="AN415" i="12"/>
  <c r="AC317" i="12"/>
  <c r="AN389" i="12"/>
  <c r="AC293" i="12"/>
  <c r="AC135" i="12"/>
  <c r="AC352" i="12"/>
  <c r="AN198" i="12"/>
  <c r="AC16" i="12"/>
  <c r="AC188" i="12"/>
  <c r="AC294" i="12"/>
  <c r="AN429" i="12"/>
  <c r="AC111" i="12"/>
  <c r="B28" i="7"/>
  <c r="D28" i="7" s="1"/>
  <c r="AC182" i="12"/>
  <c r="AN203" i="12"/>
  <c r="AM13" i="3"/>
  <c r="AC155" i="12"/>
  <c r="AC369" i="12"/>
  <c r="AC427" i="12"/>
  <c r="B27" i="7"/>
  <c r="D27" i="7" s="1"/>
  <c r="AN442" i="12"/>
  <c r="AN405" i="12"/>
  <c r="AN180" i="12"/>
  <c r="AN77" i="12"/>
  <c r="AC421" i="12"/>
  <c r="AC337" i="12"/>
  <c r="AC53" i="12"/>
  <c r="AC493" i="12"/>
  <c r="AC335" i="12"/>
  <c r="AC372" i="12"/>
  <c r="AC429" i="12"/>
  <c r="AC358" i="12"/>
  <c r="AC423" i="12"/>
  <c r="AC43" i="3"/>
  <c r="AC415" i="12"/>
  <c r="AC161" i="12"/>
  <c r="AN79" i="15"/>
  <c r="AC79" i="15"/>
  <c r="AC126" i="12"/>
  <c r="AN69" i="3"/>
  <c r="AC283" i="12"/>
  <c r="AC328" i="12"/>
  <c r="AC78" i="15"/>
  <c r="AC389" i="12"/>
  <c r="AC100" i="16"/>
  <c r="AN41" i="15"/>
  <c r="AC471" i="12"/>
  <c r="AC166" i="12"/>
  <c r="B40" i="7"/>
  <c r="D40" i="7" s="1"/>
  <c r="AC489" i="12"/>
  <c r="AC215" i="16"/>
  <c r="AN168" i="16"/>
  <c r="AC104" i="16"/>
  <c r="AC476" i="12"/>
  <c r="B24" i="7"/>
  <c r="D24" i="7" s="1"/>
  <c r="B26" i="7"/>
  <c r="D26" i="7" s="1"/>
  <c r="AM391" i="12"/>
  <c r="B23" i="7"/>
  <c r="D23" i="7" s="1"/>
  <c r="B39" i="7"/>
  <c r="D39" i="7" s="1"/>
  <c r="B37" i="7"/>
  <c r="D37" i="7" s="1"/>
  <c r="B36" i="7"/>
  <c r="D36" i="7" s="1"/>
  <c r="AN71" i="15"/>
  <c r="B25" i="7"/>
  <c r="D25" i="7" s="1"/>
  <c r="B34" i="7"/>
  <c r="D34" i="7" s="1"/>
  <c r="AM12" i="16"/>
  <c r="B30" i="7"/>
  <c r="D30" i="7" s="1"/>
  <c r="AN52" i="15"/>
  <c r="B32" i="7"/>
  <c r="D32" i="7" s="1"/>
  <c r="AN49" i="15"/>
  <c r="B31" i="7"/>
  <c r="D31" i="7" s="1"/>
  <c r="AM11" i="16"/>
  <c r="AM136" i="12"/>
  <c r="AM443" i="12"/>
  <c r="AM193" i="16"/>
  <c r="AM155" i="12"/>
  <c r="AM269" i="12"/>
  <c r="AM119" i="12"/>
  <c r="B29" i="7"/>
  <c r="D29" i="7" s="1"/>
  <c r="B35" i="7"/>
  <c r="D35" i="7" s="1"/>
  <c r="AM459" i="12"/>
  <c r="AC468" i="12"/>
  <c r="AC17" i="14"/>
  <c r="AC92" i="16"/>
  <c r="AC66" i="15"/>
  <c r="AC34" i="15"/>
  <c r="AC69" i="16"/>
  <c r="AC48" i="12"/>
  <c r="AI177" i="16"/>
  <c r="AI224" i="16"/>
  <c r="AI100" i="16"/>
  <c r="AI39" i="16"/>
  <c r="AI320" i="12"/>
  <c r="AI379" i="12"/>
  <c r="AI419" i="12"/>
  <c r="AI249" i="12"/>
  <c r="AI365" i="12"/>
  <c r="AI460" i="12"/>
  <c r="AI198" i="12"/>
  <c r="AI248" i="12"/>
  <c r="AI317" i="12"/>
  <c r="AI366" i="12"/>
  <c r="AI292" i="12"/>
  <c r="AI464" i="12"/>
  <c r="AI367" i="12"/>
  <c r="AI468" i="12"/>
  <c r="AI308" i="12"/>
  <c r="AI17" i="16"/>
  <c r="AI96" i="16"/>
  <c r="AI80" i="16"/>
  <c r="AI90" i="16"/>
  <c r="AI505" i="12"/>
  <c r="AI33" i="16"/>
  <c r="AI319" i="12"/>
  <c r="AI90" i="12"/>
  <c r="AI376" i="12"/>
  <c r="AI385" i="12"/>
  <c r="AI96" i="12"/>
  <c r="AI16" i="16"/>
  <c r="AI438" i="12"/>
  <c r="AI24" i="16"/>
  <c r="AI266" i="12"/>
  <c r="AI315" i="12"/>
  <c r="AI488" i="12"/>
  <c r="AI106" i="16"/>
  <c r="AI272" i="12"/>
  <c r="AI66" i="12"/>
  <c r="AI95" i="16"/>
  <c r="AI83" i="12"/>
  <c r="AI326" i="12"/>
  <c r="AI36" i="12"/>
  <c r="AI368" i="12"/>
  <c r="AI11" i="12"/>
  <c r="AI362" i="12"/>
  <c r="AI481" i="12"/>
  <c r="AI71" i="16"/>
  <c r="AI143" i="12"/>
  <c r="AI159" i="12"/>
  <c r="AI81" i="12"/>
  <c r="AI197" i="16"/>
  <c r="AI253" i="12"/>
  <c r="AI269" i="12"/>
  <c r="AI274" i="12"/>
  <c r="AI89" i="12"/>
  <c r="AI80" i="12"/>
  <c r="AI23" i="15"/>
  <c r="AI84" i="16"/>
  <c r="AI215" i="16"/>
  <c r="B180" i="7"/>
  <c r="D180" i="7" s="1"/>
  <c r="AI38" i="16"/>
  <c r="B190" i="7"/>
  <c r="D190" i="7" s="1"/>
  <c r="AI49" i="16"/>
  <c r="AI84" i="15"/>
  <c r="AI52" i="16"/>
  <c r="AI68" i="16"/>
  <c r="AI152" i="16"/>
  <c r="AI65" i="15"/>
  <c r="AI51" i="16"/>
  <c r="AI67" i="15"/>
  <c r="B186" i="7"/>
  <c r="D186" i="7" s="1"/>
  <c r="AI70" i="16"/>
  <c r="AI91" i="15"/>
  <c r="AI22" i="15"/>
  <c r="AI119" i="16"/>
  <c r="B191" i="7"/>
  <c r="D191" i="7" s="1"/>
  <c r="AI82" i="16"/>
  <c r="AI170" i="16"/>
  <c r="AI63" i="15"/>
  <c r="B195" i="7"/>
  <c r="D195" i="7" s="1"/>
  <c r="B192" i="7"/>
  <c r="D192" i="7" s="1"/>
  <c r="AI263" i="12"/>
  <c r="AI62" i="16"/>
  <c r="AI104" i="12"/>
  <c r="AI56" i="16"/>
  <c r="AI151" i="16"/>
  <c r="AI18" i="15"/>
  <c r="AI204" i="12"/>
  <c r="AI186" i="16"/>
  <c r="AI101" i="15"/>
  <c r="AI17" i="15"/>
  <c r="AI219" i="16"/>
  <c r="AI164" i="16"/>
  <c r="AI70" i="15"/>
  <c r="AI120" i="16"/>
  <c r="AI173" i="16"/>
  <c r="AI171" i="12"/>
  <c r="B183" i="7"/>
  <c r="D183" i="7" s="1"/>
  <c r="AI10" i="16"/>
  <c r="AI199" i="16"/>
  <c r="AI384" i="12"/>
  <c r="AI151" i="12"/>
  <c r="AI128" i="12"/>
  <c r="AI287" i="12"/>
  <c r="B185" i="7"/>
  <c r="D185" i="7" s="1"/>
  <c r="AI18" i="16"/>
  <c r="AI153" i="16"/>
  <c r="AI129" i="16"/>
  <c r="AI201" i="16"/>
  <c r="AI106" i="12"/>
  <c r="AI55" i="16"/>
  <c r="AI78" i="15"/>
  <c r="AI37" i="16"/>
  <c r="AI22" i="12"/>
  <c r="AI289" i="12"/>
  <c r="AI126" i="16"/>
  <c r="AI175" i="16"/>
  <c r="AI24" i="15"/>
  <c r="AI146" i="16"/>
  <c r="AI294" i="12"/>
  <c r="AI485" i="12"/>
  <c r="AI393" i="12"/>
  <c r="AI55" i="12"/>
  <c r="AI13" i="15"/>
  <c r="AI169" i="12"/>
  <c r="AI72" i="12"/>
  <c r="AI271" i="12"/>
  <c r="AI487" i="12"/>
  <c r="AI144" i="16"/>
  <c r="AI51" i="15"/>
  <c r="AI296" i="12"/>
  <c r="AI72" i="15"/>
  <c r="AI188" i="16"/>
  <c r="AI7" i="15"/>
  <c r="AI173" i="12"/>
  <c r="AI120" i="12"/>
  <c r="B193" i="7"/>
  <c r="D193" i="7" s="1"/>
  <c r="AI493" i="12"/>
  <c r="AI14" i="16"/>
  <c r="AI397" i="12"/>
  <c r="AI503" i="12"/>
  <c r="AI140" i="16"/>
  <c r="AI56" i="12"/>
  <c r="AI124" i="16"/>
  <c r="AI25" i="12"/>
  <c r="AI161" i="12"/>
  <c r="AI60" i="16"/>
  <c r="AI146" i="12"/>
  <c r="AI115" i="12"/>
  <c r="AI167" i="12"/>
  <c r="AI382" i="12"/>
  <c r="AI117" i="12"/>
  <c r="B184" i="7"/>
  <c r="D184" i="7" s="1"/>
  <c r="B187" i="7"/>
  <c r="D187" i="7" s="1"/>
  <c r="AI130" i="12"/>
  <c r="AI114" i="16"/>
  <c r="AI163" i="16"/>
  <c r="AI64" i="16"/>
  <c r="AI76" i="16"/>
  <c r="AI117" i="16"/>
  <c r="AI150" i="12"/>
  <c r="AI433" i="12"/>
  <c r="AI482" i="12"/>
  <c r="AI186" i="12"/>
  <c r="AI111" i="16"/>
  <c r="AI498" i="12"/>
  <c r="AI395" i="12"/>
  <c r="AI66" i="15"/>
  <c r="AI48" i="15"/>
  <c r="AI19" i="16"/>
  <c r="AI63" i="16"/>
  <c r="AI386" i="12"/>
  <c r="B194" i="7"/>
  <c r="D194" i="7" s="1"/>
  <c r="AI191" i="16"/>
  <c r="AI105" i="16"/>
  <c r="AI175" i="12"/>
  <c r="AI432" i="12"/>
  <c r="AI29" i="16"/>
  <c r="AI67" i="16"/>
  <c r="AI79" i="15"/>
  <c r="AI299" i="12"/>
  <c r="AI41" i="15"/>
  <c r="AI178" i="12"/>
  <c r="AI36" i="15"/>
  <c r="AI20" i="14"/>
  <c r="AI162" i="16"/>
  <c r="AI21" i="15"/>
  <c r="AI157" i="16"/>
  <c r="AI109" i="12"/>
  <c r="AI345" i="12"/>
  <c r="B189" i="7"/>
  <c r="D189" i="7" s="1"/>
  <c r="B179" i="7"/>
  <c r="D179" i="7" s="1"/>
  <c r="AI265" i="12"/>
  <c r="B178" i="7"/>
  <c r="D178" i="7" s="1"/>
  <c r="B181" i="7"/>
  <c r="D181" i="7" s="1"/>
  <c r="AI377" i="12"/>
  <c r="B182" i="7"/>
  <c r="D182" i="7" s="1"/>
  <c r="B188" i="7"/>
  <c r="D188" i="7" s="1"/>
  <c r="AI288" i="12"/>
  <c r="AI280" i="12"/>
  <c r="AI70" i="12"/>
  <c r="AB492" i="12"/>
  <c r="AB180" i="12"/>
  <c r="B128" i="7" s="1"/>
  <c r="D128" i="7" s="1"/>
  <c r="Z397" i="12"/>
  <c r="Z86" i="15"/>
  <c r="Z23" i="15"/>
  <c r="Z75" i="15"/>
  <c r="AB66" i="3"/>
  <c r="AB78" i="15"/>
  <c r="Z14" i="14"/>
  <c r="Z104" i="12"/>
  <c r="AB389" i="12"/>
  <c r="AB422" i="12"/>
  <c r="AB259" i="12"/>
  <c r="AB83" i="16"/>
  <c r="AA21" i="13"/>
  <c r="B141" i="7" s="1"/>
  <c r="D141" i="7" s="1"/>
  <c r="AB31" i="14"/>
  <c r="AI480" i="12"/>
  <c r="Z79" i="12"/>
  <c r="Z21" i="12"/>
  <c r="AB483" i="12"/>
  <c r="Z242" i="12"/>
  <c r="AB407" i="12"/>
  <c r="AA89" i="15"/>
  <c r="AB65" i="15"/>
  <c r="B151" i="7"/>
  <c r="D151" i="7" s="1"/>
  <c r="B116" i="7"/>
  <c r="D116" i="7" s="1"/>
  <c r="B146" i="7"/>
  <c r="D146" i="7" s="1"/>
  <c r="B112" i="7"/>
  <c r="D112" i="7" s="1"/>
  <c r="B115" i="7"/>
  <c r="D115" i="7" s="1"/>
  <c r="B122" i="7"/>
  <c r="D122" i="7" s="1"/>
  <c r="B110" i="7"/>
  <c r="D110" i="7" s="1"/>
  <c r="B103" i="7"/>
  <c r="D103" i="7" s="1"/>
  <c r="B157" i="7"/>
  <c r="D157" i="7" s="1"/>
  <c r="B156" i="7"/>
  <c r="D156" i="7" s="1"/>
  <c r="B113" i="7"/>
  <c r="D113" i="7" s="1"/>
  <c r="B106" i="7"/>
  <c r="D106" i="7" s="1"/>
  <c r="B117" i="7"/>
  <c r="D117" i="7" s="1"/>
  <c r="B150" i="7"/>
  <c r="D150" i="7" s="1"/>
  <c r="B154" i="7"/>
  <c r="D154" i="7" s="1"/>
  <c r="B105" i="7"/>
  <c r="D105" i="7" s="1"/>
  <c r="B109" i="7"/>
  <c r="D109" i="7" s="1"/>
  <c r="B145" i="7"/>
  <c r="D145" i="7" s="1"/>
  <c r="B152" i="7"/>
  <c r="D152" i="7" s="1"/>
  <c r="B111" i="7"/>
  <c r="D111" i="7" s="1"/>
  <c r="B104" i="7"/>
  <c r="D104" i="7" s="1"/>
  <c r="B144" i="7"/>
  <c r="D144" i="7" s="1"/>
  <c r="B142" i="7"/>
  <c r="D142" i="7" s="1"/>
  <c r="B102" i="7"/>
  <c r="D102" i="7" s="1"/>
  <c r="B118" i="7"/>
  <c r="D118" i="7" s="1"/>
  <c r="B119" i="7"/>
  <c r="D119" i="7" s="1"/>
  <c r="B153" i="7"/>
  <c r="D153" i="7" s="1"/>
  <c r="B140" i="7"/>
  <c r="D140" i="7" s="1"/>
  <c r="B155" i="7"/>
  <c r="D155" i="7" s="1"/>
  <c r="B107" i="7"/>
  <c r="D107" i="7" s="1"/>
  <c r="B108" i="7"/>
  <c r="D108" i="7" s="1"/>
  <c r="B148" i="7"/>
  <c r="D148" i="7" s="1"/>
  <c r="B143" i="7"/>
  <c r="D143" i="7" s="1"/>
  <c r="B114" i="7"/>
  <c r="D114" i="7" s="1"/>
  <c r="B147" i="7"/>
  <c r="D147" i="7" s="1"/>
  <c r="B149" i="7"/>
  <c r="D149" i="7" s="1"/>
  <c r="B88" i="7"/>
  <c r="D88" i="7" s="1"/>
  <c r="B86" i="7"/>
  <c r="D86" i="7" s="1"/>
  <c r="B92" i="7"/>
  <c r="D92" i="7" s="1"/>
  <c r="B84" i="7"/>
  <c r="D84" i="7" s="1"/>
  <c r="AF472" i="12"/>
  <c r="Q472" i="12"/>
  <c r="AE472" i="12" s="1"/>
  <c r="Q105" i="16"/>
  <c r="AF105" i="16"/>
  <c r="AF40" i="15"/>
  <c r="Q40" i="15"/>
  <c r="AE40" i="15" s="1"/>
  <c r="Q233" i="12"/>
  <c r="AE233" i="12" s="1"/>
  <c r="AF233" i="12"/>
  <c r="Q113" i="16"/>
  <c r="AF113" i="16"/>
  <c r="AF37" i="16"/>
  <c r="Q37" i="16"/>
  <c r="AE37" i="16" s="1"/>
  <c r="Q7" i="12"/>
  <c r="AE7" i="12" s="1"/>
  <c r="AF7" i="12"/>
  <c r="Q423" i="12"/>
  <c r="AE423" i="12" s="1"/>
  <c r="AF423" i="12"/>
  <c r="AF59" i="12"/>
  <c r="Q59" i="12"/>
  <c r="AE59" i="12" s="1"/>
  <c r="Q46" i="14"/>
  <c r="AF46" i="14"/>
  <c r="AF34" i="12"/>
  <c r="Q34" i="12"/>
  <c r="AE34" i="12" s="1"/>
  <c r="AF192" i="16"/>
  <c r="Q192" i="16"/>
  <c r="AE192" i="16" s="1"/>
  <c r="Q142" i="16"/>
  <c r="AE142" i="16" s="1"/>
  <c r="AF142" i="16"/>
  <c r="Q505" i="12"/>
  <c r="AE505" i="12" s="1"/>
  <c r="AF505" i="12"/>
  <c r="AF54" i="12"/>
  <c r="Q54" i="12"/>
  <c r="AF451" i="12"/>
  <c r="Q451" i="12"/>
  <c r="AE451" i="12" s="1"/>
  <c r="Q25" i="12"/>
  <c r="AE25" i="12" s="1"/>
  <c r="AF25" i="12"/>
  <c r="AF461" i="12"/>
  <c r="Q461" i="12"/>
  <c r="AE461" i="12" s="1"/>
  <c r="AF105" i="12"/>
  <c r="Q105" i="12"/>
  <c r="AE105" i="12" s="1"/>
  <c r="AF47" i="15"/>
  <c r="Q47" i="15"/>
  <c r="AF29" i="13"/>
  <c r="Q29" i="13"/>
  <c r="AE29" i="13" s="1"/>
  <c r="Q205" i="16"/>
  <c r="AE205" i="16" s="1"/>
  <c r="AF205" i="16"/>
  <c r="Q57" i="12"/>
  <c r="AE57" i="12" s="1"/>
  <c r="AF57" i="12"/>
  <c r="AF109" i="12"/>
  <c r="Q109" i="12"/>
  <c r="AE109" i="12" s="1"/>
  <c r="Q207" i="12"/>
  <c r="AE207" i="12" s="1"/>
  <c r="AF207" i="12"/>
  <c r="Q369" i="12"/>
  <c r="AE369" i="12" s="1"/>
  <c r="AF369" i="12"/>
  <c r="Q42" i="15"/>
  <c r="AE42" i="15" s="1"/>
  <c r="AF42" i="15"/>
  <c r="AF166" i="12"/>
  <c r="Q166" i="12"/>
  <c r="AF15" i="15"/>
  <c r="Q15" i="15"/>
  <c r="AE15" i="15" s="1"/>
  <c r="AF373" i="12"/>
  <c r="Q373" i="12"/>
  <c r="AE373" i="12" s="1"/>
  <c r="Q213" i="12"/>
  <c r="AE213" i="12" s="1"/>
  <c r="AF213" i="12"/>
  <c r="AF32" i="14"/>
  <c r="Q32" i="14"/>
  <c r="AE32" i="14" s="1"/>
  <c r="Q9" i="14"/>
  <c r="AE9" i="14" s="1"/>
  <c r="AF9" i="14"/>
  <c r="AF155" i="12"/>
  <c r="Q155" i="12"/>
  <c r="Q60" i="15"/>
  <c r="AE60" i="15" s="1"/>
  <c r="AF60" i="15"/>
  <c r="Q20" i="3"/>
  <c r="AE20" i="3" s="1"/>
  <c r="AF20" i="3"/>
  <c r="AF167" i="12"/>
  <c r="Q167" i="12"/>
  <c r="AE167" i="12" s="1"/>
  <c r="AF262" i="12"/>
  <c r="Q262" i="12"/>
  <c r="AE262" i="12" s="1"/>
  <c r="Q422" i="12"/>
  <c r="AE422" i="12" s="1"/>
  <c r="AF422" i="12"/>
  <c r="AF110" i="12"/>
  <c r="Q110" i="12"/>
  <c r="Q359" i="12"/>
  <c r="AE359" i="12" s="1"/>
  <c r="AF359" i="12"/>
  <c r="Q248" i="12"/>
  <c r="AE248" i="12" s="1"/>
  <c r="AF248" i="12"/>
  <c r="AF191" i="16"/>
  <c r="Q191" i="16"/>
  <c r="AE191" i="16" s="1"/>
  <c r="Q37" i="15"/>
  <c r="AE37" i="15" s="1"/>
  <c r="AF37" i="15"/>
  <c r="AF259" i="12"/>
  <c r="Q259" i="12"/>
  <c r="AE259" i="12" s="1"/>
  <c r="Q188" i="16"/>
  <c r="AE188" i="16" s="1"/>
  <c r="AF188" i="16"/>
  <c r="Q274" i="12"/>
  <c r="AE274" i="12" s="1"/>
  <c r="AF274" i="12"/>
  <c r="AF46" i="12"/>
  <c r="Q46" i="12"/>
  <c r="AE46" i="12" s="1"/>
  <c r="Q80" i="15"/>
  <c r="AE80" i="15" s="1"/>
  <c r="AF80" i="15"/>
  <c r="AF89" i="12"/>
  <c r="Q89" i="12"/>
  <c r="AE89" i="12" s="1"/>
  <c r="Q460" i="12"/>
  <c r="AE460" i="12" s="1"/>
  <c r="AF460" i="12"/>
  <c r="AF193" i="12"/>
  <c r="Q193" i="12"/>
  <c r="AE193" i="12" s="1"/>
  <c r="AF41" i="15"/>
  <c r="Q41" i="15"/>
  <c r="AE41" i="15" s="1"/>
  <c r="AF115" i="16"/>
  <c r="Q115" i="16"/>
  <c r="Q100" i="12"/>
  <c r="AF100" i="12"/>
  <c r="AF179" i="16"/>
  <c r="Q179" i="16"/>
  <c r="AE179" i="16" s="1"/>
  <c r="Q37" i="3"/>
  <c r="AF37" i="3"/>
  <c r="AF53" i="12"/>
  <c r="Q53" i="12"/>
  <c r="Q334" i="12"/>
  <c r="AF334" i="12"/>
  <c r="Q79" i="12"/>
  <c r="AE79" i="12" s="1"/>
  <c r="AF79" i="12"/>
  <c r="Q79" i="15"/>
  <c r="AF79" i="15"/>
  <c r="Q224" i="12"/>
  <c r="AE224" i="12" s="1"/>
  <c r="AF224" i="12"/>
  <c r="Q237" i="12"/>
  <c r="AF237" i="12"/>
  <c r="Q40" i="3"/>
  <c r="AE40" i="3" s="1"/>
  <c r="AF40" i="3"/>
  <c r="AF18" i="3"/>
  <c r="Q18" i="3"/>
  <c r="AE18" i="3" s="1"/>
  <c r="AF412" i="12"/>
  <c r="Q412" i="12"/>
  <c r="AE412" i="12" s="1"/>
  <c r="Q37" i="12"/>
  <c r="AE37" i="12" s="1"/>
  <c r="AF37" i="12"/>
  <c r="Q276" i="12"/>
  <c r="AE276" i="12" s="1"/>
  <c r="AF276" i="12"/>
  <c r="AF414" i="12"/>
  <c r="Q414" i="12"/>
  <c r="AE414" i="12" s="1"/>
  <c r="AF342" i="12"/>
  <c r="Q342" i="12"/>
  <c r="Q26" i="16"/>
  <c r="AF26" i="16"/>
  <c r="Q500" i="12"/>
  <c r="AE500" i="12" s="1"/>
  <c r="AF500" i="12"/>
  <c r="Q43" i="14"/>
  <c r="AE43" i="14" s="1"/>
  <c r="AF43" i="14"/>
  <c r="Q326" i="12"/>
  <c r="AE326" i="12" s="1"/>
  <c r="AF326" i="12"/>
  <c r="AF7" i="13"/>
  <c r="Q7" i="13"/>
  <c r="AE7" i="13" s="1"/>
  <c r="Q90" i="16"/>
  <c r="AF90" i="16"/>
  <c r="AF255" i="12"/>
  <c r="Q255" i="12"/>
  <c r="AE255" i="12" s="1"/>
  <c r="Q294" i="12"/>
  <c r="AE294" i="12" s="1"/>
  <c r="AF294" i="12"/>
  <c r="AF315" i="12"/>
  <c r="Q315" i="12"/>
  <c r="AE315" i="12" s="1"/>
  <c r="Q23" i="16"/>
  <c r="AF23" i="16"/>
  <c r="Q384" i="12"/>
  <c r="AE384" i="12" s="1"/>
  <c r="AF384" i="12"/>
  <c r="AF466" i="12"/>
  <c r="Q466" i="12"/>
  <c r="AE466" i="12" s="1"/>
  <c r="AF218" i="12"/>
  <c r="Q218" i="12"/>
  <c r="Q301" i="12"/>
  <c r="AE301" i="12" s="1"/>
  <c r="AF301" i="12"/>
  <c r="Q172" i="16"/>
  <c r="AE172" i="16" s="1"/>
  <c r="AF172" i="16"/>
  <c r="AF141" i="16"/>
  <c r="Q141" i="16"/>
  <c r="Q107" i="15"/>
  <c r="AE107" i="15" s="1"/>
  <c r="AF107" i="15"/>
  <c r="Q333" i="12"/>
  <c r="AF333" i="12"/>
  <c r="Q177" i="16"/>
  <c r="AF177" i="16"/>
  <c r="AF440" i="12"/>
  <c r="Q440" i="12"/>
  <c r="AF10" i="14"/>
  <c r="Q10" i="14"/>
  <c r="AE10" i="14" s="1"/>
  <c r="Q173" i="16"/>
  <c r="AE173" i="16" s="1"/>
  <c r="AF173" i="16"/>
  <c r="AF163" i="12"/>
  <c r="Q163" i="12"/>
  <c r="AE163" i="12" s="1"/>
  <c r="AF273" i="12"/>
  <c r="Q273" i="12"/>
  <c r="AF52" i="15"/>
  <c r="Q52" i="15"/>
  <c r="AE52" i="15" s="1"/>
  <c r="AF345" i="12"/>
  <c r="Q345" i="12"/>
  <c r="AE345" i="12" s="1"/>
  <c r="AF28" i="12"/>
  <c r="Q28" i="12"/>
  <c r="Q283" i="12"/>
  <c r="AF283" i="12"/>
  <c r="Q18" i="14"/>
  <c r="AE18" i="14" s="1"/>
  <c r="AF18" i="14"/>
  <c r="AF90" i="12"/>
  <c r="Q90" i="12"/>
  <c r="AE90" i="12" s="1"/>
  <c r="AF114" i="12"/>
  <c r="Q114" i="12"/>
  <c r="AE114" i="12" s="1"/>
  <c r="Q157" i="16"/>
  <c r="AE157" i="16" s="1"/>
  <c r="AF157" i="16"/>
  <c r="Q459" i="12"/>
  <c r="AE459" i="12" s="1"/>
  <c r="AF459" i="12"/>
  <c r="AF121" i="12"/>
  <c r="Q121" i="12"/>
  <c r="AE121" i="12" s="1"/>
  <c r="Q63" i="3"/>
  <c r="AE63" i="3" s="1"/>
  <c r="AF63" i="3"/>
  <c r="Q51" i="3"/>
  <c r="AE51" i="3" s="1"/>
  <c r="AF51" i="3"/>
  <c r="Q22" i="15"/>
  <c r="AE22" i="15" s="1"/>
  <c r="AF22" i="15"/>
  <c r="Q147" i="16"/>
  <c r="AF147" i="16"/>
  <c r="AF392" i="12"/>
  <c r="Q392" i="12"/>
  <c r="AE392" i="12" s="1"/>
  <c r="AF87" i="16"/>
  <c r="Q87" i="16"/>
  <c r="AF299" i="12"/>
  <c r="Q299" i="12"/>
  <c r="AE299" i="12" s="1"/>
  <c r="Q201" i="16"/>
  <c r="AE201" i="16" s="1"/>
  <c r="AF201" i="16"/>
  <c r="Q450" i="12"/>
  <c r="AE450" i="12" s="1"/>
  <c r="AF450" i="12"/>
  <c r="AF62" i="12"/>
  <c r="Q62" i="12"/>
  <c r="AE62" i="12" s="1"/>
  <c r="Q13" i="12"/>
  <c r="AE13" i="12" s="1"/>
  <c r="AF13" i="12"/>
  <c r="AF51" i="12"/>
  <c r="Q51" i="12"/>
  <c r="Q266" i="12"/>
  <c r="AE266" i="12" s="1"/>
  <c r="AF266" i="12"/>
  <c r="Q225" i="12"/>
  <c r="AF225" i="12"/>
  <c r="Q394" i="12"/>
  <c r="AE394" i="12" s="1"/>
  <c r="AF394" i="12"/>
  <c r="AF24" i="12"/>
  <c r="Q24" i="12"/>
  <c r="AE24" i="12" s="1"/>
  <c r="AF188" i="12"/>
  <c r="Q188" i="12"/>
  <c r="Q490" i="12"/>
  <c r="AE490" i="12" s="1"/>
  <c r="AF490" i="12"/>
  <c r="Q18" i="15"/>
  <c r="AE18" i="15" s="1"/>
  <c r="AF18" i="15"/>
  <c r="AF489" i="12"/>
  <c r="Q489" i="12"/>
  <c r="AE489" i="12" s="1"/>
  <c r="Q216" i="16"/>
  <c r="AF216" i="16"/>
  <c r="AF80" i="16"/>
  <c r="Q80" i="16"/>
  <c r="Q106" i="16"/>
  <c r="AE106" i="16" s="1"/>
  <c r="AF106" i="16"/>
  <c r="AF222" i="12"/>
  <c r="Q222" i="12"/>
  <c r="AE222" i="12" s="1"/>
  <c r="AF275" i="12"/>
  <c r="Q275" i="12"/>
  <c r="AE275" i="12" s="1"/>
  <c r="Q199" i="16"/>
  <c r="AF199" i="16"/>
  <c r="Q94" i="15"/>
  <c r="AE94" i="15" s="1"/>
  <c r="AF94" i="15"/>
  <c r="AF17" i="13"/>
  <c r="Q17" i="13"/>
  <c r="AE17" i="13" s="1"/>
  <c r="AF57" i="16"/>
  <c r="Q57" i="16"/>
  <c r="AE57" i="16" s="1"/>
  <c r="Q104" i="16"/>
  <c r="AE104" i="16" s="1"/>
  <c r="AF104" i="16"/>
  <c r="AF293" i="12"/>
  <c r="Q293" i="12"/>
  <c r="AE293" i="12" s="1"/>
  <c r="Q397" i="12"/>
  <c r="AE397" i="12" s="1"/>
  <c r="AF397" i="12"/>
  <c r="AF14" i="13"/>
  <c r="Q14" i="13"/>
  <c r="AE14" i="13" s="1"/>
  <c r="AF61" i="12"/>
  <c r="Q61" i="12"/>
  <c r="AE61" i="12" s="1"/>
  <c r="Q317" i="12"/>
  <c r="AE317" i="12" s="1"/>
  <c r="AF317" i="12"/>
  <c r="Q64" i="16"/>
  <c r="AF64" i="16"/>
  <c r="Q90" i="15"/>
  <c r="AF90" i="15"/>
  <c r="Q129" i="16"/>
  <c r="AE129" i="16" s="1"/>
  <c r="AF129" i="16"/>
  <c r="AF242" i="12"/>
  <c r="Q242" i="12"/>
  <c r="AE242" i="12" s="1"/>
  <c r="Q368" i="12"/>
  <c r="AE368" i="12" s="1"/>
  <c r="AF368" i="12"/>
  <c r="AF53" i="16"/>
  <c r="Q53" i="16"/>
  <c r="AE53" i="16" s="1"/>
  <c r="AF103" i="15"/>
  <c r="Q103" i="15"/>
  <c r="AE103" i="15" s="1"/>
  <c r="Q339" i="12"/>
  <c r="AF339" i="12"/>
  <c r="AF189" i="16"/>
  <c r="Q189" i="16"/>
  <c r="AF69" i="3"/>
  <c r="Q69" i="3"/>
  <c r="Q207" i="16"/>
  <c r="AE207" i="16" s="1"/>
  <c r="AF207" i="16"/>
  <c r="AF159" i="12"/>
  <c r="Q159" i="12"/>
  <c r="AE159" i="12" s="1"/>
  <c r="AF411" i="12"/>
  <c r="Q411" i="12"/>
  <c r="AE411" i="12" s="1"/>
  <c r="Q102" i="12"/>
  <c r="AE102" i="12" s="1"/>
  <c r="AF102" i="12"/>
  <c r="AF104" i="12"/>
  <c r="Q104" i="12"/>
  <c r="AE104" i="12" s="1"/>
  <c r="AF155" i="16"/>
  <c r="Q155" i="16"/>
  <c r="AF149" i="16"/>
  <c r="Q149" i="16"/>
  <c r="AE149" i="16" s="1"/>
  <c r="Q149" i="12"/>
  <c r="AF149" i="12"/>
  <c r="Q33" i="15"/>
  <c r="AF33" i="15"/>
  <c r="AF38" i="12"/>
  <c r="Q38" i="12"/>
  <c r="AF343" i="12"/>
  <c r="Q343" i="12"/>
  <c r="AE343" i="12" s="1"/>
  <c r="AF205" i="12"/>
  <c r="Q205" i="12"/>
  <c r="AE205" i="12" s="1"/>
  <c r="Q27" i="13"/>
  <c r="AE27" i="13" s="1"/>
  <c r="AF27" i="13"/>
  <c r="AF67" i="12"/>
  <c r="Q67" i="12"/>
  <c r="AE67" i="12" s="1"/>
  <c r="Q488" i="12"/>
  <c r="AE488" i="12" s="1"/>
  <c r="AF488" i="12"/>
  <c r="Q46" i="3"/>
  <c r="AE46" i="3" s="1"/>
  <c r="AF46" i="3"/>
  <c r="Q16" i="13"/>
  <c r="AE16" i="13" s="1"/>
  <c r="AF16" i="13"/>
  <c r="AF230" i="12"/>
  <c r="Q230" i="12"/>
  <c r="AE230" i="12" s="1"/>
  <c r="AF172" i="12"/>
  <c r="Q172" i="12"/>
  <c r="AF27" i="3"/>
  <c r="Q27" i="3"/>
  <c r="AE27" i="3" s="1"/>
  <c r="Q61" i="3"/>
  <c r="AE61" i="3" s="1"/>
  <c r="AF61" i="3"/>
  <c r="Q96" i="16"/>
  <c r="AE96" i="16" s="1"/>
  <c r="AF96" i="16"/>
  <c r="Q60" i="16"/>
  <c r="AE60" i="16" s="1"/>
  <c r="AF60" i="16"/>
  <c r="AF62" i="3"/>
  <c r="Q62" i="3"/>
  <c r="Q47" i="16"/>
  <c r="AF47" i="16"/>
  <c r="Q175" i="12"/>
  <c r="AF175" i="12"/>
  <c r="AF253" i="12"/>
  <c r="Q253" i="12"/>
  <c r="AE253" i="12" s="1"/>
  <c r="AF32" i="3"/>
  <c r="Q32" i="3"/>
  <c r="AE32" i="3" s="1"/>
  <c r="Q28" i="15"/>
  <c r="AE28" i="15" s="1"/>
  <c r="AF28" i="15"/>
  <c r="AF200" i="16"/>
  <c r="Q200" i="16"/>
  <c r="AF150" i="16"/>
  <c r="Q150" i="16"/>
  <c r="AE150" i="16" s="1"/>
  <c r="Q140" i="16"/>
  <c r="AE140" i="16" s="1"/>
  <c r="AF140" i="16"/>
  <c r="Q481" i="12"/>
  <c r="AE481" i="12" s="1"/>
  <c r="AF481" i="12"/>
  <c r="Q142" i="12"/>
  <c r="AE142" i="12" s="1"/>
  <c r="AF142" i="12"/>
  <c r="Q37" i="14"/>
  <c r="AF37" i="14"/>
  <c r="Q22" i="14"/>
  <c r="AE22" i="14" s="1"/>
  <c r="AF22" i="14"/>
  <c r="AF20" i="14"/>
  <c r="Q20" i="14"/>
  <c r="AE20" i="14" s="1"/>
  <c r="AF42" i="16"/>
  <c r="Q42" i="16"/>
  <c r="AF75" i="16"/>
  <c r="Q75" i="16"/>
  <c r="AE75" i="16" s="1"/>
  <c r="AF138" i="16"/>
  <c r="Q138" i="16"/>
  <c r="Q30" i="14"/>
  <c r="AE30" i="14" s="1"/>
  <c r="AF30" i="14"/>
  <c r="AF497" i="12"/>
  <c r="Q497" i="12"/>
  <c r="AE497" i="12" s="1"/>
  <c r="AF109" i="16"/>
  <c r="Q109" i="16"/>
  <c r="AE109" i="16" s="1"/>
  <c r="Q360" i="12"/>
  <c r="AE360" i="12" s="1"/>
  <c r="AF360" i="12"/>
  <c r="Q15" i="14"/>
  <c r="AF15" i="14"/>
  <c r="AF146" i="12"/>
  <c r="Q146" i="12"/>
  <c r="AE146" i="12" s="1"/>
  <c r="Q417" i="12"/>
  <c r="AE417" i="12" s="1"/>
  <c r="AF417" i="12"/>
  <c r="Q22" i="16"/>
  <c r="AE22" i="16" s="1"/>
  <c r="AF22" i="16"/>
  <c r="Q438" i="12"/>
  <c r="AE438" i="12" s="1"/>
  <c r="AF438" i="12"/>
  <c r="AF289" i="12"/>
  <c r="Q289" i="12"/>
  <c r="AE289" i="12" s="1"/>
  <c r="Q467" i="12"/>
  <c r="AE467" i="12" s="1"/>
  <c r="AF467" i="12"/>
  <c r="AF377" i="12"/>
  <c r="Q377" i="12"/>
  <c r="AE377" i="12" s="1"/>
  <c r="AF215" i="12"/>
  <c r="Q215" i="12"/>
  <c r="AF77" i="16"/>
  <c r="Q77" i="16"/>
  <c r="AF10" i="15"/>
  <c r="Q10" i="15"/>
  <c r="AE10" i="15" s="1"/>
  <c r="Q67" i="15"/>
  <c r="AE67" i="15" s="1"/>
  <c r="AF67" i="15"/>
  <c r="Q190" i="16"/>
  <c r="AE190" i="16" s="1"/>
  <c r="AF190" i="16"/>
  <c r="Q218" i="16"/>
  <c r="AF218" i="16"/>
  <c r="Q95" i="15"/>
  <c r="AE95" i="15" s="1"/>
  <c r="AF95" i="15"/>
  <c r="AF376" i="12"/>
  <c r="Q376" i="12"/>
  <c r="AE376" i="12" s="1"/>
  <c r="Q396" i="12"/>
  <c r="AE396" i="12" s="1"/>
  <c r="AF396" i="12"/>
  <c r="Q219" i="16"/>
  <c r="AF219" i="16"/>
  <c r="AF250" i="12"/>
  <c r="Q250" i="12"/>
  <c r="AE250" i="12" s="1"/>
  <c r="Q21" i="12"/>
  <c r="AE21" i="12" s="1"/>
  <c r="AF21" i="12"/>
  <c r="Q309" i="12"/>
  <c r="AE309" i="12" s="1"/>
  <c r="AF309" i="12"/>
  <c r="Q379" i="12"/>
  <c r="AE379" i="12" s="1"/>
  <c r="AF379" i="12"/>
  <c r="Q436" i="12"/>
  <c r="AE436" i="12" s="1"/>
  <c r="AF436" i="12"/>
  <c r="Q507" i="12"/>
  <c r="AE507" i="12" s="1"/>
  <c r="AF507" i="12"/>
  <c r="Q182" i="16"/>
  <c r="AE182" i="16" s="1"/>
  <c r="AF182" i="16"/>
  <c r="AF17" i="14"/>
  <c r="Q17" i="14"/>
  <c r="AE17" i="14" s="1"/>
  <c r="Q91" i="15"/>
  <c r="AE91" i="15" s="1"/>
  <c r="AF91" i="15"/>
  <c r="Q80" i="3"/>
  <c r="AE80" i="3" s="1"/>
  <c r="AF80" i="3"/>
  <c r="Q136" i="12"/>
  <c r="AE136" i="12" s="1"/>
  <c r="AF136" i="12"/>
  <c r="AF143" i="16"/>
  <c r="Q143" i="16"/>
  <c r="AF98" i="3"/>
  <c r="Q98" i="3"/>
  <c r="AE98" i="3" s="1"/>
  <c r="Q260" i="12"/>
  <c r="AE260" i="12" s="1"/>
  <c r="AF260" i="12"/>
  <c r="Q174" i="12"/>
  <c r="AE174" i="12" s="1"/>
  <c r="AF174" i="12"/>
  <c r="Q319" i="12"/>
  <c r="AF319" i="12"/>
  <c r="Q25" i="13"/>
  <c r="AE25" i="13" s="1"/>
  <c r="AF25" i="13"/>
  <c r="AF358" i="12"/>
  <c r="Q358" i="12"/>
  <c r="AE358" i="12" s="1"/>
  <c r="AF87" i="3"/>
  <c r="Q87" i="3"/>
  <c r="AF60" i="3"/>
  <c r="Q60" i="3"/>
  <c r="AE60" i="3" s="1"/>
  <c r="Q87" i="12"/>
  <c r="AE87" i="12" s="1"/>
  <c r="AF87" i="12"/>
  <c r="Q372" i="12"/>
  <c r="AE372" i="12" s="1"/>
  <c r="AF372" i="12"/>
  <c r="Q458" i="12"/>
  <c r="AE458" i="12" s="1"/>
  <c r="AF458" i="12"/>
  <c r="AF59" i="3"/>
  <c r="Q59" i="3"/>
  <c r="AE59" i="3" s="1"/>
  <c r="Q48" i="3"/>
  <c r="AE48" i="3" s="1"/>
  <c r="AF48" i="3"/>
  <c r="Q429" i="12"/>
  <c r="AF429" i="12"/>
  <c r="AF52" i="3"/>
  <c r="Q52" i="3"/>
  <c r="AE52" i="3" s="1"/>
  <c r="Q153" i="12"/>
  <c r="AF153" i="12"/>
  <c r="AF78" i="16"/>
  <c r="Q78" i="16"/>
  <c r="Q150" i="12"/>
  <c r="AF150" i="12"/>
  <c r="AF211" i="12"/>
  <c r="Q211" i="12"/>
  <c r="AE211" i="12" s="1"/>
  <c r="Q145" i="16"/>
  <c r="AE145" i="16" s="1"/>
  <c r="AF145" i="16"/>
  <c r="AF91" i="16"/>
  <c r="Q91" i="16"/>
  <c r="AE91" i="16" s="1"/>
  <c r="Q78" i="12"/>
  <c r="AF78" i="12"/>
  <c r="Q252" i="12"/>
  <c r="AE252" i="12" s="1"/>
  <c r="AF252" i="12"/>
  <c r="AF362" i="12"/>
  <c r="Q362" i="12"/>
  <c r="AE362" i="12" s="1"/>
  <c r="Q243" i="12"/>
  <c r="AE243" i="12" s="1"/>
  <c r="AF243" i="12"/>
  <c r="Q257" i="12"/>
  <c r="AE257" i="12" s="1"/>
  <c r="AF257" i="12"/>
  <c r="Q430" i="12"/>
  <c r="AE430" i="12" s="1"/>
  <c r="AF430" i="12"/>
  <c r="Q16" i="15"/>
  <c r="AE90" i="15" s="1"/>
  <c r="AF16" i="15"/>
  <c r="Q40" i="14"/>
  <c r="AE40" i="14" s="1"/>
  <c r="AF40" i="14"/>
  <c r="Q144" i="12"/>
  <c r="AE144" i="12" s="1"/>
  <c r="AF144" i="12"/>
  <c r="AF279" i="12"/>
  <c r="Q279" i="12"/>
  <c r="Q439" i="12"/>
  <c r="AF439" i="12"/>
  <c r="AF426" i="12"/>
  <c r="Q426" i="12"/>
  <c r="AE426" i="12" s="1"/>
  <c r="AF81" i="15"/>
  <c r="Q81" i="15"/>
  <c r="AE81" i="15" s="1"/>
  <c r="AF161" i="16"/>
  <c r="Q161" i="16"/>
  <c r="AE161" i="16" s="1"/>
  <c r="AF44" i="14"/>
  <c r="Q44" i="14"/>
  <c r="AE44" i="14" s="1"/>
  <c r="AF119" i="16"/>
  <c r="Q119" i="16"/>
  <c r="AE119" i="16" s="1"/>
  <c r="Q180" i="16"/>
  <c r="AF180" i="16"/>
  <c r="Q168" i="12"/>
  <c r="AE168" i="12" s="1"/>
  <c r="AF168" i="12"/>
  <c r="Q226" i="12"/>
  <c r="AE226" i="12" s="1"/>
  <c r="AF226" i="12"/>
  <c r="AF215" i="16"/>
  <c r="Q215" i="16"/>
  <c r="AF463" i="12"/>
  <c r="Q463" i="12"/>
  <c r="Q434" i="12"/>
  <c r="AE434" i="12" s="1"/>
  <c r="AF434" i="12"/>
  <c r="Q194" i="12"/>
  <c r="AF194" i="12"/>
  <c r="Q77" i="12"/>
  <c r="AE77" i="12" s="1"/>
  <c r="AF77" i="12"/>
  <c r="Q300" i="12"/>
  <c r="AE300" i="12" s="1"/>
  <c r="AF300" i="12"/>
  <c r="Q453" i="12"/>
  <c r="AE453" i="12" s="1"/>
  <c r="AF453" i="12"/>
  <c r="Q24" i="15"/>
  <c r="AE24" i="15" s="1"/>
  <c r="AF24" i="15"/>
  <c r="AF469" i="12"/>
  <c r="Q469" i="12"/>
  <c r="Q69" i="15"/>
  <c r="AE69" i="15" s="1"/>
  <c r="AF69" i="15"/>
  <c r="Q433" i="12"/>
  <c r="AE433" i="12" s="1"/>
  <c r="AF433" i="12"/>
  <c r="AF479" i="12"/>
  <c r="Q479" i="12"/>
  <c r="Q280" i="12"/>
  <c r="AE280" i="12" s="1"/>
  <c r="AF280" i="12"/>
  <c r="Q128" i="16"/>
  <c r="AE128" i="16" s="1"/>
  <c r="AF128" i="16"/>
  <c r="Q456" i="12"/>
  <c r="AE456" i="12" s="1"/>
  <c r="AF456" i="12"/>
  <c r="AF390" i="12"/>
  <c r="Q390" i="12"/>
  <c r="AF24" i="16"/>
  <c r="Q24" i="16"/>
  <c r="AE24" i="16" s="1"/>
  <c r="Q378" i="12"/>
  <c r="AE378" i="12" s="1"/>
  <c r="AF378" i="12"/>
  <c r="Q133" i="12"/>
  <c r="AE133" i="12" s="1"/>
  <c r="AF133" i="12"/>
  <c r="Q85" i="15"/>
  <c r="AE85" i="15" s="1"/>
  <c r="AF85" i="15"/>
  <c r="Q64" i="15"/>
  <c r="AF64" i="15"/>
  <c r="Q194" i="16"/>
  <c r="AF194" i="16"/>
  <c r="Q217" i="12"/>
  <c r="AE217" i="12" s="1"/>
  <c r="AF217" i="12"/>
  <c r="Q42" i="14"/>
  <c r="AE42" i="14" s="1"/>
  <c r="AF42" i="14"/>
  <c r="AF265" i="12"/>
  <c r="Q265" i="12"/>
  <c r="AE265" i="12" s="1"/>
  <c r="Q232" i="12"/>
  <c r="AE232" i="12" s="1"/>
  <c r="AF232" i="12"/>
  <c r="AF406" i="12"/>
  <c r="Q406" i="12"/>
  <c r="AE406" i="12" s="1"/>
  <c r="Q162" i="12"/>
  <c r="AE162" i="12" s="1"/>
  <c r="AF162" i="12"/>
  <c r="Q44" i="3"/>
  <c r="AE44" i="3" s="1"/>
  <c r="AF44" i="3"/>
  <c r="Q187" i="16"/>
  <c r="AE187" i="16" s="1"/>
  <c r="AF187" i="16"/>
  <c r="Q286" i="12"/>
  <c r="AE286" i="12" s="1"/>
  <c r="AF286" i="12"/>
  <c r="Q335" i="12"/>
  <c r="AF335" i="12"/>
  <c r="Q249" i="12"/>
  <c r="AE249" i="12" s="1"/>
  <c r="AF249" i="12"/>
  <c r="AF477" i="12"/>
  <c r="Q477" i="12"/>
  <c r="AE477" i="12" s="1"/>
  <c r="Q443" i="12"/>
  <c r="AF443" i="12"/>
  <c r="Q314" i="12"/>
  <c r="AE314" i="12" s="1"/>
  <c r="AF314" i="12"/>
  <c r="AF25" i="14"/>
  <c r="Q25" i="14"/>
  <c r="AE25" i="14" s="1"/>
  <c r="Q391" i="12"/>
  <c r="AF391" i="12"/>
  <c r="Q64" i="3"/>
  <c r="AE64" i="3" s="1"/>
  <c r="AF64" i="3"/>
  <c r="AF51" i="15"/>
  <c r="Q51" i="15"/>
  <c r="Q24" i="3"/>
  <c r="AE24" i="3" s="1"/>
  <c r="AF24" i="3"/>
  <c r="Q156" i="16"/>
  <c r="AF156" i="16"/>
  <c r="AF61" i="16"/>
  <c r="Q61" i="16"/>
  <c r="AE61" i="16" s="1"/>
  <c r="AF36" i="13"/>
  <c r="Q36" i="13"/>
  <c r="AE36" i="13" s="1"/>
  <c r="Q58" i="15"/>
  <c r="AE58" i="15" s="1"/>
  <c r="AF58" i="15"/>
  <c r="Q82" i="15"/>
  <c r="AE82" i="15" s="1"/>
  <c r="AF82" i="15"/>
  <c r="AF95" i="3"/>
  <c r="Q95" i="3"/>
  <c r="AE95" i="3" s="1"/>
  <c r="Q33" i="16"/>
  <c r="AE33" i="16" s="1"/>
  <c r="AF33" i="16"/>
  <c r="Q388" i="12"/>
  <c r="AF388" i="12"/>
  <c r="AF38" i="3"/>
  <c r="Q38" i="3"/>
  <c r="AE38" i="3" s="1"/>
  <c r="Q117" i="12"/>
  <c r="AE117" i="12" s="1"/>
  <c r="AF117" i="12"/>
  <c r="Q14" i="12"/>
  <c r="AF14" i="12"/>
  <c r="Q120" i="16"/>
  <c r="AF120" i="16"/>
  <c r="Q432" i="12"/>
  <c r="AE432" i="12" s="1"/>
  <c r="AF432" i="12"/>
  <c r="AF126" i="16"/>
  <c r="Q126" i="16"/>
  <c r="AE126" i="16" s="1"/>
  <c r="AF96" i="12"/>
  <c r="Q96" i="12"/>
  <c r="AE96" i="12" s="1"/>
  <c r="Q68" i="3"/>
  <c r="AE68" i="3" s="1"/>
  <c r="AF68" i="3"/>
  <c r="AF38" i="15"/>
  <c r="Q38" i="15"/>
  <c r="AE38" i="15" s="1"/>
  <c r="AF130" i="12"/>
  <c r="Q130" i="12"/>
  <c r="AE130" i="12" s="1"/>
  <c r="AF357" i="12"/>
  <c r="Q357" i="12"/>
  <c r="AE357" i="12" s="1"/>
  <c r="Q30" i="13"/>
  <c r="AE30" i="13" s="1"/>
  <c r="AF30" i="13"/>
  <c r="AF302" i="12"/>
  <c r="Q302" i="12"/>
  <c r="AF171" i="16"/>
  <c r="Q171" i="16"/>
  <c r="AE171" i="16" s="1"/>
  <c r="Q226" i="16"/>
  <c r="AE226" i="16" s="1"/>
  <c r="AF226" i="16"/>
  <c r="Q82" i="12"/>
  <c r="AE82" i="12" s="1"/>
  <c r="AF82" i="12"/>
  <c r="AF125" i="12"/>
  <c r="Q125" i="12"/>
  <c r="AE125" i="12" s="1"/>
  <c r="AF363" i="12"/>
  <c r="Q363" i="12"/>
  <c r="AE363" i="12" s="1"/>
  <c r="AF347" i="12"/>
  <c r="Q347" i="12"/>
  <c r="Q221" i="12"/>
  <c r="AF221" i="12"/>
  <c r="AF287" i="12"/>
  <c r="Q287" i="12"/>
  <c r="AE287" i="12" s="1"/>
  <c r="Q365" i="12"/>
  <c r="AE365" i="12" s="1"/>
  <c r="AF365" i="12"/>
  <c r="AF441" i="12"/>
  <c r="Q441" i="12"/>
  <c r="AE441" i="12" s="1"/>
  <c r="AF144" i="16"/>
  <c r="Q144" i="16"/>
  <c r="AF264" i="12"/>
  <c r="Q264" i="12"/>
  <c r="AE264" i="12" s="1"/>
  <c r="AF246" i="12"/>
  <c r="Q246" i="12"/>
  <c r="AE246" i="12" s="1"/>
  <c r="Q120" i="12"/>
  <c r="AE120" i="12" s="1"/>
  <c r="AF120" i="12"/>
  <c r="Q143" i="12"/>
  <c r="AE143" i="12" s="1"/>
  <c r="AF143" i="12"/>
  <c r="AF35" i="12"/>
  <c r="Q35" i="12"/>
  <c r="AF71" i="15"/>
  <c r="Q71" i="15"/>
  <c r="AE71" i="15" s="1"/>
  <c r="Q214" i="16"/>
  <c r="AF214" i="16"/>
  <c r="Q202" i="16"/>
  <c r="AE202" i="16" s="1"/>
  <c r="AF202" i="16"/>
  <c r="Q349" i="12"/>
  <c r="AE349" i="12" s="1"/>
  <c r="AF349" i="12"/>
  <c r="Q47" i="12"/>
  <c r="AE47" i="12" s="1"/>
  <c r="AF47" i="12"/>
  <c r="Q94" i="3"/>
  <c r="AF94" i="3"/>
  <c r="AF281" i="12"/>
  <c r="Q281" i="12"/>
  <c r="AE281" i="12" s="1"/>
  <c r="AF72" i="3"/>
  <c r="Q72" i="3"/>
  <c r="AE72" i="3" s="1"/>
  <c r="AF8" i="13"/>
  <c r="Q8" i="13"/>
  <c r="AE8" i="13" s="1"/>
  <c r="AF71" i="12"/>
  <c r="Q71" i="12"/>
  <c r="AE71" i="12" s="1"/>
  <c r="Q410" i="12"/>
  <c r="AE410" i="12" s="1"/>
  <c r="AF410" i="12"/>
  <c r="Q325" i="12"/>
  <c r="AF325" i="12"/>
  <c r="Q208" i="16"/>
  <c r="AE208" i="16" s="1"/>
  <c r="AF208" i="16"/>
  <c r="Q487" i="12"/>
  <c r="AE487" i="12" s="1"/>
  <c r="AF487" i="12"/>
  <c r="Q127" i="12"/>
  <c r="AF127" i="12"/>
  <c r="Q199" i="12"/>
  <c r="AF199" i="12"/>
  <c r="AF64" i="12"/>
  <c r="Q64" i="12"/>
  <c r="AE64" i="12" s="1"/>
  <c r="AF327" i="12"/>
  <c r="Q327" i="12"/>
  <c r="AE327" i="12" s="1"/>
  <c r="Q32" i="13"/>
  <c r="AE32" i="13" s="1"/>
  <c r="AF32" i="13"/>
  <c r="AF45" i="14"/>
  <c r="Q45" i="14"/>
  <c r="AF509" i="12"/>
  <c r="Q509" i="12"/>
  <c r="AE509" i="12" s="1"/>
  <c r="AF10" i="13"/>
  <c r="Q10" i="13"/>
  <c r="AE10" i="13" s="1"/>
  <c r="Q66" i="15"/>
  <c r="AE66" i="15" s="1"/>
  <c r="AF66" i="15"/>
  <c r="AF31" i="13"/>
  <c r="Q31" i="13"/>
  <c r="AE31" i="13" s="1"/>
  <c r="Q56" i="12"/>
  <c r="AF56" i="12"/>
  <c r="AF28" i="3"/>
  <c r="Q28" i="3"/>
  <c r="AE28" i="3" s="1"/>
  <c r="Q94" i="12"/>
  <c r="AE94" i="12" s="1"/>
  <c r="AF94" i="12"/>
  <c r="AF310" i="12"/>
  <c r="Q310" i="12"/>
  <c r="AE310" i="12" s="1"/>
  <c r="Q45" i="15"/>
  <c r="AE45" i="15" s="1"/>
  <c r="AF45" i="15"/>
  <c r="Q141" i="12"/>
  <c r="AE141" i="12" s="1"/>
  <c r="AF141" i="12"/>
  <c r="Q31" i="14"/>
  <c r="AF31" i="14"/>
  <c r="Q386" i="12"/>
  <c r="AF386" i="12"/>
  <c r="Q26" i="13"/>
  <c r="AE26" i="13" s="1"/>
  <c r="AF26" i="13"/>
  <c r="AF355" i="12"/>
  <c r="Q355" i="12"/>
  <c r="AE355" i="12" s="1"/>
  <c r="Q123" i="16"/>
  <c r="AF123" i="16"/>
  <c r="Q8" i="12"/>
  <c r="AE8" i="12" s="1"/>
  <c r="AF8" i="12"/>
  <c r="Q93" i="16"/>
  <c r="AE93" i="16" s="1"/>
  <c r="AF93" i="16"/>
  <c r="Q58" i="16"/>
  <c r="AE58" i="16" s="1"/>
  <c r="AF58" i="16"/>
  <c r="AF119" i="12"/>
  <c r="Q119" i="12"/>
  <c r="Q48" i="16"/>
  <c r="AF48" i="16"/>
  <c r="Q201" i="12"/>
  <c r="AE201" i="12" s="1"/>
  <c r="AF201" i="12"/>
  <c r="Q380" i="12"/>
  <c r="AE380" i="12" s="1"/>
  <c r="AF380" i="12"/>
  <c r="Q59" i="16"/>
  <c r="AE59" i="16" s="1"/>
  <c r="AF59" i="16"/>
  <c r="Q496" i="12"/>
  <c r="AE496" i="12" s="1"/>
  <c r="AF496" i="12"/>
  <c r="AF44" i="15"/>
  <c r="Q44" i="15"/>
  <c r="AE44" i="15" s="1"/>
  <c r="AF152" i="12"/>
  <c r="Q152" i="12"/>
  <c r="AE152" i="12" s="1"/>
  <c r="Q92" i="15"/>
  <c r="AE92" i="15" s="1"/>
  <c r="AF92" i="15"/>
  <c r="AF127" i="16"/>
  <c r="Q127" i="16"/>
  <c r="AF20" i="15"/>
  <c r="Q20" i="15"/>
  <c r="AF184" i="12"/>
  <c r="Q184" i="12"/>
  <c r="Q36" i="16"/>
  <c r="AE36" i="16" s="1"/>
  <c r="AF36" i="16"/>
  <c r="Q413" i="12"/>
  <c r="AE413" i="12" s="1"/>
  <c r="AF413" i="12"/>
  <c r="Q153" i="16"/>
  <c r="AE153" i="16" s="1"/>
  <c r="AF153" i="16"/>
  <c r="Q189" i="12"/>
  <c r="AF189" i="12"/>
  <c r="Q26" i="15"/>
  <c r="AE26" i="15" s="1"/>
  <c r="AF26" i="15"/>
  <c r="AF402" i="12"/>
  <c r="Q402" i="12"/>
  <c r="AE402" i="12" s="1"/>
  <c r="AF312" i="12"/>
  <c r="Q312" i="12"/>
  <c r="AE312" i="12" s="1"/>
  <c r="AF131" i="16"/>
  <c r="Q131" i="16"/>
  <c r="AF169" i="16"/>
  <c r="Q169" i="16"/>
  <c r="Q340" i="12"/>
  <c r="AE340" i="12" s="1"/>
  <c r="AF340" i="12"/>
  <c r="AF20" i="13"/>
  <c r="Q20" i="13"/>
  <c r="Q267" i="12"/>
  <c r="AF267" i="12"/>
  <c r="Q74" i="15"/>
  <c r="AE74" i="15" s="1"/>
  <c r="AF74" i="15"/>
  <c r="AF235" i="12"/>
  <c r="Q235" i="12"/>
  <c r="AE235" i="12" s="1"/>
  <c r="AF449" i="12"/>
  <c r="Q449" i="12"/>
  <c r="AE449" i="12" s="1"/>
  <c r="Q229" i="12"/>
  <c r="AE229" i="12" s="1"/>
  <c r="AF229" i="12"/>
  <c r="AF72" i="12"/>
  <c r="Q72" i="12"/>
  <c r="AE72" i="12" s="1"/>
  <c r="Q220" i="16"/>
  <c r="AF220" i="16"/>
  <c r="AF25" i="15"/>
  <c r="Q25" i="15"/>
  <c r="AE25" i="15" s="1"/>
  <c r="AF111" i="16"/>
  <c r="Q111" i="16"/>
  <c r="Q61" i="15"/>
  <c r="AE61" i="15" s="1"/>
  <c r="AF61" i="15"/>
  <c r="Q214" i="12"/>
  <c r="AE214" i="12" s="1"/>
  <c r="AF214" i="12"/>
  <c r="AF70" i="16"/>
  <c r="Q70" i="16"/>
  <c r="AE70" i="16" s="1"/>
  <c r="AF19" i="16"/>
  <c r="Q19" i="16"/>
  <c r="AF297" i="12"/>
  <c r="Q297" i="12"/>
  <c r="AE297" i="12" s="1"/>
  <c r="Q23" i="14"/>
  <c r="AE23" i="14" s="1"/>
  <c r="AF23" i="14"/>
  <c r="AF197" i="12"/>
  <c r="Q197" i="12"/>
  <c r="AE197" i="12" s="1"/>
  <c r="AF44" i="12"/>
  <c r="Q44" i="12"/>
  <c r="AE44" i="12" s="1"/>
  <c r="AF238" i="12"/>
  <c r="Q238" i="12"/>
  <c r="AE238" i="12" s="1"/>
  <c r="AF84" i="15"/>
  <c r="Q84" i="15"/>
  <c r="AE84" i="15" s="1"/>
  <c r="Q35" i="3"/>
  <c r="AE35" i="3" s="1"/>
  <c r="AF35" i="3"/>
  <c r="AF209" i="16"/>
  <c r="Q209" i="16"/>
  <c r="Q82" i="3"/>
  <c r="AE82" i="3" s="1"/>
  <c r="AF82" i="3"/>
  <c r="AF351" i="12"/>
  <c r="Q351" i="12"/>
  <c r="AE351" i="12" s="1"/>
  <c r="AF182" i="12"/>
  <c r="Q182" i="12"/>
  <c r="Q134" i="12"/>
  <c r="AE134" i="12" s="1"/>
  <c r="AF134" i="12"/>
  <c r="Q67" i="16"/>
  <c r="AE67" i="16" s="1"/>
  <c r="AF67" i="16"/>
  <c r="Q23" i="3"/>
  <c r="AE23" i="3" s="1"/>
  <c r="AF23" i="3"/>
  <c r="AF204" i="12"/>
  <c r="Q204" i="12"/>
  <c r="AE204" i="12" s="1"/>
  <c r="Q75" i="12"/>
  <c r="AE75" i="12" s="1"/>
  <c r="AF75" i="12"/>
  <c r="Q66" i="16"/>
  <c r="AE66" i="16" s="1"/>
  <c r="AF66" i="16"/>
  <c r="Q165" i="16"/>
  <c r="AF165" i="16"/>
  <c r="Q137" i="12"/>
  <c r="AE137" i="12" s="1"/>
  <c r="AF137" i="12"/>
  <c r="AF87" i="15"/>
  <c r="Q87" i="15"/>
  <c r="AE87" i="15" s="1"/>
  <c r="AF74" i="16"/>
  <c r="Q74" i="16"/>
  <c r="AF23" i="13"/>
  <c r="Q23" i="13"/>
  <c r="Q62" i="15"/>
  <c r="AE62" i="15" s="1"/>
  <c r="AF62" i="15"/>
  <c r="Q21" i="16"/>
  <c r="AE21" i="16" s="1"/>
  <c r="AF21" i="16"/>
  <c r="Q39" i="14"/>
  <c r="AE39" i="14" s="1"/>
  <c r="AF39" i="14"/>
  <c r="Q187" i="12"/>
  <c r="AE187" i="12" s="1"/>
  <c r="AF187" i="12"/>
  <c r="AF78" i="15"/>
  <c r="Q78" i="15"/>
  <c r="AE78" i="15" s="1"/>
  <c r="AF158" i="16"/>
  <c r="Q158" i="16"/>
  <c r="AF183" i="16"/>
  <c r="Q183" i="16"/>
  <c r="AE183" i="16" s="1"/>
  <c r="AF27" i="16"/>
  <c r="Q27" i="16"/>
  <c r="AE27" i="16" s="1"/>
  <c r="AF292" i="12"/>
  <c r="Q292" i="12"/>
  <c r="AE292" i="12" s="1"/>
  <c r="Q102" i="16"/>
  <c r="AE102" i="16" s="1"/>
  <c r="AF102" i="16"/>
  <c r="Q95" i="16"/>
  <c r="AE95" i="16" s="1"/>
  <c r="AF95" i="16"/>
  <c r="AF12" i="15"/>
  <c r="Q12" i="15"/>
  <c r="AE12" i="15" s="1"/>
  <c r="Q364" i="12"/>
  <c r="AE364" i="12" s="1"/>
  <c r="AF364" i="12"/>
  <c r="Q51" i="16"/>
  <c r="AE51" i="16" s="1"/>
  <c r="AF51" i="16"/>
  <c r="Q11" i="15"/>
  <c r="AE11" i="15" s="1"/>
  <c r="AF11" i="15"/>
  <c r="Q306" i="12"/>
  <c r="AF306" i="12"/>
  <c r="Q49" i="15"/>
  <c r="AE49" i="15" s="1"/>
  <c r="AF49" i="15"/>
  <c r="AF76" i="12"/>
  <c r="Q76" i="12"/>
  <c r="AE76" i="12" s="1"/>
  <c r="Q454" i="12"/>
  <c r="AE454" i="12" s="1"/>
  <c r="AF454" i="12"/>
  <c r="Q493" i="12"/>
  <c r="AF493" i="12"/>
  <c r="Q132" i="12"/>
  <c r="AE132" i="12" s="1"/>
  <c r="AF132" i="12"/>
  <c r="Q56" i="16"/>
  <c r="AF56" i="16"/>
  <c r="AF33" i="13"/>
  <c r="Q33" i="13"/>
  <c r="AE33" i="13" s="1"/>
  <c r="Q328" i="12"/>
  <c r="AF328" i="12"/>
  <c r="Q50" i="16"/>
  <c r="AF50" i="16"/>
  <c r="AF491" i="12"/>
  <c r="Q491" i="12"/>
  <c r="AE491" i="12" s="1"/>
  <c r="Q147" i="12"/>
  <c r="AE147" i="12" s="1"/>
  <c r="AF147" i="12"/>
  <c r="Q231" i="12"/>
  <c r="AE231" i="12" s="1"/>
  <c r="AF231" i="12"/>
  <c r="AF256" i="12"/>
  <c r="Q256" i="12"/>
  <c r="AE256" i="12" s="1"/>
  <c r="AF118" i="16"/>
  <c r="Q118" i="16"/>
  <c r="AE118" i="16" s="1"/>
  <c r="Q67" i="3"/>
  <c r="AE67" i="3" s="1"/>
  <c r="AF67" i="3"/>
  <c r="Q65" i="15"/>
  <c r="AE65" i="15" s="1"/>
  <c r="AF65" i="15"/>
  <c r="Q31" i="3"/>
  <c r="AE31" i="3" s="1"/>
  <c r="AF31" i="3"/>
  <c r="Q93" i="15"/>
  <c r="AE93" i="15" s="1"/>
  <c r="AF93" i="15"/>
  <c r="Q482" i="12"/>
  <c r="AE482" i="12" s="1"/>
  <c r="AF482" i="12"/>
  <c r="AF221" i="16"/>
  <c r="Q221" i="16"/>
  <c r="AE221" i="16" s="1"/>
  <c r="AF356" i="12"/>
  <c r="Q356" i="12"/>
  <c r="AE356" i="12" s="1"/>
  <c r="AF73" i="16"/>
  <c r="Q73" i="16"/>
  <c r="Q353" i="12"/>
  <c r="AE353" i="12" s="1"/>
  <c r="AF353" i="12"/>
  <c r="Q193" i="16"/>
  <c r="AF193" i="16"/>
  <c r="AF371" i="12"/>
  <c r="Q371" i="12"/>
  <c r="AE371" i="12" s="1"/>
  <c r="AF425" i="12"/>
  <c r="Q425" i="12"/>
  <c r="AE425" i="12" s="1"/>
  <c r="Q27" i="12"/>
  <c r="AE27" i="12" s="1"/>
  <c r="AF27" i="12"/>
  <c r="Q34" i="14"/>
  <c r="AE34" i="14" s="1"/>
  <c r="AF34" i="14"/>
  <c r="AF284" i="12"/>
  <c r="Q284" i="12"/>
  <c r="AE284" i="12" s="1"/>
  <c r="AF145" i="12"/>
  <c r="Q145" i="12"/>
  <c r="AE145" i="12" s="1"/>
  <c r="AF185" i="16"/>
  <c r="Q185" i="16"/>
  <c r="Q131" i="12"/>
  <c r="AE131" i="12" s="1"/>
  <c r="AF131" i="12"/>
  <c r="AF14" i="3"/>
  <c r="Q14" i="3"/>
  <c r="AE14" i="3" s="1"/>
  <c r="Q108" i="12"/>
  <c r="AE108" i="12" s="1"/>
  <c r="AF108" i="12"/>
  <c r="Q103" i="3"/>
  <c r="AE103" i="3" s="1"/>
  <c r="AF103" i="3"/>
  <c r="AF88" i="3"/>
  <c r="Q88" i="3"/>
  <c r="AE88" i="3" s="1"/>
  <c r="Q35" i="13"/>
  <c r="AF35" i="13"/>
  <c r="Q106" i="12"/>
  <c r="AE106" i="12" s="1"/>
  <c r="AF106" i="12"/>
  <c r="AF375" i="12"/>
  <c r="Q375" i="12"/>
  <c r="Q39" i="16"/>
  <c r="AF39" i="16"/>
  <c r="Q361" i="12"/>
  <c r="AE361" i="12" s="1"/>
  <c r="AF361" i="12"/>
  <c r="Q72" i="15"/>
  <c r="AE17" i="15" s="1"/>
  <c r="AF72" i="15"/>
  <c r="Q7" i="14"/>
  <c r="AE7" i="14" s="1"/>
  <c r="AF7" i="14"/>
  <c r="AF400" i="12"/>
  <c r="Q400" i="12"/>
  <c r="AE400" i="12" s="1"/>
  <c r="AE55" i="12"/>
  <c r="AE63" i="12"/>
  <c r="AE65" i="12"/>
  <c r="AE41" i="3"/>
  <c r="AE62" i="3"/>
  <c r="AE99" i="16"/>
  <c r="AE70" i="3"/>
  <c r="AE69" i="16"/>
  <c r="AE15" i="12"/>
  <c r="AE339" i="12"/>
  <c r="AE29" i="16"/>
  <c r="AE59" i="15"/>
  <c r="AE97" i="3"/>
  <c r="AE135" i="16"/>
  <c r="AE70" i="12"/>
  <c r="AE36" i="14"/>
  <c r="AE20" i="12"/>
  <c r="AE23" i="16"/>
  <c r="AE370" i="12"/>
  <c r="B99" i="7"/>
  <c r="D99" i="7" s="1"/>
  <c r="B127" i="7"/>
  <c r="D127" i="7" s="1"/>
  <c r="AE12" i="13"/>
  <c r="B133" i="7"/>
  <c r="D133" i="7" s="1"/>
  <c r="B96" i="7"/>
  <c r="D96" i="7" s="1"/>
  <c r="B129" i="7"/>
  <c r="D129" i="7" s="1"/>
  <c r="B132" i="7"/>
  <c r="D132" i="7" s="1"/>
  <c r="B100" i="7"/>
  <c r="D100" i="7" s="1"/>
  <c r="B135" i="7"/>
  <c r="D135" i="7" s="1"/>
  <c r="B90" i="7"/>
  <c r="D90" i="7" s="1"/>
  <c r="B130" i="7"/>
  <c r="D130" i="7" s="1"/>
  <c r="B139" i="7"/>
  <c r="D139" i="7" s="1"/>
  <c r="B125" i="7"/>
  <c r="D125" i="7" s="1"/>
  <c r="B124" i="7"/>
  <c r="D124" i="7" s="1"/>
  <c r="B89" i="7"/>
  <c r="D89" i="7" s="1"/>
  <c r="B138" i="7"/>
  <c r="D138" i="7" s="1"/>
  <c r="B136" i="7"/>
  <c r="D136" i="7" s="1"/>
  <c r="B126" i="7"/>
  <c r="D126" i="7" s="1"/>
  <c r="B137" i="7"/>
  <c r="D137" i="7" s="1"/>
  <c r="B85" i="7"/>
  <c r="D85" i="7" s="1"/>
  <c r="B95" i="7"/>
  <c r="D95" i="7" s="1"/>
  <c r="B87" i="7"/>
  <c r="D87" i="7" s="1"/>
  <c r="B93" i="7"/>
  <c r="D93" i="7" s="1"/>
  <c r="B94" i="7"/>
  <c r="D94" i="7" s="1"/>
  <c r="B97" i="7"/>
  <c r="D97" i="7" s="1"/>
  <c r="B101" i="7"/>
  <c r="D101" i="7" s="1"/>
  <c r="B123" i="7"/>
  <c r="D123" i="7" s="1"/>
  <c r="B131" i="7"/>
  <c r="D131" i="7" s="1"/>
  <c r="B91" i="7"/>
  <c r="D91" i="7" s="1"/>
  <c r="B98" i="7"/>
  <c r="D98" i="7" s="1"/>
  <c r="AE35" i="16"/>
  <c r="AE33" i="12"/>
  <c r="AE8" i="14"/>
  <c r="AE23" i="15"/>
  <c r="AE62" i="16"/>
  <c r="AE267" i="12"/>
  <c r="AE25" i="16"/>
  <c r="AE190" i="12"/>
  <c r="AE332" i="12"/>
  <c r="AE103" i="12"/>
  <c r="AE151" i="12"/>
  <c r="AE86" i="3"/>
  <c r="AE43" i="12"/>
  <c r="AE32" i="16"/>
  <c r="AE116" i="12"/>
  <c r="I7" i="7"/>
  <c r="AE43" i="16"/>
  <c r="AE11" i="13"/>
  <c r="AE74" i="12"/>
  <c r="AE160" i="12"/>
  <c r="AE98" i="16"/>
  <c r="AE175" i="16"/>
  <c r="AE38" i="16"/>
  <c r="AE27" i="15"/>
  <c r="AE108" i="16"/>
  <c r="AE81" i="16"/>
  <c r="AE63" i="16"/>
  <c r="AE16" i="12"/>
  <c r="B227" i="7"/>
  <c r="D227" i="7" s="1"/>
  <c r="B224" i="7"/>
  <c r="D224" i="7" s="1"/>
  <c r="AE166" i="16"/>
  <c r="AE112" i="12"/>
  <c r="AE34" i="15"/>
  <c r="AE94" i="16"/>
  <c r="AE39" i="12"/>
  <c r="A71" i="8"/>
  <c r="AE185" i="16" l="1"/>
  <c r="AE19" i="16"/>
  <c r="AE20" i="16"/>
  <c r="AE14" i="16"/>
  <c r="AE90" i="16"/>
  <c r="AE77" i="15"/>
  <c r="AE50" i="15"/>
  <c r="AE43" i="15"/>
  <c r="AE64" i="15"/>
  <c r="AE19" i="15"/>
  <c r="AE35" i="15"/>
  <c r="I9" i="7"/>
  <c r="AE20" i="15"/>
  <c r="AE16" i="15"/>
  <c r="AE48" i="15"/>
  <c r="AE33" i="15"/>
  <c r="AE47" i="15"/>
  <c r="AE79" i="15"/>
  <c r="AE29" i="15"/>
  <c r="AE51" i="15"/>
  <c r="AE105" i="15"/>
  <c r="AE21" i="14"/>
  <c r="AE46" i="14"/>
  <c r="AE11" i="14"/>
  <c r="AE28" i="14"/>
  <c r="AE16" i="14"/>
  <c r="AE31" i="14"/>
  <c r="AE29" i="14"/>
  <c r="AE37" i="14"/>
  <c r="AE15" i="14"/>
  <c r="AE23" i="13"/>
  <c r="AE24" i="13"/>
  <c r="AE19" i="13"/>
  <c r="AE35" i="13"/>
  <c r="AE175" i="12"/>
  <c r="AE391" i="12"/>
  <c r="AE333" i="12"/>
  <c r="AE279" i="12"/>
  <c r="AE189" i="12"/>
  <c r="AE40" i="12"/>
  <c r="AE237" i="12"/>
  <c r="AE165" i="12"/>
  <c r="AE26" i="12"/>
  <c r="AE320" i="12"/>
  <c r="AE389" i="12"/>
  <c r="AE166" i="12"/>
  <c r="AE452" i="12"/>
  <c r="AE31" i="12"/>
  <c r="AE172" i="12"/>
  <c r="AE221" i="12"/>
  <c r="AE14" i="12"/>
  <c r="AE479" i="12"/>
  <c r="AE258" i="12"/>
  <c r="AE298" i="12"/>
  <c r="AE386" i="12"/>
  <c r="AE69" i="12"/>
  <c r="AE469" i="12"/>
  <c r="AE123" i="12"/>
  <c r="AE302" i="12"/>
  <c r="AE35" i="12"/>
  <c r="AE236" i="12"/>
  <c r="AE291" i="12"/>
  <c r="AE336" i="12"/>
  <c r="AE149" i="12"/>
  <c r="AE285" i="12"/>
  <c r="AE110" i="12"/>
  <c r="AE195" i="12"/>
  <c r="AE325" i="12"/>
  <c r="AE199" i="12"/>
  <c r="AE290" i="12"/>
  <c r="AE138" i="12"/>
  <c r="AE119" i="12"/>
  <c r="AE41" i="12"/>
  <c r="AE105" i="3"/>
  <c r="AE71" i="3"/>
  <c r="AE37" i="3"/>
  <c r="AE13" i="3"/>
  <c r="AE30" i="3"/>
  <c r="AE43" i="3"/>
  <c r="AE87" i="3"/>
  <c r="AE15" i="3"/>
  <c r="AE85" i="3"/>
  <c r="AE101" i="3"/>
  <c r="AE65" i="3"/>
  <c r="AE7" i="3"/>
  <c r="AE21" i="3"/>
  <c r="AE94" i="3"/>
  <c r="AE104" i="3"/>
  <c r="AE11" i="3"/>
  <c r="AE9" i="3"/>
  <c r="I8" i="7"/>
  <c r="B210" i="7"/>
  <c r="D210" i="7" s="1"/>
  <c r="B219" i="7"/>
  <c r="D219" i="7" s="1"/>
  <c r="AE86" i="16"/>
  <c r="B212" i="7"/>
  <c r="D212" i="7" s="1"/>
  <c r="AE80" i="16"/>
  <c r="AE44" i="16"/>
  <c r="AE319" i="12"/>
  <c r="AE307" i="12"/>
  <c r="AE50" i="16"/>
  <c r="AE155" i="16"/>
  <c r="AE30" i="16"/>
  <c r="AE64" i="16"/>
  <c r="AE342" i="12"/>
  <c r="AE194" i="12"/>
  <c r="AE56" i="16"/>
  <c r="AE225" i="12"/>
  <c r="AE84" i="16"/>
  <c r="AE112" i="16"/>
  <c r="AE211" i="16"/>
  <c r="AE87" i="16"/>
  <c r="AE138" i="16"/>
  <c r="AE23" i="12"/>
  <c r="AE212" i="12"/>
  <c r="B220" i="7"/>
  <c r="D220" i="7" s="1"/>
  <c r="AE123" i="16"/>
  <c r="AE141" i="16"/>
  <c r="AE79" i="16"/>
  <c r="B211" i="7"/>
  <c r="D211" i="7" s="1"/>
  <c r="AE71" i="16"/>
  <c r="AE239" i="12"/>
  <c r="B226" i="7"/>
  <c r="D226" i="7" s="1"/>
  <c r="AE8" i="16"/>
  <c r="AE194" i="16"/>
  <c r="B201" i="7"/>
  <c r="D201" i="7" s="1"/>
  <c r="B213" i="7"/>
  <c r="D213" i="7" s="1"/>
  <c r="AE180" i="16"/>
  <c r="AE47" i="16"/>
  <c r="AE144" i="16"/>
  <c r="AE214" i="16"/>
  <c r="AE228" i="12"/>
  <c r="AE78" i="12"/>
  <c r="B7" i="7"/>
  <c r="D7" i="7" s="1"/>
  <c r="AE39" i="16"/>
  <c r="B233" i="7"/>
  <c r="D233" i="7" s="1"/>
  <c r="AE184" i="16"/>
  <c r="AE81" i="12"/>
  <c r="AE42" i="16"/>
  <c r="AE20" i="13"/>
  <c r="B20" i="7"/>
  <c r="D20" i="7" s="1"/>
  <c r="AE130" i="16"/>
  <c r="AE78" i="16"/>
  <c r="AE40" i="16"/>
  <c r="AE14" i="15"/>
  <c r="AE196" i="16"/>
  <c r="AE143" i="16"/>
  <c r="AE154" i="16"/>
  <c r="AE55" i="15"/>
  <c r="AE162" i="16"/>
  <c r="AE216" i="16"/>
  <c r="AE28" i="16"/>
  <c r="AE75" i="15"/>
  <c r="AE72" i="15"/>
  <c r="AE200" i="16"/>
  <c r="AE213" i="16"/>
  <c r="AE334" i="12"/>
  <c r="AE304" i="12"/>
  <c r="AE189" i="16"/>
  <c r="AE41" i="14"/>
  <c r="AE45" i="14"/>
  <c r="B215" i="7"/>
  <c r="D215" i="7" s="1"/>
  <c r="AE150" i="12"/>
  <c r="B5" i="7"/>
  <c r="D5" i="7" s="1"/>
  <c r="AE156" i="16"/>
  <c r="B68" i="7"/>
  <c r="D68" i="7" s="1"/>
  <c r="B216" i="7"/>
  <c r="D216" i="7" s="1"/>
  <c r="B234" i="7"/>
  <c r="D234" i="7" s="1"/>
  <c r="B6" i="7"/>
  <c r="D6" i="7" s="1"/>
  <c r="B208" i="7"/>
  <c r="D208" i="7" s="1"/>
  <c r="I14" i="7"/>
  <c r="AE90" i="3"/>
  <c r="AE435" i="12"/>
  <c r="B221" i="7"/>
  <c r="D221" i="7" s="1"/>
  <c r="AE508" i="12"/>
  <c r="AE440" i="12"/>
  <c r="AE54" i="12"/>
  <c r="B22" i="7"/>
  <c r="D22" i="7" s="1"/>
  <c r="B202" i="7"/>
  <c r="D202" i="7" s="1"/>
  <c r="B203" i="7"/>
  <c r="D203" i="7" s="1"/>
  <c r="B207" i="7"/>
  <c r="D207" i="7" s="1"/>
  <c r="AE100" i="12"/>
  <c r="B209" i="7"/>
  <c r="D209" i="7" s="1"/>
  <c r="AE283" i="12"/>
  <c r="AE209" i="12"/>
  <c r="AE251" i="12"/>
  <c r="AE184" i="12"/>
  <c r="AE210" i="12"/>
  <c r="AE493" i="12"/>
  <c r="AE110" i="16"/>
  <c r="B206" i="7"/>
  <c r="D206" i="7" s="1"/>
  <c r="B14" i="7"/>
  <c r="D14" i="7" s="1"/>
  <c r="B223" i="7"/>
  <c r="D223" i="7" s="1"/>
  <c r="B17" i="7"/>
  <c r="D17" i="7" s="1"/>
  <c r="AE42" i="12"/>
  <c r="AE125" i="16"/>
  <c r="AE347" i="12"/>
  <c r="B200" i="7"/>
  <c r="D200" i="7" s="1"/>
  <c r="AE52" i="12"/>
  <c r="AE28" i="12"/>
  <c r="AE56" i="12"/>
  <c r="AE204" i="16"/>
  <c r="AE51" i="12"/>
  <c r="AE92" i="16"/>
  <c r="AE153" i="12"/>
  <c r="I6" i="7"/>
  <c r="B199" i="7"/>
  <c r="D199" i="7" s="1"/>
  <c r="B222" i="7"/>
  <c r="D222" i="7" s="1"/>
  <c r="I10" i="7"/>
  <c r="AE169" i="16"/>
  <c r="B11" i="7"/>
  <c r="D11" i="7" s="1"/>
  <c r="B229" i="7"/>
  <c r="D229" i="7" s="1"/>
  <c r="B232" i="7"/>
  <c r="D232" i="7" s="1"/>
  <c r="B217" i="7"/>
  <c r="D217" i="7" s="1"/>
  <c r="AE7" i="16"/>
  <c r="AE113" i="16"/>
  <c r="B21" i="7"/>
  <c r="D21" i="7" s="1"/>
  <c r="AE442" i="12"/>
  <c r="AE171" i="12"/>
  <c r="AE18" i="13"/>
  <c r="B214" i="7"/>
  <c r="D214" i="7" s="1"/>
  <c r="AE335" i="12"/>
  <c r="AE99" i="12"/>
  <c r="AE73" i="12"/>
  <c r="AE45" i="12"/>
  <c r="AE494" i="12"/>
  <c r="AE139" i="12"/>
  <c r="AE45" i="16"/>
  <c r="AE197" i="16"/>
  <c r="AE147" i="16"/>
  <c r="AE52" i="16"/>
  <c r="B70" i="7"/>
  <c r="D70" i="7" s="1"/>
  <c r="B225" i="7"/>
  <c r="D225" i="7" s="1"/>
  <c r="B218" i="7"/>
  <c r="D218" i="7" s="1"/>
  <c r="AE463" i="12"/>
  <c r="AE418" i="12"/>
  <c r="AE158" i="16"/>
  <c r="B204" i="7"/>
  <c r="D204" i="7" s="1"/>
  <c r="B205" i="7"/>
  <c r="D205" i="7" s="1"/>
  <c r="AE111" i="16"/>
  <c r="B9" i="7"/>
  <c r="D9" i="7" s="1"/>
  <c r="AE375" i="12"/>
  <c r="AE306" i="12"/>
  <c r="AE439" i="12"/>
  <c r="AE220" i="16"/>
  <c r="AE408" i="12"/>
  <c r="AE328" i="12"/>
  <c r="AE444" i="12"/>
  <c r="AE195" i="16"/>
  <c r="AE159" i="16"/>
  <c r="B231" i="7"/>
  <c r="D231" i="7" s="1"/>
  <c r="B8" i="7"/>
  <c r="D8" i="7" s="1"/>
  <c r="B230" i="7"/>
  <c r="D230" i="7" s="1"/>
  <c r="B10" i="7"/>
  <c r="D10" i="7" s="1"/>
  <c r="AE115" i="12"/>
  <c r="B228" i="7"/>
  <c r="D228" i="7" s="1"/>
  <c r="AE12" i="16"/>
  <c r="B19" i="7"/>
  <c r="D19" i="7" s="1"/>
  <c r="B13" i="7"/>
  <c r="D13" i="7" s="1"/>
  <c r="AE219" i="16"/>
  <c r="AE133" i="16"/>
  <c r="AE324" i="12"/>
  <c r="AE473" i="12"/>
  <c r="AE388" i="12"/>
  <c r="AE97" i="16"/>
  <c r="I5" i="7"/>
  <c r="B16" i="7"/>
  <c r="D16" i="7" s="1"/>
  <c r="B18" i="7"/>
  <c r="D18" i="7" s="1"/>
  <c r="B76" i="7"/>
  <c r="D76" i="7" s="1"/>
  <c r="AE199" i="16"/>
  <c r="B71" i="7"/>
  <c r="D71" i="7" s="1"/>
  <c r="B77" i="7"/>
  <c r="D77" i="7" s="1"/>
  <c r="B78" i="7"/>
  <c r="D78" i="7" s="1"/>
  <c r="AE151" i="16"/>
  <c r="AE85" i="16"/>
  <c r="B15" i="7"/>
  <c r="D15" i="7" s="1"/>
  <c r="AE218" i="12"/>
  <c r="AE273" i="12"/>
  <c r="AE17" i="12"/>
  <c r="AE73" i="16"/>
  <c r="AE135" i="12"/>
  <c r="AE341" i="12"/>
  <c r="AE215" i="16"/>
  <c r="B75" i="7"/>
  <c r="D75" i="7" s="1"/>
  <c r="B66" i="7"/>
  <c r="D66" i="7" s="1"/>
  <c r="B72" i="7"/>
  <c r="D72" i="7" s="1"/>
  <c r="AE218" i="16"/>
  <c r="AE101" i="16"/>
  <c r="AE83" i="16"/>
  <c r="AE173" i="12"/>
  <c r="AE182" i="12"/>
  <c r="AE77" i="16"/>
  <c r="AE405" i="12"/>
  <c r="AE206" i="16"/>
  <c r="AE124" i="16"/>
  <c r="AE132" i="16"/>
  <c r="B65" i="7"/>
  <c r="D65" i="7" s="1"/>
  <c r="B79" i="7"/>
  <c r="D79" i="7" s="1"/>
  <c r="B74" i="7"/>
  <c r="D74" i="7" s="1"/>
  <c r="AE148" i="16"/>
  <c r="AE18" i="16"/>
  <c r="AE122" i="16"/>
  <c r="AE74" i="16"/>
  <c r="AE26" i="16"/>
  <c r="AE165" i="16"/>
  <c r="B80" i="7"/>
  <c r="D80" i="7" s="1"/>
  <c r="B67" i="7"/>
  <c r="D67" i="7" s="1"/>
  <c r="B73" i="7"/>
  <c r="D73" i="7" s="1"/>
  <c r="AE105" i="16"/>
  <c r="AE120" i="16"/>
  <c r="I12" i="7"/>
  <c r="AE208" i="12"/>
  <c r="AE127" i="16"/>
  <c r="AE121" i="16"/>
  <c r="AE11" i="12"/>
  <c r="AE161" i="12"/>
  <c r="AE177" i="16"/>
  <c r="AE174" i="16"/>
  <c r="B69" i="7"/>
  <c r="D69" i="7" s="1"/>
  <c r="AE203" i="16"/>
  <c r="B63" i="7"/>
  <c r="D63" i="7" s="1"/>
  <c r="B64" i="7"/>
  <c r="D64" i="7" s="1"/>
  <c r="AE16" i="16"/>
  <c r="B12" i="7"/>
  <c r="D12" i="7" s="1"/>
  <c r="AE115" i="16"/>
  <c r="AE407" i="12"/>
  <c r="AE188" i="12"/>
  <c r="AE421" i="12"/>
  <c r="AE308" i="12"/>
  <c r="AE223" i="16"/>
  <c r="AE131" i="16"/>
  <c r="AE48" i="16"/>
  <c r="AE45" i="3"/>
  <c r="AE282" i="12"/>
  <c r="AE429" i="12"/>
  <c r="AE53" i="12"/>
  <c r="AE155" i="12"/>
  <c r="AE180" i="12"/>
  <c r="AE303" i="12"/>
  <c r="AE215" i="12"/>
  <c r="AE443" i="12"/>
  <c r="AE390" i="12"/>
  <c r="AE127" i="12"/>
  <c r="AE38" i="12"/>
  <c r="AE198" i="16"/>
  <c r="AE69" i="3"/>
  <c r="AE66" i="3"/>
  <c r="AE168" i="16"/>
  <c r="AE193" i="16"/>
  <c r="AE209" i="16"/>
  <c r="AE210" i="16"/>
  <c r="AE36" i="3"/>
  <c r="AE14" i="14"/>
  <c r="B173" i="7"/>
  <c r="D173" i="7" s="1"/>
  <c r="B167" i="7"/>
  <c r="D167" i="7" s="1"/>
  <c r="B171" i="7"/>
  <c r="D171" i="7" s="1"/>
  <c r="B170" i="7"/>
  <c r="D170" i="7" s="1"/>
  <c r="B172" i="7"/>
  <c r="D172" i="7" s="1"/>
  <c r="B174" i="7"/>
  <c r="D174" i="7" s="1"/>
  <c r="B168" i="7"/>
  <c r="D168" i="7" s="1"/>
  <c r="B160" i="7"/>
  <c r="D160" i="7" s="1"/>
  <c r="B177" i="7"/>
  <c r="D177" i="7" s="1"/>
  <c r="B162" i="7"/>
  <c r="B175" i="7"/>
  <c r="D175" i="7" s="1"/>
  <c r="B169" i="7"/>
  <c r="D169" i="7" s="1"/>
  <c r="B176" i="7"/>
  <c r="D176" i="7" s="1"/>
  <c r="B163" i="7"/>
  <c r="D163" i="7" s="1"/>
  <c r="B164" i="7"/>
  <c r="D164" i="7" s="1"/>
  <c r="B161" i="7"/>
  <c r="D161" i="7" s="1"/>
  <c r="B166" i="7"/>
  <c r="D166" i="7" s="1"/>
  <c r="B165" i="7"/>
  <c r="D165" i="7" s="1"/>
  <c r="B134" i="7"/>
  <c r="D134" i="7" s="1"/>
  <c r="C84" i="7"/>
  <c r="C97" i="7"/>
  <c r="C105" i="7"/>
  <c r="C118" i="7"/>
  <c r="C87" i="7"/>
  <c r="C92" i="7"/>
  <c r="C103" i="7"/>
  <c r="C109" i="7"/>
  <c r="C117" i="7"/>
  <c r="C111" i="7"/>
  <c r="C115" i="7"/>
  <c r="C119" i="7"/>
  <c r="C116" i="7"/>
  <c r="C112" i="7"/>
  <c r="C107" i="7"/>
  <c r="C89" i="7"/>
  <c r="C106" i="7"/>
  <c r="C101" i="7"/>
  <c r="C113" i="7"/>
  <c r="C102" i="7"/>
  <c r="C93" i="7"/>
  <c r="C90" i="7"/>
  <c r="C114" i="7"/>
  <c r="C86" i="7"/>
  <c r="C100" i="7"/>
  <c r="C104" i="7"/>
  <c r="C96" i="7"/>
  <c r="C85" i="7"/>
  <c r="C95" i="7"/>
  <c r="C98" i="7"/>
  <c r="C108" i="7"/>
  <c r="C99" i="7"/>
  <c r="C88" i="7"/>
  <c r="C94" i="7"/>
  <c r="C91" i="7"/>
  <c r="C110" i="7"/>
  <c r="A72" i="8"/>
  <c r="C33" i="7" l="1"/>
  <c r="C25" i="7"/>
  <c r="C9" i="7"/>
  <c r="C32" i="7"/>
  <c r="C21" i="7"/>
  <c r="C35" i="7"/>
  <c r="B55" i="7"/>
  <c r="D55" i="7" s="1"/>
  <c r="C34" i="7"/>
  <c r="C14" i="7"/>
  <c r="C13" i="7"/>
  <c r="B54" i="7"/>
  <c r="D54" i="7" s="1"/>
  <c r="B49" i="7"/>
  <c r="D49" i="7" s="1"/>
  <c r="B60" i="7"/>
  <c r="D60" i="7" s="1"/>
  <c r="B46" i="7"/>
  <c r="D46" i="7" s="1"/>
  <c r="B59" i="7"/>
  <c r="D59" i="7" s="1"/>
  <c r="C234" i="7"/>
  <c r="C209" i="7"/>
  <c r="C216" i="7"/>
  <c r="B57" i="7"/>
  <c r="D57" i="7" s="1"/>
  <c r="B51" i="7"/>
  <c r="D51" i="7" s="1"/>
  <c r="C206" i="7"/>
  <c r="C225" i="7"/>
  <c r="C39" i="7"/>
  <c r="C37" i="7"/>
  <c r="C29" i="7"/>
  <c r="C227" i="7"/>
  <c r="C210" i="7"/>
  <c r="C40" i="7"/>
  <c r="C10" i="7"/>
  <c r="B61" i="7"/>
  <c r="D61" i="7" s="1"/>
  <c r="B50" i="7"/>
  <c r="D50" i="7" s="1"/>
  <c r="C205" i="7"/>
  <c r="C203" i="7"/>
  <c r="C233" i="7"/>
  <c r="C219" i="7"/>
  <c r="C23" i="7"/>
  <c r="C228" i="7"/>
  <c r="C213" i="7"/>
  <c r="C36" i="7"/>
  <c r="C20" i="7"/>
  <c r="C231" i="7"/>
  <c r="C202" i="7"/>
  <c r="C217" i="7"/>
  <c r="C224" i="7"/>
  <c r="C207" i="7"/>
  <c r="C22" i="7"/>
  <c r="C199" i="7"/>
  <c r="C27" i="7"/>
  <c r="C15" i="7"/>
  <c r="C28" i="7"/>
  <c r="C215" i="7"/>
  <c r="C200" i="7"/>
  <c r="C12" i="7"/>
  <c r="C220" i="7"/>
  <c r="C18" i="7"/>
  <c r="C226" i="7"/>
  <c r="C208" i="7"/>
  <c r="C17" i="7"/>
  <c r="C218" i="7"/>
  <c r="C221" i="7"/>
  <c r="C211" i="7"/>
  <c r="C223" i="7"/>
  <c r="C230" i="7"/>
  <c r="C229" i="7"/>
  <c r="C201" i="7"/>
  <c r="C26" i="7"/>
  <c r="C19" i="7"/>
  <c r="C6" i="7"/>
  <c r="B58" i="7"/>
  <c r="D58" i="7" s="1"/>
  <c r="C204" i="7"/>
  <c r="C31" i="7"/>
  <c r="C5" i="7"/>
  <c r="C8" i="7"/>
  <c r="C222" i="7"/>
  <c r="C212" i="7"/>
  <c r="C214" i="7"/>
  <c r="C38" i="7"/>
  <c r="C11" i="7"/>
  <c r="C7" i="7"/>
  <c r="C24" i="7"/>
  <c r="C16" i="7"/>
  <c r="C232" i="7"/>
  <c r="C30" i="7"/>
  <c r="B53" i="7"/>
  <c r="D53" i="7" s="1"/>
  <c r="B52" i="7"/>
  <c r="D52" i="7" s="1"/>
  <c r="B45" i="7"/>
  <c r="D45" i="7" s="1"/>
  <c r="B48" i="7"/>
  <c r="D48" i="7" s="1"/>
  <c r="B62" i="7"/>
  <c r="D62" i="7" s="1"/>
  <c r="B47" i="7"/>
  <c r="D47" i="7" s="1"/>
  <c r="B56" i="7"/>
  <c r="D56" i="7" s="1"/>
  <c r="C187" i="7"/>
  <c r="C189" i="7"/>
  <c r="C167" i="7"/>
  <c r="C161" i="7"/>
  <c r="C177" i="7"/>
  <c r="C166" i="7"/>
  <c r="C186" i="7"/>
  <c r="C181" i="7"/>
  <c r="C180" i="7"/>
  <c r="C178" i="7"/>
  <c r="C176" i="7"/>
  <c r="C170" i="7"/>
  <c r="C169" i="7"/>
  <c r="C162" i="7"/>
  <c r="C191" i="7"/>
  <c r="C193" i="7"/>
  <c r="D162" i="7"/>
  <c r="C190" i="7"/>
  <c r="C184" i="7"/>
  <c r="C175" i="7"/>
  <c r="C165" i="7"/>
  <c r="C185" i="7"/>
  <c r="C172" i="7"/>
  <c r="C182" i="7"/>
  <c r="C192" i="7"/>
  <c r="C174" i="7"/>
  <c r="C163" i="7"/>
  <c r="C164" i="7"/>
  <c r="C179" i="7"/>
  <c r="C160" i="7"/>
  <c r="C195" i="7"/>
  <c r="C171" i="7"/>
  <c r="C173" i="7"/>
  <c r="C194" i="7"/>
  <c r="C168" i="7"/>
  <c r="C183" i="7"/>
  <c r="C188" i="7"/>
  <c r="C131" i="7"/>
  <c r="C154" i="7"/>
  <c r="C135" i="7"/>
  <c r="C138" i="7"/>
  <c r="C124" i="7"/>
  <c r="C134" i="7"/>
  <c r="C137" i="7"/>
  <c r="C143" i="7"/>
  <c r="C129" i="7"/>
  <c r="C123" i="7"/>
  <c r="C149" i="7"/>
  <c r="C126" i="7"/>
  <c r="C147" i="7"/>
  <c r="C132" i="7"/>
  <c r="C136" i="7"/>
  <c r="C151" i="7"/>
  <c r="C139" i="7"/>
  <c r="C153" i="7"/>
  <c r="C144" i="7"/>
  <c r="C148" i="7"/>
  <c r="C152" i="7"/>
  <c r="C140" i="7"/>
  <c r="C145" i="7"/>
  <c r="C127" i="7"/>
  <c r="C157" i="7"/>
  <c r="C155" i="7"/>
  <c r="C142" i="7"/>
  <c r="C156" i="7"/>
  <c r="C150" i="7"/>
  <c r="C125" i="7"/>
  <c r="C130" i="7"/>
  <c r="C133" i="7"/>
  <c r="C146" i="7"/>
  <c r="C122" i="7"/>
  <c r="C141" i="7"/>
  <c r="C128" i="7"/>
  <c r="F87" i="7"/>
  <c r="F84" i="7"/>
  <c r="F86" i="7"/>
  <c r="F94" i="7"/>
  <c r="F100" i="7"/>
  <c r="F93" i="7"/>
  <c r="F85" i="7"/>
  <c r="F88" i="7"/>
  <c r="F95" i="7"/>
  <c r="F92" i="7"/>
  <c r="F109" i="7"/>
  <c r="F98" i="7"/>
  <c r="F96" i="7"/>
  <c r="F99" i="7"/>
  <c r="F91" i="7"/>
  <c r="F119" i="7"/>
  <c r="F115" i="7"/>
  <c r="F110" i="7"/>
  <c r="F90" i="7"/>
  <c r="F114" i="7"/>
  <c r="F106" i="7"/>
  <c r="F97" i="7"/>
  <c r="F113" i="7"/>
  <c r="F101" i="7"/>
  <c r="F102" i="7"/>
  <c r="F111" i="7"/>
  <c r="F104" i="7"/>
  <c r="F107" i="7"/>
  <c r="F118" i="7"/>
  <c r="F117" i="7"/>
  <c r="F116" i="7"/>
  <c r="F105" i="7"/>
  <c r="F103" i="7"/>
  <c r="F112" i="7"/>
  <c r="F108" i="7"/>
  <c r="F89" i="7"/>
  <c r="A73" i="8"/>
  <c r="F203" i="7" l="1"/>
  <c r="F205" i="7"/>
  <c r="F10" i="7"/>
  <c r="F208" i="7"/>
  <c r="F30" i="7"/>
  <c r="F21" i="7"/>
  <c r="F28" i="7"/>
  <c r="F16" i="7"/>
  <c r="F31" i="7"/>
  <c r="F13" i="7"/>
  <c r="F20" i="7"/>
  <c r="F172" i="7"/>
  <c r="F227" i="7"/>
  <c r="F6" i="7"/>
  <c r="F223" i="7"/>
  <c r="F211" i="7"/>
  <c r="F222" i="7"/>
  <c r="F229" i="7"/>
  <c r="F29" i="7"/>
  <c r="F40" i="7"/>
  <c r="F234" i="7"/>
  <c r="F206" i="7"/>
  <c r="F212" i="7"/>
  <c r="F14" i="7"/>
  <c r="F17" i="7"/>
  <c r="F220" i="7"/>
  <c r="F225" i="7"/>
  <c r="F26" i="7"/>
  <c r="F18" i="7"/>
  <c r="F210" i="7"/>
  <c r="F35" i="7"/>
  <c r="F22" i="7"/>
  <c r="F228" i="7"/>
  <c r="F207" i="7"/>
  <c r="F200" i="7"/>
  <c r="F19" i="7"/>
  <c r="F24" i="7"/>
  <c r="F215" i="7"/>
  <c r="F34" i="7"/>
  <c r="F12" i="7"/>
  <c r="F7" i="7"/>
  <c r="F231" i="7"/>
  <c r="F25" i="7"/>
  <c r="F32" i="7"/>
  <c r="F38" i="7"/>
  <c r="F201" i="7"/>
  <c r="F213" i="7"/>
  <c r="F37" i="7"/>
  <c r="F218" i="7"/>
  <c r="F36" i="7"/>
  <c r="F209" i="7"/>
  <c r="F202" i="7"/>
  <c r="F8" i="7"/>
  <c r="F199" i="7"/>
  <c r="F233" i="7"/>
  <c r="F23" i="7"/>
  <c r="F219" i="7"/>
  <c r="F5" i="7"/>
  <c r="F224" i="7"/>
  <c r="F214" i="7"/>
  <c r="F27" i="7"/>
  <c r="F230" i="7"/>
  <c r="F216" i="7"/>
  <c r="F15" i="7"/>
  <c r="F221" i="7"/>
  <c r="F170" i="7"/>
  <c r="F217" i="7"/>
  <c r="F204" i="7"/>
  <c r="F232" i="7"/>
  <c r="F226" i="7"/>
  <c r="F39" i="7"/>
  <c r="F33" i="7"/>
  <c r="F9" i="7"/>
  <c r="F11" i="7"/>
  <c r="F174" i="7"/>
  <c r="C53" i="7"/>
  <c r="C47" i="7"/>
  <c r="C75" i="7"/>
  <c r="C68" i="7"/>
  <c r="C67" i="7"/>
  <c r="C65" i="7"/>
  <c r="C63" i="7"/>
  <c r="C74" i="7"/>
  <c r="C49" i="7"/>
  <c r="C72" i="7"/>
  <c r="C60" i="7"/>
  <c r="C76" i="7"/>
  <c r="C48" i="7"/>
  <c r="C78" i="7"/>
  <c r="C80" i="7"/>
  <c r="C64" i="7"/>
  <c r="C56" i="7"/>
  <c r="C61" i="7"/>
  <c r="C69" i="7"/>
  <c r="C46" i="7"/>
  <c r="C59" i="7"/>
  <c r="C70" i="7"/>
  <c r="C52" i="7"/>
  <c r="C45" i="7"/>
  <c r="C54" i="7"/>
  <c r="C71" i="7"/>
  <c r="C50" i="7"/>
  <c r="C66" i="7"/>
  <c r="C55" i="7"/>
  <c r="C77" i="7"/>
  <c r="C79" i="7"/>
  <c r="C73" i="7"/>
  <c r="C57" i="7"/>
  <c r="C51" i="7"/>
  <c r="C58" i="7"/>
  <c r="C62" i="7"/>
  <c r="F177" i="7"/>
  <c r="F160" i="7"/>
  <c r="F171" i="7"/>
  <c r="F173" i="7"/>
  <c r="F185" i="7"/>
  <c r="F162" i="7"/>
  <c r="F189" i="7"/>
  <c r="F167" i="7"/>
  <c r="F176" i="7"/>
  <c r="F186" i="7"/>
  <c r="F168" i="7"/>
  <c r="F175" i="7"/>
  <c r="F163" i="7"/>
  <c r="F169" i="7"/>
  <c r="F192" i="7"/>
  <c r="F193" i="7"/>
  <c r="F183" i="7"/>
  <c r="F178" i="7"/>
  <c r="F188" i="7"/>
  <c r="F194" i="7"/>
  <c r="F187" i="7"/>
  <c r="F164" i="7"/>
  <c r="F180" i="7"/>
  <c r="F184" i="7"/>
  <c r="F190" i="7"/>
  <c r="F179" i="7"/>
  <c r="F182" i="7"/>
  <c r="F166" i="7"/>
  <c r="F191" i="7"/>
  <c r="F181" i="7"/>
  <c r="F195" i="7"/>
  <c r="F165" i="7"/>
  <c r="F161" i="7"/>
  <c r="F123" i="7"/>
  <c r="F151" i="7"/>
  <c r="F136" i="7"/>
  <c r="F131" i="7"/>
  <c r="F147" i="7"/>
  <c r="F150" i="7"/>
  <c r="F133" i="7"/>
  <c r="F139" i="7"/>
  <c r="F149" i="7"/>
  <c r="F135" i="7"/>
  <c r="F132" i="7"/>
  <c r="F129" i="7"/>
  <c r="F143" i="7"/>
  <c r="F153" i="7"/>
  <c r="F144" i="7"/>
  <c r="F130" i="7"/>
  <c r="F148" i="7"/>
  <c r="F128" i="7"/>
  <c r="F141" i="7"/>
  <c r="F146" i="7"/>
  <c r="F126" i="7"/>
  <c r="F138" i="7"/>
  <c r="F125" i="7"/>
  <c r="F127" i="7"/>
  <c r="F124" i="7"/>
  <c r="F137" i="7"/>
  <c r="F142" i="7"/>
  <c r="F154" i="7"/>
  <c r="F155" i="7"/>
  <c r="F140" i="7"/>
  <c r="F145" i="7"/>
  <c r="F152" i="7"/>
  <c r="F122" i="7"/>
  <c r="F134" i="7"/>
  <c r="F157" i="7"/>
  <c r="F156" i="7"/>
  <c r="A74" i="8"/>
  <c r="F67" i="7" l="1"/>
  <c r="AD67" i="8" s="1"/>
  <c r="BB67" i="8" s="1"/>
  <c r="F57" i="7"/>
  <c r="AD57" i="8" s="1"/>
  <c r="F76" i="7"/>
  <c r="AD76" i="8" s="1"/>
  <c r="F61" i="7"/>
  <c r="AD61" i="8" s="1"/>
  <c r="AT61" i="8" s="1"/>
  <c r="F69" i="7"/>
  <c r="AD69" i="8" s="1"/>
  <c r="BB69" i="8" s="1"/>
  <c r="F55" i="7"/>
  <c r="AD55" i="8" s="1"/>
  <c r="B58" i="8" s="1"/>
  <c r="J58" i="8" s="1"/>
  <c r="F74" i="7"/>
  <c r="AD74" i="8" s="1"/>
  <c r="AR74" i="8" s="1"/>
  <c r="F59" i="7"/>
  <c r="AD59" i="8" s="1"/>
  <c r="BL59" i="8" s="1"/>
  <c r="F58" i="7"/>
  <c r="AD58" i="8" s="1"/>
  <c r="B61" i="8" s="1"/>
  <c r="N61" i="8" s="1"/>
  <c r="F60" i="7"/>
  <c r="AD60" i="8" s="1"/>
  <c r="AG60" i="8" s="1"/>
  <c r="F78" i="7"/>
  <c r="AD78" i="8" s="1"/>
  <c r="AG78" i="8" s="1"/>
  <c r="F53" i="7"/>
  <c r="AD53" i="8" s="1"/>
  <c r="BC53" i="8" s="1"/>
  <c r="F68" i="7"/>
  <c r="AD68" i="8" s="1"/>
  <c r="AT68" i="8" s="1"/>
  <c r="F79" i="7"/>
  <c r="AD79" i="8" s="1"/>
  <c r="AR79" i="8" s="1"/>
  <c r="F51" i="7"/>
  <c r="AD51" i="8" s="1"/>
  <c r="BJ51" i="8" s="1"/>
  <c r="F48" i="7"/>
  <c r="AD48" i="8" s="1"/>
  <c r="AJ48" i="8" s="1"/>
  <c r="F47" i="7"/>
  <c r="AD47" i="8" s="1"/>
  <c r="BN47" i="8" s="1"/>
  <c r="F64" i="7"/>
  <c r="AD64" i="8" s="1"/>
  <c r="AU64" i="8" s="1"/>
  <c r="F75" i="7"/>
  <c r="AD75" i="8" s="1"/>
  <c r="AJ75" i="8" s="1"/>
  <c r="F65" i="7"/>
  <c r="AD65" i="8" s="1"/>
  <c r="AW65" i="8" s="1"/>
  <c r="F77" i="7"/>
  <c r="AD77" i="8" s="1"/>
  <c r="BB77" i="8" s="1"/>
  <c r="F66" i="7"/>
  <c r="AD66" i="8" s="1"/>
  <c r="AZ66" i="8" s="1"/>
  <c r="F70" i="7"/>
  <c r="AD70" i="8" s="1"/>
  <c r="B73" i="8" s="1"/>
  <c r="C73" i="8" s="1"/>
  <c r="F45" i="7"/>
  <c r="AD45" i="8" s="1"/>
  <c r="BC45" i="8" s="1"/>
  <c r="F50" i="7"/>
  <c r="AD50" i="8" s="1"/>
  <c r="AS50" i="8" s="1"/>
  <c r="F63" i="7"/>
  <c r="AD63" i="8" s="1"/>
  <c r="BC63" i="8" s="1"/>
  <c r="F56" i="7"/>
  <c r="AD56" i="8" s="1"/>
  <c r="AT56" i="8" s="1"/>
  <c r="F80" i="7"/>
  <c r="AD80" i="8" s="1"/>
  <c r="BK80" i="8" s="1"/>
  <c r="F54" i="7"/>
  <c r="AD54" i="8" s="1"/>
  <c r="BM54" i="8" s="1"/>
  <c r="F72" i="7"/>
  <c r="AD72" i="8" s="1"/>
  <c r="BE72" i="8" s="1"/>
  <c r="F52" i="7"/>
  <c r="AD52" i="8" s="1"/>
  <c r="AO52" i="8" s="1"/>
  <c r="F71" i="7"/>
  <c r="AD71" i="8" s="1"/>
  <c r="BI71" i="8" s="1"/>
  <c r="F73" i="7"/>
  <c r="AD73" i="8" s="1"/>
  <c r="BJ73" i="8" s="1"/>
  <c r="F62" i="7"/>
  <c r="AD62" i="8" s="1"/>
  <c r="BF62" i="8" s="1"/>
  <c r="F46" i="7"/>
  <c r="AD46" i="8" s="1"/>
  <c r="BJ46" i="8" s="1"/>
  <c r="F49" i="7"/>
  <c r="AD49" i="8" s="1"/>
  <c r="BF49" i="8" s="1"/>
  <c r="AU67" i="8"/>
  <c r="BG78" i="8"/>
  <c r="AO58" i="8"/>
  <c r="AV58" i="8"/>
  <c r="BC67" i="8"/>
  <c r="BF60" i="8"/>
  <c r="BA78" i="8"/>
  <c r="BJ78" i="8"/>
  <c r="BG53" i="8"/>
  <c r="AT53" i="8"/>
  <c r="AK53" i="8"/>
  <c r="AQ53" i="8"/>
  <c r="AF53" i="8"/>
  <c r="BJ53" i="8"/>
  <c r="AI53" i="8"/>
  <c r="AZ53" i="8"/>
  <c r="AO53" i="8"/>
  <c r="BA53" i="8"/>
  <c r="AJ53" i="8"/>
  <c r="BI53" i="8"/>
  <c r="AL53" i="8"/>
  <c r="BI64" i="8"/>
  <c r="BB79" i="8"/>
  <c r="AY79" i="8"/>
  <c r="AJ50" i="8"/>
  <c r="BN53" i="8"/>
  <c r="AW53" i="8"/>
  <c r="AU53" i="8"/>
  <c r="AI65" i="8"/>
  <c r="AX65" i="8"/>
  <c r="AN79" i="8"/>
  <c r="AK50" i="8"/>
  <c r="BK50" i="8"/>
  <c r="BB50" i="8"/>
  <c r="AB53" i="8"/>
  <c r="AP78" i="8"/>
  <c r="AR53" i="8"/>
  <c r="K29" i="8"/>
  <c r="L29" i="8" s="1"/>
  <c r="BE50" i="8"/>
  <c r="BF65" i="8"/>
  <c r="AR61" i="8"/>
  <c r="BA55" i="8"/>
  <c r="BH67" i="8"/>
  <c r="AJ61" i="8"/>
  <c r="AB67" i="8"/>
  <c r="AK58" i="8"/>
  <c r="BE67" i="8"/>
  <c r="AS67" i="8"/>
  <c r="AP67" i="8"/>
  <c r="AB61" i="8"/>
  <c r="N14" i="8"/>
  <c r="O14" i="8" s="1"/>
  <c r="AI67" i="8"/>
  <c r="AY58" i="8"/>
  <c r="AS58" i="8"/>
  <c r="AJ67" i="8"/>
  <c r="AG67" i="8"/>
  <c r="BL67" i="8"/>
  <c r="AJ55" i="8"/>
  <c r="BL55" i="8"/>
  <c r="AQ67" i="8"/>
  <c r="BK67" i="8"/>
  <c r="BD67" i="8"/>
  <c r="BF67" i="8"/>
  <c r="BC61" i="8"/>
  <c r="AH67" i="8"/>
  <c r="AO67" i="8"/>
  <c r="AW61" i="8"/>
  <c r="AW67" i="8"/>
  <c r="AJ56" i="8"/>
  <c r="BF61" i="8"/>
  <c r="AF67" i="8"/>
  <c r="AZ67" i="8"/>
  <c r="AL67" i="8"/>
  <c r="BG67" i="8"/>
  <c r="BO61" i="8"/>
  <c r="BA61" i="8"/>
  <c r="BE61" i="8"/>
  <c r="AF61" i="8"/>
  <c r="AG61" i="8"/>
  <c r="BN61" i="8"/>
  <c r="AS61" i="8"/>
  <c r="AZ61" i="8"/>
  <c r="AO61" i="8"/>
  <c r="AK61" i="8"/>
  <c r="B64" i="8"/>
  <c r="H64" i="8" s="1"/>
  <c r="BF72" i="8"/>
  <c r="AJ66" i="8"/>
  <c r="AY64" i="8"/>
  <c r="AN47" i="8"/>
  <c r="BE80" i="8"/>
  <c r="AM80" i="8"/>
  <c r="AJ80" i="8"/>
  <c r="AW80" i="8"/>
  <c r="AI72" i="8"/>
  <c r="BJ47" i="8"/>
  <c r="AZ80" i="8"/>
  <c r="AP56" i="8"/>
  <c r="AO56" i="8"/>
  <c r="BI56" i="8"/>
  <c r="AL80" i="8"/>
  <c r="AV80" i="8"/>
  <c r="AB80" i="8"/>
  <c r="AI80" i="8"/>
  <c r="AG73" i="8"/>
  <c r="AK56" i="8"/>
  <c r="AS56" i="8"/>
  <c r="BC80" i="8"/>
  <c r="AG80" i="8"/>
  <c r="AX80" i="8"/>
  <c r="AS80" i="8"/>
  <c r="AN80" i="8"/>
  <c r="BE56" i="8"/>
  <c r="BA47" i="8"/>
  <c r="AW46" i="8"/>
  <c r="BN67" i="8"/>
  <c r="BB80" i="8"/>
  <c r="BF80" i="8"/>
  <c r="AX56" i="8"/>
  <c r="BN56" i="8"/>
  <c r="AG56" i="8"/>
  <c r="AK80" i="8"/>
  <c r="AU80" i="8"/>
  <c r="AH80" i="8"/>
  <c r="AR80" i="8"/>
  <c r="AQ80" i="8"/>
  <c r="BH80" i="8"/>
  <c r="AH56" i="8"/>
  <c r="AZ47" i="8"/>
  <c r="AT67" i="8"/>
  <c r="AS65" i="8"/>
  <c r="AY65" i="8"/>
  <c r="AM65" i="8"/>
  <c r="AF65" i="8"/>
  <c r="AK65" i="8"/>
  <c r="AL65" i="8"/>
  <c r="AR65" i="8"/>
  <c r="BJ65" i="8"/>
  <c r="BH65" i="8"/>
  <c r="BM65" i="8"/>
  <c r="BI65" i="8"/>
  <c r="AO65" i="8"/>
  <c r="AP65" i="8"/>
  <c r="BC65" i="8"/>
  <c r="BN65" i="8"/>
  <c r="AJ65" i="8"/>
  <c r="AU65" i="8"/>
  <c r="AZ65" i="8"/>
  <c r="AV65" i="8"/>
  <c r="AG65" i="8"/>
  <c r="BB65" i="8"/>
  <c r="B19" i="8"/>
  <c r="BD56" i="8"/>
  <c r="AW56" i="8"/>
  <c r="AM56" i="8"/>
  <c r="AU56" i="8"/>
  <c r="Q9" i="8"/>
  <c r="Q13" i="8" s="1"/>
  <c r="AM62" i="8"/>
  <c r="AF62" i="8"/>
  <c r="BE62" i="8"/>
  <c r="AZ46" i="8"/>
  <c r="BD46" i="8"/>
  <c r="BL46" i="8"/>
  <c r="AY46" i="8"/>
  <c r="AB46" i="8"/>
  <c r="AO46" i="8"/>
  <c r="E4" i="8"/>
  <c r="AT46" i="8"/>
  <c r="BA46" i="8"/>
  <c r="B49" i="8"/>
  <c r="AV46" i="8"/>
  <c r="BO57" i="8"/>
  <c r="AT57" i="8"/>
  <c r="B14" i="8"/>
  <c r="AI57" i="8"/>
  <c r="AF57" i="8"/>
  <c r="BI57" i="8"/>
  <c r="BM57" i="8"/>
  <c r="AK57" i="8"/>
  <c r="AP57" i="8"/>
  <c r="BC57" i="8"/>
  <c r="BH57" i="8"/>
  <c r="BD57" i="8"/>
  <c r="AS57" i="8"/>
  <c r="AX57" i="8"/>
  <c r="AB57" i="8"/>
  <c r="B60" i="8"/>
  <c r="AU57" i="8"/>
  <c r="BK57" i="8"/>
  <c r="BG57" i="8"/>
  <c r="AQ57" i="8"/>
  <c r="AG57" i="8"/>
  <c r="BL57" i="8"/>
  <c r="BJ57" i="8"/>
  <c r="AM57" i="8"/>
  <c r="BN57" i="8"/>
  <c r="AH57" i="8"/>
  <c r="AN57" i="8"/>
  <c r="AR57" i="8"/>
  <c r="AW57" i="8"/>
  <c r="AV57" i="8"/>
  <c r="BE57" i="8"/>
  <c r="AO57" i="8"/>
  <c r="AL57" i="8"/>
  <c r="AZ57" i="8"/>
  <c r="AY57" i="8"/>
  <c r="AJ57" i="8"/>
  <c r="BA57" i="8"/>
  <c r="BF57" i="8"/>
  <c r="BB57" i="8"/>
  <c r="AX67" i="8"/>
  <c r="B70" i="8"/>
  <c r="BJ67" i="8"/>
  <c r="N19" i="8"/>
  <c r="AK67" i="8"/>
  <c r="BA67" i="8"/>
  <c r="BI67" i="8"/>
  <c r="BM67" i="8"/>
  <c r="AV67" i="8"/>
  <c r="BO67" i="8"/>
  <c r="AM67" i="8"/>
  <c r="AZ76" i="8"/>
  <c r="BI76" i="8"/>
  <c r="AX76" i="8"/>
  <c r="AH76" i="8"/>
  <c r="BL76" i="8"/>
  <c r="AS76" i="8"/>
  <c r="AK76" i="8"/>
  <c r="BO76" i="8"/>
  <c r="AL76" i="8"/>
  <c r="BH76" i="8"/>
  <c r="AB76" i="8"/>
  <c r="AG76" i="8"/>
  <c r="BK76" i="8"/>
  <c r="AN76" i="8"/>
  <c r="BJ76" i="8"/>
  <c r="AI76" i="8"/>
  <c r="AR76" i="8"/>
  <c r="AM76" i="8"/>
  <c r="BD76" i="8"/>
  <c r="AU76" i="8"/>
  <c r="AW76" i="8"/>
  <c r="BG76" i="8"/>
  <c r="BA76" i="8"/>
  <c r="AJ76" i="8"/>
  <c r="BC76" i="8"/>
  <c r="E29" i="8"/>
  <c r="AQ76" i="8"/>
  <c r="AF76" i="8"/>
  <c r="AV76" i="8"/>
  <c r="AY76" i="8"/>
  <c r="BB76" i="8"/>
  <c r="AP76" i="8"/>
  <c r="AO76" i="8"/>
  <c r="BE76" i="8"/>
  <c r="BM76" i="8"/>
  <c r="BF76" i="8"/>
  <c r="AT76" i="8"/>
  <c r="BN76" i="8"/>
  <c r="BF73" i="8"/>
  <c r="BD63" i="8"/>
  <c r="N9" i="8"/>
  <c r="AM58" i="8"/>
  <c r="BC58" i="8"/>
  <c r="BG58" i="8"/>
  <c r="BJ58" i="8"/>
  <c r="BO58" i="8"/>
  <c r="AP58" i="8"/>
  <c r="BI58" i="8"/>
  <c r="AT78" i="8"/>
  <c r="BH78" i="8"/>
  <c r="BD78" i="8"/>
  <c r="AW78" i="8"/>
  <c r="AJ78" i="8"/>
  <c r="AL78" i="8"/>
  <c r="BL78" i="8"/>
  <c r="BG46" i="8"/>
  <c r="BB64" i="8"/>
  <c r="BM64" i="8"/>
  <c r="AG50" i="8"/>
  <c r="AM50" i="8"/>
  <c r="AV50" i="8"/>
  <c r="BA50" i="8"/>
  <c r="AM75" i="8"/>
  <c r="BK75" i="8"/>
  <c r="AS75" i="8"/>
  <c r="BD75" i="8"/>
  <c r="B29" i="8"/>
  <c r="AW75" i="8"/>
  <c r="AV75" i="8"/>
  <c r="AG75" i="8"/>
  <c r="AU75" i="8"/>
  <c r="AY75" i="8"/>
  <c r="AL75" i="8"/>
  <c r="AN75" i="8"/>
  <c r="BC75" i="8"/>
  <c r="AX75" i="8"/>
  <c r="AB75" i="8"/>
  <c r="BO75" i="8"/>
  <c r="BM75" i="8"/>
  <c r="AP75" i="8"/>
  <c r="AZ75" i="8"/>
  <c r="BB75" i="8"/>
  <c r="AU46" i="8"/>
  <c r="BL54" i="8"/>
  <c r="BH72" i="8"/>
  <c r="BH47" i="8"/>
  <c r="AV47" i="8"/>
  <c r="AT47" i="8"/>
  <c r="AF47" i="8"/>
  <c r="AQ47" i="8"/>
  <c r="AK47" i="8"/>
  <c r="BO47" i="8"/>
  <c r="AB47" i="8"/>
  <c r="BG47" i="8"/>
  <c r="AO47" i="8"/>
  <c r="AG47" i="8"/>
  <c r="BM47" i="8"/>
  <c r="AJ47" i="8"/>
  <c r="AW47" i="8"/>
  <c r="L61" i="8"/>
  <c r="P61" i="8"/>
  <c r="S61" i="8"/>
  <c r="G61" i="8"/>
  <c r="Q61" i="8"/>
  <c r="O61" i="8"/>
  <c r="H61" i="8"/>
  <c r="D61" i="8"/>
  <c r="I61" i="8"/>
  <c r="Q64" i="8"/>
  <c r="A75" i="8"/>
  <c r="AM68" i="8" l="1"/>
  <c r="AY77" i="8"/>
  <c r="AJ68" i="8"/>
  <c r="AB54" i="8"/>
  <c r="AJ69" i="8"/>
  <c r="B72" i="8"/>
  <c r="AH54" i="8"/>
  <c r="BJ69" i="8"/>
  <c r="BL69" i="8"/>
  <c r="AM74" i="8"/>
  <c r="AY71" i="8"/>
  <c r="BM45" i="8"/>
  <c r="AN69" i="8"/>
  <c r="BL45" i="8"/>
  <c r="BM50" i="8"/>
  <c r="AW69" i="8"/>
  <c r="BE69" i="8"/>
  <c r="BK69" i="8"/>
  <c r="BI48" i="8"/>
  <c r="BN69" i="8"/>
  <c r="AP69" i="8"/>
  <c r="BO48" i="8"/>
  <c r="BC59" i="8"/>
  <c r="AI59" i="8"/>
  <c r="BK77" i="8"/>
  <c r="BD54" i="8"/>
  <c r="BN59" i="8"/>
  <c r="AU69" i="8"/>
  <c r="BA77" i="8"/>
  <c r="BN68" i="8"/>
  <c r="AM49" i="8"/>
  <c r="AP49" i="8"/>
  <c r="AN49" i="8"/>
  <c r="AB49" i="8"/>
  <c r="AV49" i="8"/>
  <c r="BB49" i="8"/>
  <c r="BL49" i="8"/>
  <c r="BH49" i="8"/>
  <c r="N4" i="8"/>
  <c r="N6" i="8" s="1"/>
  <c r="B52" i="8"/>
  <c r="S52" i="8" s="1"/>
  <c r="BC49" i="8"/>
  <c r="AJ49" i="8"/>
  <c r="BK49" i="8"/>
  <c r="AX49" i="8"/>
  <c r="BA49" i="8"/>
  <c r="AS49" i="8"/>
  <c r="BM49" i="8"/>
  <c r="BN49" i="8"/>
  <c r="AF49" i="8"/>
  <c r="AY49" i="8"/>
  <c r="BE49" i="8"/>
  <c r="AH51" i="8"/>
  <c r="AP70" i="8"/>
  <c r="BD59" i="8"/>
  <c r="H14" i="8"/>
  <c r="J16" i="8" s="1"/>
  <c r="AX45" i="8"/>
  <c r="AW45" i="8"/>
  <c r="AZ45" i="8"/>
  <c r="AB48" i="8"/>
  <c r="AL71" i="8"/>
  <c r="AX71" i="8"/>
  <c r="BG45" i="8"/>
  <c r="BJ48" i="8"/>
  <c r="B51" i="8"/>
  <c r="I51" i="8" s="1"/>
  <c r="AO59" i="8"/>
  <c r="AY59" i="8"/>
  <c r="AL48" i="8"/>
  <c r="BF59" i="8"/>
  <c r="AZ59" i="8"/>
  <c r="BO71" i="8"/>
  <c r="AK71" i="8"/>
  <c r="AT45" i="8"/>
  <c r="AX48" i="8"/>
  <c r="AF59" i="8"/>
  <c r="AU59" i="8"/>
  <c r="BJ71" i="8"/>
  <c r="BB71" i="8"/>
  <c r="AR45" i="8"/>
  <c r="K4" i="8"/>
  <c r="L6" i="8" s="1"/>
  <c r="AK59" i="8"/>
  <c r="AP59" i="8"/>
  <c r="AH71" i="8"/>
  <c r="BF71" i="8"/>
  <c r="H24" i="8"/>
  <c r="I26" i="8" s="1"/>
  <c r="AP45" i="8"/>
  <c r="AV45" i="8"/>
  <c r="AI48" i="8"/>
  <c r="BA48" i="8"/>
  <c r="BO59" i="8"/>
  <c r="BI59" i="8"/>
  <c r="AO71" i="8"/>
  <c r="AW48" i="8"/>
  <c r="AK45" i="8"/>
  <c r="BG48" i="8"/>
  <c r="B62" i="8"/>
  <c r="F62" i="8" s="1"/>
  <c r="AB59" i="8"/>
  <c r="BM59" i="8"/>
  <c r="BK71" i="8"/>
  <c r="AW71" i="8"/>
  <c r="AB71" i="8"/>
  <c r="BH71" i="8"/>
  <c r="AJ45" i="8"/>
  <c r="AV48" i="8"/>
  <c r="AX69" i="8"/>
  <c r="AO69" i="8"/>
  <c r="AZ69" i="8"/>
  <c r="AF69" i="8"/>
  <c r="BC68" i="8"/>
  <c r="AP68" i="8"/>
  <c r="AJ73" i="8"/>
  <c r="AX59" i="8"/>
  <c r="AN59" i="8"/>
  <c r="AH59" i="8"/>
  <c r="BK59" i="8"/>
  <c r="AJ59" i="8"/>
  <c r="AI73" i="8"/>
  <c r="AI69" i="8"/>
  <c r="BO69" i="8"/>
  <c r="AM69" i="8"/>
  <c r="BN71" i="8"/>
  <c r="AG71" i="8"/>
  <c r="AY73" i="8"/>
  <c r="BC77" i="8"/>
  <c r="AQ69" i="8"/>
  <c r="AY69" i="8"/>
  <c r="BA69" i="8"/>
  <c r="AN48" i="8"/>
  <c r="AY61" i="8"/>
  <c r="BG61" i="8"/>
  <c r="AH61" i="8"/>
  <c r="AV69" i="8"/>
  <c r="AN53" i="8"/>
  <c r="AQ50" i="8"/>
  <c r="BI45" i="8"/>
  <c r="BH45" i="8"/>
  <c r="BK45" i="8"/>
  <c r="BC50" i="8"/>
  <c r="AH48" i="8"/>
  <c r="BK48" i="8"/>
  <c r="AN50" i="8"/>
  <c r="BO53" i="8"/>
  <c r="BF53" i="8"/>
  <c r="AM53" i="8"/>
  <c r="AG54" i="8"/>
  <c r="BM48" i="8"/>
  <c r="AW73" i="8"/>
  <c r="BN77" i="8"/>
  <c r="AS54" i="8"/>
  <c r="AY48" i="8"/>
  <c r="AT59" i="8"/>
  <c r="BJ59" i="8"/>
  <c r="AR59" i="8"/>
  <c r="AE59" i="8" s="1"/>
  <c r="AS59" i="8"/>
  <c r="AG59" i="8"/>
  <c r="AK69" i="8"/>
  <c r="AH69" i="8"/>
  <c r="BC69" i="8"/>
  <c r="AG49" i="8"/>
  <c r="AU49" i="8"/>
  <c r="AK73" i="8"/>
  <c r="AR71" i="8"/>
  <c r="AE71" i="8" s="1"/>
  <c r="AH65" i="8"/>
  <c r="BD65" i="8"/>
  <c r="BA65" i="8"/>
  <c r="AT65" i="8"/>
  <c r="AH77" i="8"/>
  <c r="AJ71" i="8"/>
  <c r="BL71" i="8"/>
  <c r="BA71" i="8"/>
  <c r="BO80" i="8"/>
  <c r="AO49" i="8"/>
  <c r="AS71" i="8"/>
  <c r="AV71" i="8"/>
  <c r="BM71" i="8"/>
  <c r="BL80" i="8"/>
  <c r="AQ49" i="8"/>
  <c r="AL49" i="8"/>
  <c r="AW49" i="8"/>
  <c r="AR69" i="8"/>
  <c r="BI69" i="8"/>
  <c r="AT69" i="8"/>
  <c r="BN48" i="8"/>
  <c r="BJ61" i="8"/>
  <c r="AN61" i="8"/>
  <c r="AP61" i="8"/>
  <c r="AT58" i="8"/>
  <c r="AV61" i="8"/>
  <c r="BH61" i="8"/>
  <c r="AI49" i="8"/>
  <c r="AP50" i="8"/>
  <c r="AO50" i="8"/>
  <c r="BJ45" i="8"/>
  <c r="AQ45" i="8"/>
  <c r="AB45" i="8"/>
  <c r="AJ77" i="8"/>
  <c r="BL68" i="8"/>
  <c r="BD48" i="8"/>
  <c r="AZ48" i="8"/>
  <c r="BH50" i="8"/>
  <c r="AX53" i="8"/>
  <c r="AV53" i="8"/>
  <c r="AS53" i="8"/>
  <c r="AG53" i="8"/>
  <c r="AH73" i="8"/>
  <c r="BL73" i="8"/>
  <c r="BH69" i="8"/>
  <c r="BG69" i="8"/>
  <c r="BC71" i="8"/>
  <c r="AP73" i="8"/>
  <c r="AG69" i="8"/>
  <c r="BO45" i="8"/>
  <c r="AY45" i="8"/>
  <c r="AR68" i="8"/>
  <c r="BE48" i="8"/>
  <c r="AL59" i="8"/>
  <c r="AM59" i="8"/>
  <c r="AQ59" i="8"/>
  <c r="BA59" i="8"/>
  <c r="BH59" i="8"/>
  <c r="BC73" i="8"/>
  <c r="AS69" i="8"/>
  <c r="B24" i="8"/>
  <c r="AZ49" i="8"/>
  <c r="BO49" i="8"/>
  <c r="BE71" i="8"/>
  <c r="AL73" i="8"/>
  <c r="AG77" i="8"/>
  <c r="AN65" i="8"/>
  <c r="AB65" i="8"/>
  <c r="BL65" i="8"/>
  <c r="BO65" i="8"/>
  <c r="BB61" i="8"/>
  <c r="BI80" i="8"/>
  <c r="AU71" i="8"/>
  <c r="BJ80" i="8"/>
  <c r="B50" i="8"/>
  <c r="I50" i="8" s="1"/>
  <c r="BG80" i="8"/>
  <c r="AT80" i="8"/>
  <c r="AN71" i="8"/>
  <c r="AO80" i="8"/>
  <c r="BN80" i="8"/>
  <c r="AQ48" i="8"/>
  <c r="AT49" i="8"/>
  <c r="BJ49" i="8"/>
  <c r="BG49" i="8"/>
  <c r="BF69" i="8"/>
  <c r="BL61" i="8"/>
  <c r="AI61" i="8"/>
  <c r="AL61" i="8"/>
  <c r="AP48" i="8"/>
  <c r="BC48" i="8"/>
  <c r="AX61" i="8"/>
  <c r="AQ61" i="8"/>
  <c r="BE45" i="8"/>
  <c r="H9" i="8"/>
  <c r="I9" i="8" s="1"/>
  <c r="BL53" i="8"/>
  <c r="BD45" i="8"/>
  <c r="AL45" i="8"/>
  <c r="AQ65" i="8"/>
  <c r="BH48" i="8"/>
  <c r="AT48" i="8"/>
  <c r="BL50" i="8"/>
  <c r="BJ50" i="8"/>
  <c r="Q19" i="8"/>
  <c r="Q23" i="8" s="1"/>
  <c r="AY53" i="8"/>
  <c r="BK53" i="8"/>
  <c r="BB53" i="8"/>
  <c r="BM61" i="8"/>
  <c r="AL54" i="8"/>
  <c r="AY54" i="8"/>
  <c r="AI77" i="8"/>
  <c r="AF71" i="8"/>
  <c r="BD71" i="8"/>
  <c r="AP71" i="8"/>
  <c r="BG73" i="8"/>
  <c r="AM71" i="8"/>
  <c r="AT71" i="8"/>
  <c r="AB69" i="8"/>
  <c r="AM48" i="8"/>
  <c r="BF48" i="8"/>
  <c r="AF45" i="8"/>
  <c r="AI45" i="8"/>
  <c r="AS45" i="8"/>
  <c r="BL48" i="8"/>
  <c r="BE54" i="8"/>
  <c r="AF48" i="8"/>
  <c r="B74" i="8"/>
  <c r="K74" i="8" s="1"/>
  <c r="BK47" i="8"/>
  <c r="AL47" i="8"/>
  <c r="BN54" i="8"/>
  <c r="AR48" i="8"/>
  <c r="BB59" i="8"/>
  <c r="BE59" i="8"/>
  <c r="BG59" i="8"/>
  <c r="AV59" i="8"/>
  <c r="AW59" i="8"/>
  <c r="BM73" i="8"/>
  <c r="BM69" i="8"/>
  <c r="AL69" i="8"/>
  <c r="AK49" i="8"/>
  <c r="BI49" i="8"/>
  <c r="BG71" i="8"/>
  <c r="BE65" i="8"/>
  <c r="B68" i="8"/>
  <c r="N68" i="8" s="1"/>
  <c r="BK65" i="8"/>
  <c r="H19" i="8"/>
  <c r="I19" i="8" s="1"/>
  <c r="BG65" i="8"/>
  <c r="AM61" i="8"/>
  <c r="BM80" i="8"/>
  <c r="AY80" i="8"/>
  <c r="AQ71" i="8"/>
  <c r="AP80" i="8"/>
  <c r="AI71" i="8"/>
  <c r="Q29" i="8"/>
  <c r="R31" i="8" s="1"/>
  <c r="BD80" i="8"/>
  <c r="AZ71" i="8"/>
  <c r="BA80" i="8"/>
  <c r="BD49" i="8"/>
  <c r="AF80" i="8"/>
  <c r="AH49" i="8"/>
  <c r="AR49" i="8"/>
  <c r="AE49" i="8" s="1"/>
  <c r="BD69" i="8"/>
  <c r="BK61" i="8"/>
  <c r="BI61" i="8"/>
  <c r="AG48" i="8"/>
  <c r="AU48" i="8"/>
  <c r="AY67" i="8"/>
  <c r="BD61" i="8"/>
  <c r="AU61" i="8"/>
  <c r="AN67" i="8"/>
  <c r="BB48" i="8"/>
  <c r="B48" i="8"/>
  <c r="H48" i="8" s="1"/>
  <c r="BM53" i="8"/>
  <c r="AH53" i="8"/>
  <c r="AM45" i="8"/>
  <c r="AH45" i="8"/>
  <c r="BA45" i="8"/>
  <c r="BD53" i="8"/>
  <c r="AK48" i="8"/>
  <c r="AS48" i="8"/>
  <c r="BM68" i="8"/>
  <c r="BO50" i="8"/>
  <c r="AH68" i="8"/>
  <c r="AP53" i="8"/>
  <c r="BE53" i="8"/>
  <c r="AR67" i="8"/>
  <c r="AE67" i="8" s="1"/>
  <c r="AI52" i="8"/>
  <c r="BM72" i="8"/>
  <c r="AR72" i="8"/>
  <c r="AE72" i="8" s="1"/>
  <c r="AS74" i="8"/>
  <c r="BH70" i="8"/>
  <c r="AR66" i="8"/>
  <c r="AE66" i="8" s="1"/>
  <c r="C58" i="8"/>
  <c r="BG72" i="8"/>
  <c r="AO66" i="8"/>
  <c r="AM55" i="8"/>
  <c r="BI55" i="8"/>
  <c r="BF79" i="8"/>
  <c r="BE52" i="8"/>
  <c r="BN55" i="8"/>
  <c r="AI70" i="8"/>
  <c r="AT66" i="8"/>
  <c r="AW72" i="8"/>
  <c r="AG55" i="8"/>
  <c r="BL79" i="8"/>
  <c r="AH55" i="8"/>
  <c r="F73" i="8"/>
  <c r="AT70" i="8"/>
  <c r="AB66" i="8"/>
  <c r="BK66" i="8"/>
  <c r="AB72" i="8"/>
  <c r="BK55" i="8"/>
  <c r="BH79" i="8"/>
  <c r="BG55" i="8"/>
  <c r="AK52" i="8"/>
  <c r="BA66" i="8"/>
  <c r="B69" i="8"/>
  <c r="R69" i="8" s="1"/>
  <c r="BN72" i="8"/>
  <c r="BM55" i="8"/>
  <c r="AZ79" i="8"/>
  <c r="AT51" i="8"/>
  <c r="M73" i="8"/>
  <c r="AS52" i="8"/>
  <c r="AL72" i="8"/>
  <c r="BO74" i="8"/>
  <c r="R58" i="8"/>
  <c r="BG66" i="8"/>
  <c r="AS72" i="8"/>
  <c r="Q58" i="8"/>
  <c r="AW55" i="8"/>
  <c r="BO51" i="8"/>
  <c r="BE79" i="8"/>
  <c r="AU70" i="8"/>
  <c r="AJ74" i="8"/>
  <c r="H58" i="8"/>
  <c r="K19" i="8"/>
  <c r="L23" i="8" s="1"/>
  <c r="BH66" i="8"/>
  <c r="O58" i="8"/>
  <c r="BD72" i="8"/>
  <c r="BJ55" i="8"/>
  <c r="I58" i="8"/>
  <c r="AB55" i="8"/>
  <c r="AF55" i="8"/>
  <c r="AK79" i="8"/>
  <c r="Q73" i="8"/>
  <c r="AQ74" i="8"/>
  <c r="BM74" i="8"/>
  <c r="AB74" i="8"/>
  <c r="BN74" i="8"/>
  <c r="AP51" i="8"/>
  <c r="BA51" i="8"/>
  <c r="AX51" i="8"/>
  <c r="AQ52" i="8"/>
  <c r="J73" i="8"/>
  <c r="BL74" i="8"/>
  <c r="AP74" i="8"/>
  <c r="AU74" i="8"/>
  <c r="BC74" i="8"/>
  <c r="BE74" i="8"/>
  <c r="AI55" i="8"/>
  <c r="G73" i="8"/>
  <c r="H73" i="8"/>
  <c r="BL52" i="8"/>
  <c r="AY52" i="8"/>
  <c r="BC52" i="8"/>
  <c r="BF52" i="8"/>
  <c r="BH52" i="8"/>
  <c r="AN72" i="8"/>
  <c r="BM79" i="8"/>
  <c r="AH74" i="8"/>
  <c r="AT74" i="8"/>
  <c r="AZ74" i="8"/>
  <c r="BF74" i="8"/>
  <c r="AO74" i="8"/>
  <c r="BB70" i="8"/>
  <c r="AX70" i="8"/>
  <c r="AB70" i="8"/>
  <c r="AQ70" i="8"/>
  <c r="AN70" i="8"/>
  <c r="BO66" i="8"/>
  <c r="BL66" i="8"/>
  <c r="AF66" i="8"/>
  <c r="AK72" i="8"/>
  <c r="AF72" i="8"/>
  <c r="BK72" i="8"/>
  <c r="AQ72" i="8"/>
  <c r="AX72" i="8"/>
  <c r="K24" i="8"/>
  <c r="L28" i="8" s="1"/>
  <c r="E58" i="8"/>
  <c r="AN55" i="8"/>
  <c r="AL55" i="8"/>
  <c r="AU55" i="8"/>
  <c r="AK51" i="8"/>
  <c r="AG79" i="8"/>
  <c r="AW51" i="8"/>
  <c r="AM51" i="8"/>
  <c r="AG51" i="8"/>
  <c r="BC79" i="8"/>
  <c r="AM79" i="8"/>
  <c r="AO79" i="8"/>
  <c r="BC55" i="8"/>
  <c r="AG72" i="8"/>
  <c r="BB74" i="8"/>
  <c r="AF74" i="8"/>
  <c r="AK74" i="8"/>
  <c r="AY74" i="8"/>
  <c r="AL74" i="8"/>
  <c r="BF55" i="8"/>
  <c r="L58" i="8"/>
  <c r="BM70" i="8"/>
  <c r="BF70" i="8"/>
  <c r="BL70" i="8"/>
  <c r="AH70" i="8"/>
  <c r="AP66" i="8"/>
  <c r="AH66" i="8"/>
  <c r="AQ66" i="8"/>
  <c r="AG66" i="8"/>
  <c r="BJ66" i="8"/>
  <c r="N58" i="8"/>
  <c r="BE66" i="8"/>
  <c r="G58" i="8"/>
  <c r="AZ55" i="8"/>
  <c r="BE55" i="8"/>
  <c r="AX79" i="8"/>
  <c r="AV51" i="8"/>
  <c r="AJ51" i="8"/>
  <c r="BF51" i="8"/>
  <c r="AZ51" i="8"/>
  <c r="BL51" i="8"/>
  <c r="AP79" i="8"/>
  <c r="AS79" i="8"/>
  <c r="AF79" i="8"/>
  <c r="BB55" i="8"/>
  <c r="AZ52" i="8"/>
  <c r="AO70" i="8"/>
  <c r="BK70" i="8"/>
  <c r="BI70" i="8"/>
  <c r="BE70" i="8"/>
  <c r="R73" i="8"/>
  <c r="L73" i="8"/>
  <c r="N73" i="8"/>
  <c r="D73" i="8"/>
  <c r="AU52" i="8"/>
  <c r="AR52" i="8"/>
  <c r="AE52" i="8" s="1"/>
  <c r="BN52" i="8"/>
  <c r="AX52" i="8"/>
  <c r="AM52" i="8"/>
  <c r="AZ72" i="8"/>
  <c r="BK74" i="8"/>
  <c r="BG74" i="8"/>
  <c r="Q24" i="8"/>
  <c r="S26" i="8" s="1"/>
  <c r="AX74" i="8"/>
  <c r="AW74" i="8"/>
  <c r="AR55" i="8"/>
  <c r="AE55" i="8" s="1"/>
  <c r="AR70" i="8"/>
  <c r="AE70" i="8" s="1"/>
  <c r="AL70" i="8"/>
  <c r="BO70" i="8"/>
  <c r="BD70" i="8"/>
  <c r="BA70" i="8"/>
  <c r="AS66" i="8"/>
  <c r="AL66" i="8"/>
  <c r="BB66" i="8"/>
  <c r="BN66" i="8"/>
  <c r="AN66" i="8"/>
  <c r="BF66" i="8"/>
  <c r="M58" i="8"/>
  <c r="BA72" i="8"/>
  <c r="BL72" i="8"/>
  <c r="AK66" i="8"/>
  <c r="BO72" i="8"/>
  <c r="BI72" i="8"/>
  <c r="AQ55" i="8"/>
  <c r="S58" i="8"/>
  <c r="AJ79" i="8"/>
  <c r="AB51" i="8"/>
  <c r="AO51" i="8"/>
  <c r="BB72" i="8"/>
  <c r="BI51" i="8"/>
  <c r="AU51" i="8"/>
  <c r="BK51" i="8"/>
  <c r="AI79" i="8"/>
  <c r="BD79" i="8"/>
  <c r="K58" i="8"/>
  <c r="AH72" i="8"/>
  <c r="AX66" i="8"/>
  <c r="F58" i="8"/>
  <c r="AY55" i="8"/>
  <c r="AS55" i="8"/>
  <c r="AK55" i="8"/>
  <c r="BD55" i="8"/>
  <c r="AI51" i="8"/>
  <c r="BK79" i="8"/>
  <c r="BD66" i="8"/>
  <c r="AU72" i="8"/>
  <c r="BM51" i="8"/>
  <c r="B9" i="8"/>
  <c r="C13" i="8" s="1"/>
  <c r="AQ51" i="8"/>
  <c r="AH79" i="8"/>
  <c r="AL79" i="8"/>
  <c r="BJ52" i="8"/>
  <c r="BB52" i="8"/>
  <c r="AH52" i="8"/>
  <c r="AN51" i="8"/>
  <c r="BN79" i="8"/>
  <c r="AK70" i="8"/>
  <c r="E24" i="8"/>
  <c r="E26" i="8" s="1"/>
  <c r="AS70" i="8"/>
  <c r="AG70" i="8"/>
  <c r="BJ70" i="8"/>
  <c r="AI66" i="8"/>
  <c r="AY66" i="8"/>
  <c r="BC66" i="8"/>
  <c r="P58" i="8"/>
  <c r="I73" i="8"/>
  <c r="K73" i="8"/>
  <c r="BO52" i="8"/>
  <c r="BK52" i="8"/>
  <c r="BA52" i="8"/>
  <c r="E9" i="8"/>
  <c r="E13" i="8" s="1"/>
  <c r="BD52" i="8"/>
  <c r="AM72" i="8"/>
  <c r="BG79" i="8"/>
  <c r="BD74" i="8"/>
  <c r="BI74" i="8"/>
  <c r="AI74" i="8"/>
  <c r="BA74" i="8"/>
  <c r="AV74" i="8"/>
  <c r="BH55" i="8"/>
  <c r="AF70" i="8"/>
  <c r="AW70" i="8"/>
  <c r="BG70" i="8"/>
  <c r="AM70" i="8"/>
  <c r="AY70" i="8"/>
  <c r="AM66" i="8"/>
  <c r="AW66" i="8"/>
  <c r="BM66" i="8"/>
  <c r="BC72" i="8"/>
  <c r="AV72" i="8"/>
  <c r="AP72" i="8"/>
  <c r="AT72" i="8"/>
  <c r="D58" i="8"/>
  <c r="AO55" i="8"/>
  <c r="AT55" i="8"/>
  <c r="AP55" i="8"/>
  <c r="BO55" i="8"/>
  <c r="AW79" i="8"/>
  <c r="BE51" i="8"/>
  <c r="AT79" i="8"/>
  <c r="BJ79" i="8"/>
  <c r="AV66" i="8"/>
  <c r="AL51" i="8"/>
  <c r="BB51" i="8"/>
  <c r="BN51" i="8"/>
  <c r="BO79" i="8"/>
  <c r="AB79" i="8"/>
  <c r="AQ79" i="8"/>
  <c r="AV55" i="8"/>
  <c r="E73" i="8"/>
  <c r="AW52" i="8"/>
  <c r="AB52" i="8"/>
  <c r="AL52" i="8"/>
  <c r="S73" i="8"/>
  <c r="B55" i="8"/>
  <c r="P55" i="8" s="1"/>
  <c r="AP52" i="8"/>
  <c r="AV52" i="8"/>
  <c r="AG52" i="8"/>
  <c r="AN52" i="8"/>
  <c r="AY72" i="8"/>
  <c r="O73" i="8"/>
  <c r="P73" i="8"/>
  <c r="AF52" i="8"/>
  <c r="AT52" i="8"/>
  <c r="AJ52" i="8"/>
  <c r="BM52" i="8"/>
  <c r="BI52" i="8"/>
  <c r="BJ72" i="8"/>
  <c r="AU79" i="8"/>
  <c r="BH74" i="8"/>
  <c r="AN74" i="8"/>
  <c r="AG74" i="8"/>
  <c r="BJ74" i="8"/>
  <c r="AJ70" i="8"/>
  <c r="AZ70" i="8"/>
  <c r="AV70" i="8"/>
  <c r="BN70" i="8"/>
  <c r="BC70" i="8"/>
  <c r="AU66" i="8"/>
  <c r="AO72" i="8"/>
  <c r="AJ72" i="8"/>
  <c r="BG52" i="8"/>
  <c r="AX55" i="8"/>
  <c r="AV79" i="8"/>
  <c r="BA79" i="8"/>
  <c r="BG51" i="8"/>
  <c r="BI66" i="8"/>
  <c r="BC51" i="8"/>
  <c r="AR51" i="8"/>
  <c r="AE51" i="8" s="1"/>
  <c r="AF51" i="8"/>
  <c r="N29" i="8"/>
  <c r="P33" i="8" s="1"/>
  <c r="BI79" i="8"/>
  <c r="AS51" i="8"/>
  <c r="AU45" i="8"/>
  <c r="AN45" i="8"/>
  <c r="K14" i="8"/>
  <c r="L14" i="8" s="1"/>
  <c r="BE78" i="8"/>
  <c r="AB78" i="8"/>
  <c r="AW60" i="8"/>
  <c r="AV73" i="8"/>
  <c r="AH75" i="8"/>
  <c r="BL75" i="8"/>
  <c r="AT75" i="8"/>
  <c r="BG75" i="8"/>
  <c r="AU50" i="8"/>
  <c r="AZ73" i="8"/>
  <c r="AY78" i="8"/>
  <c r="AQ73" i="8"/>
  <c r="BB58" i="8"/>
  <c r="BA58" i="8"/>
  <c r="AN73" i="8"/>
  <c r="AS73" i="8"/>
  <c r="BF46" i="8"/>
  <c r="BN46" i="8"/>
  <c r="AI46" i="8"/>
  <c r="AN46" i="8"/>
  <c r="AV62" i="8"/>
  <c r="BC56" i="8"/>
  <c r="BD73" i="8"/>
  <c r="AR56" i="8"/>
  <c r="AE56" i="8" s="1"/>
  <c r="AP47" i="8"/>
  <c r="BB56" i="8"/>
  <c r="AK63" i="8"/>
  <c r="BO73" i="8"/>
  <c r="BF56" i="8"/>
  <c r="AB64" i="8"/>
  <c r="BO56" i="8"/>
  <c r="AN56" i="8"/>
  <c r="BF58" i="8"/>
  <c r="BN58" i="8"/>
  <c r="AI58" i="8"/>
  <c r="BI50" i="8"/>
  <c r="BO78" i="8"/>
  <c r="AH60" i="8"/>
  <c r="AT50" i="8"/>
  <c r="BM78" i="8"/>
  <c r="BF78" i="8"/>
  <c r="AJ60" i="8"/>
  <c r="BA56" i="8"/>
  <c r="J61" i="8"/>
  <c r="C61" i="8"/>
  <c r="BC47" i="8"/>
  <c r="AR47" i="8"/>
  <c r="AE47" i="8" s="1"/>
  <c r="AS47" i="8"/>
  <c r="AX47" i="8"/>
  <c r="F61" i="8"/>
  <c r="M61" i="8"/>
  <c r="AY47" i="8"/>
  <c r="BL47" i="8"/>
  <c r="BE47" i="8"/>
  <c r="AM47" i="8"/>
  <c r="AM73" i="8"/>
  <c r="BE75" i="8"/>
  <c r="AI75" i="8"/>
  <c r="AF75" i="8"/>
  <c r="AK75" i="8"/>
  <c r="Q4" i="8"/>
  <c r="Q8" i="8" s="1"/>
  <c r="AX78" i="8"/>
  <c r="BH73" i="8"/>
  <c r="AU58" i="8"/>
  <c r="AZ58" i="8"/>
  <c r="AB73" i="8"/>
  <c r="AU73" i="8"/>
  <c r="BM46" i="8"/>
  <c r="BH46" i="8"/>
  <c r="AH46" i="8"/>
  <c r="AM46" i="8"/>
  <c r="BH62" i="8"/>
  <c r="BG56" i="8"/>
  <c r="BB73" i="8"/>
  <c r="BL56" i="8"/>
  <c r="N24" i="8"/>
  <c r="P26" i="8" s="1"/>
  <c r="AT73" i="8"/>
  <c r="AI56" i="8"/>
  <c r="B59" i="8"/>
  <c r="M59" i="8" s="1"/>
  <c r="AX73" i="8"/>
  <c r="AR73" i="8"/>
  <c r="AE73" i="8" s="1"/>
  <c r="BK73" i="8"/>
  <c r="AF56" i="8"/>
  <c r="BF64" i="8"/>
  <c r="AB58" i="8"/>
  <c r="AN58" i="8"/>
  <c r="AJ58" i="8"/>
  <c r="AZ50" i="8"/>
  <c r="B53" i="8"/>
  <c r="J53" i="8" s="1"/>
  <c r="BN78" i="8"/>
  <c r="AF78" i="8"/>
  <c r="AF58" i="8"/>
  <c r="BN45" i="8"/>
  <c r="BE63" i="8"/>
  <c r="AJ46" i="8"/>
  <c r="BE73" i="8"/>
  <c r="AN64" i="8"/>
  <c r="AX58" i="8"/>
  <c r="AQ58" i="8"/>
  <c r="AW58" i="8"/>
  <c r="B63" i="8"/>
  <c r="K63" i="8" s="1"/>
  <c r="AZ78" i="8"/>
  <c r="BD50" i="8"/>
  <c r="AW50" i="8"/>
  <c r="AM78" i="8"/>
  <c r="AQ78" i="8"/>
  <c r="BB78" i="8"/>
  <c r="AO48" i="8"/>
  <c r="AH58" i="8"/>
  <c r="BK46" i="8"/>
  <c r="AX46" i="8"/>
  <c r="AK46" i="8"/>
  <c r="AI62" i="8"/>
  <c r="AQ62" i="8"/>
  <c r="AL56" i="8"/>
  <c r="AQ56" i="8"/>
  <c r="AY56" i="8"/>
  <c r="BC46" i="8"/>
  <c r="AZ56" i="8"/>
  <c r="BJ56" i="8"/>
  <c r="R61" i="8"/>
  <c r="E61" i="8"/>
  <c r="AH47" i="8"/>
  <c r="BF47" i="8"/>
  <c r="BD47" i="8"/>
  <c r="AU47" i="8"/>
  <c r="AO75" i="8"/>
  <c r="BJ75" i="8"/>
  <c r="AQ75" i="8"/>
  <c r="BH75" i="8"/>
  <c r="BI75" i="8"/>
  <c r="AL50" i="8"/>
  <c r="BK78" i="8"/>
  <c r="AV78" i="8"/>
  <c r="BA73" i="8"/>
  <c r="AL58" i="8"/>
  <c r="BM58" i="8"/>
  <c r="AO73" i="8"/>
  <c r="AR46" i="8"/>
  <c r="AE46" i="8" s="1"/>
  <c r="AF46" i="8"/>
  <c r="BO46" i="8"/>
  <c r="AX62" i="8"/>
  <c r="B65" i="8"/>
  <c r="D65" i="8" s="1"/>
  <c r="AB63" i="8"/>
  <c r="AB56" i="8"/>
  <c r="BI46" i="8"/>
  <c r="AV56" i="8"/>
  <c r="BE46" i="8"/>
  <c r="AS46" i="8"/>
  <c r="AP46" i="8"/>
  <c r="AG46" i="8"/>
  <c r="AP64" i="8"/>
  <c r="BM56" i="8"/>
  <c r="BL58" i="8"/>
  <c r="BD58" i="8"/>
  <c r="AG58" i="8"/>
  <c r="AR50" i="8"/>
  <c r="AE50" i="8" s="1"/>
  <c r="AF50" i="8"/>
  <c r="AK78" i="8"/>
  <c r="BN50" i="8"/>
  <c r="AH50" i="8"/>
  <c r="AO78" i="8"/>
  <c r="BI78" i="8"/>
  <c r="AR78" i="8"/>
  <c r="AE78" i="8" s="1"/>
  <c r="BH58" i="8"/>
  <c r="BN60" i="8"/>
  <c r="AW63" i="8"/>
  <c r="K61" i="8"/>
  <c r="BB47" i="8"/>
  <c r="H4" i="8"/>
  <c r="I6" i="8" s="1"/>
  <c r="AI47" i="8"/>
  <c r="BI47" i="8"/>
  <c r="BA75" i="8"/>
  <c r="BN75" i="8"/>
  <c r="BF75" i="8"/>
  <c r="AR75" i="8"/>
  <c r="AE75" i="8" s="1"/>
  <c r="AB50" i="8"/>
  <c r="BJ64" i="8"/>
  <c r="BC78" i="8"/>
  <c r="AN78" i="8"/>
  <c r="AF73" i="8"/>
  <c r="E14" i="8"/>
  <c r="F16" i="8" s="1"/>
  <c r="BN73" i="8"/>
  <c r="AL46" i="8"/>
  <c r="AQ46" i="8"/>
  <c r="BB46" i="8"/>
  <c r="BB62" i="8"/>
  <c r="BI73" i="8"/>
  <c r="BH56" i="8"/>
  <c r="AT63" i="8"/>
  <c r="BK56" i="8"/>
  <c r="AI63" i="8"/>
  <c r="BA64" i="8"/>
  <c r="BK58" i="8"/>
  <c r="AR58" i="8"/>
  <c r="AE58" i="8" s="1"/>
  <c r="BK60" i="8"/>
  <c r="AY50" i="8"/>
  <c r="AH78" i="8"/>
  <c r="AU78" i="8"/>
  <c r="AI50" i="8"/>
  <c r="AX50" i="8"/>
  <c r="AI78" i="8"/>
  <c r="AS78" i="8"/>
  <c r="BE58" i="8"/>
  <c r="AO45" i="8"/>
  <c r="B4" i="8"/>
  <c r="D8" i="8" s="1"/>
  <c r="BF45" i="8"/>
  <c r="AG45" i="8"/>
  <c r="BJ54" i="8"/>
  <c r="AJ54" i="8"/>
  <c r="AQ54" i="8"/>
  <c r="AZ54" i="8"/>
  <c r="AT54" i="8"/>
  <c r="AG64" i="8"/>
  <c r="AV63" i="8"/>
  <c r="BG68" i="8"/>
  <c r="BK63" i="8"/>
  <c r="AJ62" i="8"/>
  <c r="AL62" i="8"/>
  <c r="BA62" i="8"/>
  <c r="AZ62" i="8"/>
  <c r="AB62" i="8"/>
  <c r="BJ63" i="8"/>
  <c r="AQ63" i="8"/>
  <c r="AR77" i="8"/>
  <c r="AE77" i="8" s="1"/>
  <c r="BI77" i="8"/>
  <c r="BM63" i="8"/>
  <c r="AZ77" i="8"/>
  <c r="AV64" i="8"/>
  <c r="H29" i="8"/>
  <c r="I29" i="8" s="1"/>
  <c r="AL64" i="8"/>
  <c r="AF60" i="8"/>
  <c r="BB60" i="8"/>
  <c r="AW68" i="8"/>
  <c r="AX68" i="8"/>
  <c r="BA60" i="8"/>
  <c r="AV77" i="8"/>
  <c r="AS68" i="8"/>
  <c r="BD68" i="8"/>
  <c r="AQ68" i="8"/>
  <c r="AU60" i="8"/>
  <c r="AZ60" i="8"/>
  <c r="BH53" i="8"/>
  <c r="B56" i="8"/>
  <c r="AW54" i="8"/>
  <c r="AM54" i="8"/>
  <c r="K9" i="8"/>
  <c r="M11" i="8" s="1"/>
  <c r="AK54" i="8"/>
  <c r="AO54" i="8"/>
  <c r="AT64" i="8"/>
  <c r="AY68" i="8"/>
  <c r="B66" i="8"/>
  <c r="S66" i="8" s="1"/>
  <c r="BD62" i="8"/>
  <c r="BM62" i="8"/>
  <c r="BL62" i="8"/>
  <c r="AW62" i="8"/>
  <c r="BN62" i="8"/>
  <c r="AG63" i="8"/>
  <c r="AL63" i="8"/>
  <c r="AM77" i="8"/>
  <c r="BH77" i="8"/>
  <c r="AZ63" i="8"/>
  <c r="AJ63" i="8"/>
  <c r="BI63" i="8"/>
  <c r="BH63" i="8"/>
  <c r="AS64" i="8"/>
  <c r="AQ77" i="8"/>
  <c r="B67" i="8"/>
  <c r="S67" i="8" s="1"/>
  <c r="AV60" i="8"/>
  <c r="AO60" i="8"/>
  <c r="BK68" i="8"/>
  <c r="AB68" i="8"/>
  <c r="AH64" i="8"/>
  <c r="AG68" i="8"/>
  <c r="AV68" i="8"/>
  <c r="B71" i="8"/>
  <c r="L71" i="8" s="1"/>
  <c r="AB60" i="8"/>
  <c r="BD60" i="8"/>
  <c r="BO60" i="8"/>
  <c r="AU54" i="8"/>
  <c r="AV54" i="8"/>
  <c r="AN54" i="8"/>
  <c r="BA54" i="8"/>
  <c r="B57" i="8"/>
  <c r="F57" i="8" s="1"/>
  <c r="AU63" i="8"/>
  <c r="AX64" i="8"/>
  <c r="AF64" i="8"/>
  <c r="BH68" i="8"/>
  <c r="AU62" i="8"/>
  <c r="AR62" i="8"/>
  <c r="AE62" i="8" s="1"/>
  <c r="BC62" i="8"/>
  <c r="Q14" i="8"/>
  <c r="R18" i="8" s="1"/>
  <c r="AH63" i="8"/>
  <c r="AS63" i="8"/>
  <c r="BA63" i="8"/>
  <c r="AO77" i="8"/>
  <c r="AK77" i="8"/>
  <c r="AL77" i="8"/>
  <c r="AQ64" i="8"/>
  <c r="BE64" i="8"/>
  <c r="BJ77" i="8"/>
  <c r="AM64" i="8"/>
  <c r="BI60" i="8"/>
  <c r="E19" i="8"/>
  <c r="G23" i="8" s="1"/>
  <c r="BN64" i="8"/>
  <c r="AU68" i="8"/>
  <c r="BE68" i="8"/>
  <c r="AZ68" i="8"/>
  <c r="AR60" i="8"/>
  <c r="AE60" i="8" s="1"/>
  <c r="AP60" i="8"/>
  <c r="BG50" i="8"/>
  <c r="BF50" i="8"/>
  <c r="AR54" i="8"/>
  <c r="AE54" i="8" s="1"/>
  <c r="BB54" i="8"/>
  <c r="BK54" i="8"/>
  <c r="BF54" i="8"/>
  <c r="AR64" i="8"/>
  <c r="AE64" i="8" s="1"/>
  <c r="AO64" i="8"/>
  <c r="BO68" i="8"/>
  <c r="AT62" i="8"/>
  <c r="AN62" i="8"/>
  <c r="BG62" i="8"/>
  <c r="BK62" i="8"/>
  <c r="AK62" i="8"/>
  <c r="AN63" i="8"/>
  <c r="AM63" i="8"/>
  <c r="BG63" i="8"/>
  <c r="AS77" i="8"/>
  <c r="AW77" i="8"/>
  <c r="AF77" i="8"/>
  <c r="AT77" i="8"/>
  <c r="BD77" i="8"/>
  <c r="BF63" i="8"/>
  <c r="BD64" i="8"/>
  <c r="AX60" i="8"/>
  <c r="AI68" i="8"/>
  <c r="AK60" i="8"/>
  <c r="BC64" i="8"/>
  <c r="AY60" i="8"/>
  <c r="AN68" i="8"/>
  <c r="BI68" i="8"/>
  <c r="BC60" i="8"/>
  <c r="BL60" i="8"/>
  <c r="AL60" i="8"/>
  <c r="BG54" i="8"/>
  <c r="AX54" i="8"/>
  <c r="AF54" i="8"/>
  <c r="BC54" i="8"/>
  <c r="BH54" i="8"/>
  <c r="AO63" i="8"/>
  <c r="BL64" i="8"/>
  <c r="BK64" i="8"/>
  <c r="AF68" i="8"/>
  <c r="BO62" i="8"/>
  <c r="AH62" i="8"/>
  <c r="AG62" i="8"/>
  <c r="BJ62" i="8"/>
  <c r="BI62" i="8"/>
  <c r="BL63" i="8"/>
  <c r="BN63" i="8"/>
  <c r="BF77" i="8"/>
  <c r="BL77" i="8"/>
  <c r="AP77" i="8"/>
  <c r="AN77" i="8"/>
  <c r="BO77" i="8"/>
  <c r="AP63" i="8"/>
  <c r="AX63" i="8"/>
  <c r="AZ64" i="8"/>
  <c r="AB77" i="8"/>
  <c r="AR63" i="8"/>
  <c r="AE63" i="8" s="1"/>
  <c r="BG64" i="8"/>
  <c r="BG77" i="8"/>
  <c r="BE60" i="8"/>
  <c r="AM60" i="8"/>
  <c r="AT60" i="8"/>
  <c r="AW64" i="8"/>
  <c r="AS60" i="8"/>
  <c r="BJ68" i="8"/>
  <c r="AK68" i="8"/>
  <c r="BG60" i="8"/>
  <c r="AI60" i="8"/>
  <c r="BH60" i="8"/>
  <c r="BH51" i="8"/>
  <c r="AY51" i="8"/>
  <c r="BD51" i="8"/>
  <c r="B54" i="8"/>
  <c r="BI54" i="8"/>
  <c r="AP54" i="8"/>
  <c r="BO54" i="8"/>
  <c r="AI54" i="8"/>
  <c r="AJ64" i="8"/>
  <c r="AI64" i="8"/>
  <c r="AO68" i="8"/>
  <c r="BB63" i="8"/>
  <c r="AS62" i="8"/>
  <c r="AY62" i="8"/>
  <c r="AP62" i="8"/>
  <c r="AO62" i="8"/>
  <c r="BO63" i="8"/>
  <c r="AY63" i="8"/>
  <c r="AX77" i="8"/>
  <c r="AU77" i="8"/>
  <c r="BM77" i="8"/>
  <c r="BE77" i="8"/>
  <c r="AF63" i="8"/>
  <c r="AK64" i="8"/>
  <c r="BH64" i="8"/>
  <c r="BF68" i="8"/>
  <c r="BO64" i="8"/>
  <c r="BA68" i="8"/>
  <c r="BJ60" i="8"/>
  <c r="AL68" i="8"/>
  <c r="BB68" i="8"/>
  <c r="AN60" i="8"/>
  <c r="BM60" i="8"/>
  <c r="AQ60" i="8"/>
  <c r="BB45" i="8"/>
  <c r="K64" i="8"/>
  <c r="I64" i="8"/>
  <c r="L31" i="8"/>
  <c r="AE45" i="8"/>
  <c r="AE76" i="8"/>
  <c r="AE53" i="8"/>
  <c r="AE48" i="8"/>
  <c r="AE74" i="8"/>
  <c r="AE57" i="8"/>
  <c r="AE80" i="8"/>
  <c r="AE79" i="8"/>
  <c r="AE69" i="8"/>
  <c r="AE65" i="8"/>
  <c r="AE61" i="8"/>
  <c r="K31" i="8"/>
  <c r="R11" i="8"/>
  <c r="P16" i="8"/>
  <c r="H11" i="8"/>
  <c r="M31" i="8"/>
  <c r="N18" i="8"/>
  <c r="I24" i="8"/>
  <c r="L4" i="8"/>
  <c r="K33" i="8"/>
  <c r="S64" i="8"/>
  <c r="N16" i="8"/>
  <c r="L33" i="8"/>
  <c r="D64" i="8"/>
  <c r="O16" i="8"/>
  <c r="I28" i="8"/>
  <c r="M8" i="8"/>
  <c r="M33" i="8"/>
  <c r="L64" i="8"/>
  <c r="O18" i="8"/>
  <c r="H26" i="8"/>
  <c r="O64" i="8"/>
  <c r="P18" i="8"/>
  <c r="J28" i="8"/>
  <c r="K6" i="8"/>
  <c r="S11" i="8"/>
  <c r="N64" i="8"/>
  <c r="C64" i="8"/>
  <c r="R64" i="8"/>
  <c r="E64" i="8"/>
  <c r="J64" i="8"/>
  <c r="M64" i="8"/>
  <c r="G64" i="8"/>
  <c r="P64" i="8"/>
  <c r="F64" i="8"/>
  <c r="S13" i="8"/>
  <c r="R9" i="8"/>
  <c r="R13" i="8"/>
  <c r="Q11" i="8"/>
  <c r="O4" i="8"/>
  <c r="O6" i="8"/>
  <c r="L16" i="7"/>
  <c r="N8" i="8"/>
  <c r="O8" i="8"/>
  <c r="G28" i="8"/>
  <c r="G26" i="8"/>
  <c r="F24" i="8"/>
  <c r="E28" i="8"/>
  <c r="P49" i="8"/>
  <c r="E49" i="8"/>
  <c r="I49" i="8"/>
  <c r="H49" i="8"/>
  <c r="O49" i="8"/>
  <c r="Q49" i="8"/>
  <c r="J49" i="8"/>
  <c r="R49" i="8"/>
  <c r="L49" i="8"/>
  <c r="N49" i="8"/>
  <c r="F49" i="8"/>
  <c r="C49" i="8"/>
  <c r="S49" i="8"/>
  <c r="G49" i="8"/>
  <c r="M49" i="8"/>
  <c r="D49" i="8"/>
  <c r="K49" i="8"/>
  <c r="B26" i="8"/>
  <c r="D28" i="8"/>
  <c r="D26" i="8"/>
  <c r="C24" i="8"/>
  <c r="C28" i="8"/>
  <c r="B28" i="8"/>
  <c r="C26" i="8"/>
  <c r="O9" i="8"/>
  <c r="O11" i="8"/>
  <c r="P11" i="8"/>
  <c r="O13" i="8"/>
  <c r="N13" i="8"/>
  <c r="N11" i="8"/>
  <c r="P13" i="8"/>
  <c r="H18" i="8"/>
  <c r="J18" i="8"/>
  <c r="I14" i="8"/>
  <c r="O19" i="8"/>
  <c r="N21" i="8"/>
  <c r="P23" i="8"/>
  <c r="N23" i="8"/>
  <c r="O23" i="8"/>
  <c r="O21" i="8"/>
  <c r="P21" i="8"/>
  <c r="D18" i="8"/>
  <c r="C14" i="8"/>
  <c r="B16" i="8"/>
  <c r="B18" i="8"/>
  <c r="D16" i="8"/>
  <c r="C16" i="8"/>
  <c r="C18" i="8"/>
  <c r="M23" i="8"/>
  <c r="F33" i="8"/>
  <c r="F31" i="8"/>
  <c r="G33" i="8"/>
  <c r="E31" i="8"/>
  <c r="G31" i="8"/>
  <c r="E33" i="8"/>
  <c r="F29" i="8"/>
  <c r="H8" i="8"/>
  <c r="B31" i="8"/>
  <c r="C33" i="8"/>
  <c r="C31" i="8"/>
  <c r="D33" i="8"/>
  <c r="B33" i="8"/>
  <c r="D31" i="8"/>
  <c r="C29" i="8"/>
  <c r="S70" i="8"/>
  <c r="R70" i="8"/>
  <c r="Q70" i="8"/>
  <c r="H70" i="8"/>
  <c r="N70" i="8"/>
  <c r="J70" i="8"/>
  <c r="K70" i="8"/>
  <c r="C70" i="8"/>
  <c r="M70" i="8"/>
  <c r="L70" i="8"/>
  <c r="D70" i="8"/>
  <c r="P70" i="8"/>
  <c r="G70" i="8"/>
  <c r="I70" i="8"/>
  <c r="F70" i="8"/>
  <c r="O70" i="8"/>
  <c r="E70" i="8"/>
  <c r="R72" i="8"/>
  <c r="F72" i="8"/>
  <c r="E72" i="8"/>
  <c r="K72" i="8"/>
  <c r="N72" i="8"/>
  <c r="O72" i="8"/>
  <c r="H72" i="8"/>
  <c r="C72" i="8"/>
  <c r="P72" i="8"/>
  <c r="S72" i="8"/>
  <c r="I72" i="8"/>
  <c r="G72" i="8"/>
  <c r="Q72" i="8"/>
  <c r="L72" i="8"/>
  <c r="J72" i="8"/>
  <c r="D72" i="8"/>
  <c r="M72" i="8"/>
  <c r="G55" i="8"/>
  <c r="I55" i="8"/>
  <c r="F11" i="8"/>
  <c r="G6" i="8"/>
  <c r="E8" i="8"/>
  <c r="L13" i="7"/>
  <c r="F4" i="8"/>
  <c r="E6" i="8"/>
  <c r="F8" i="8"/>
  <c r="F6" i="8"/>
  <c r="G8" i="8"/>
  <c r="Q28" i="8"/>
  <c r="Q26" i="8"/>
  <c r="K62" i="8"/>
  <c r="E62" i="8"/>
  <c r="J62" i="8"/>
  <c r="R62" i="8"/>
  <c r="I62" i="8"/>
  <c r="H62" i="8"/>
  <c r="K60" i="8"/>
  <c r="I60" i="8"/>
  <c r="F60" i="8"/>
  <c r="J60" i="8"/>
  <c r="H60" i="8"/>
  <c r="P60" i="8"/>
  <c r="D60" i="8"/>
  <c r="S60" i="8"/>
  <c r="E60" i="8"/>
  <c r="C60" i="8"/>
  <c r="O60" i="8"/>
  <c r="R60" i="8"/>
  <c r="M60" i="8"/>
  <c r="N60" i="8"/>
  <c r="Q60" i="8"/>
  <c r="G60" i="8"/>
  <c r="L60" i="8"/>
  <c r="D21" i="8"/>
  <c r="B23" i="8"/>
  <c r="C21" i="8"/>
  <c r="D23" i="8"/>
  <c r="C19" i="8"/>
  <c r="B21" i="8"/>
  <c r="C23" i="8"/>
  <c r="D74" i="8"/>
  <c r="E74" i="8"/>
  <c r="B75" i="8"/>
  <c r="A76" i="8"/>
  <c r="C74" i="8" l="1"/>
  <c r="L62" i="8"/>
  <c r="D62" i="8"/>
  <c r="S28" i="8"/>
  <c r="R55" i="8"/>
  <c r="H16" i="8"/>
  <c r="P6" i="8"/>
  <c r="L15" i="7"/>
  <c r="H13" i="8"/>
  <c r="G52" i="8"/>
  <c r="M6" i="8"/>
  <c r="P74" i="8"/>
  <c r="G74" i="8"/>
  <c r="N62" i="8"/>
  <c r="P68" i="8"/>
  <c r="P52" i="8"/>
  <c r="N74" i="8"/>
  <c r="Q62" i="8"/>
  <c r="Q55" i="8"/>
  <c r="E63" i="8"/>
  <c r="O62" i="8"/>
  <c r="I16" i="8"/>
  <c r="P8" i="8"/>
  <c r="L74" i="8"/>
  <c r="P62" i="8"/>
  <c r="C62" i="8"/>
  <c r="G62" i="8"/>
  <c r="M55" i="8"/>
  <c r="I18" i="8"/>
  <c r="L59" i="8"/>
  <c r="K8" i="8"/>
  <c r="I63" i="8"/>
  <c r="F65" i="8"/>
  <c r="S62" i="8"/>
  <c r="AE68" i="8"/>
  <c r="R6" i="8"/>
  <c r="Q74" i="8"/>
  <c r="M62" i="8"/>
  <c r="R26" i="8"/>
  <c r="J55" i="8"/>
  <c r="J51" i="8"/>
  <c r="Q59" i="8"/>
  <c r="L8" i="8"/>
  <c r="I13" i="8"/>
  <c r="L65" i="8"/>
  <c r="G68" i="8"/>
  <c r="G51" i="8"/>
  <c r="C52" i="8"/>
  <c r="D51" i="8"/>
  <c r="N52" i="8"/>
  <c r="O68" i="8"/>
  <c r="N51" i="8"/>
  <c r="M26" i="8"/>
  <c r="L52" i="8"/>
  <c r="R68" i="8"/>
  <c r="O65" i="8"/>
  <c r="E51" i="8"/>
  <c r="K28" i="8"/>
  <c r="P51" i="8"/>
  <c r="R23" i="8"/>
  <c r="S51" i="8"/>
  <c r="M51" i="8"/>
  <c r="H52" i="8"/>
  <c r="D52" i="8"/>
  <c r="I68" i="8"/>
  <c r="Q51" i="8"/>
  <c r="R52" i="8"/>
  <c r="D69" i="8"/>
  <c r="C69" i="8"/>
  <c r="I53" i="8"/>
  <c r="F53" i="8"/>
  <c r="K69" i="8"/>
  <c r="O69" i="8"/>
  <c r="P53" i="8"/>
  <c r="M53" i="8"/>
  <c r="J69" i="8"/>
  <c r="S69" i="8"/>
  <c r="G53" i="8"/>
  <c r="E69" i="8"/>
  <c r="H69" i="8"/>
  <c r="I69" i="8"/>
  <c r="E23" i="8"/>
  <c r="Q53" i="8"/>
  <c r="D53" i="8"/>
  <c r="N53" i="8"/>
  <c r="G69" i="8"/>
  <c r="L69" i="8"/>
  <c r="S53" i="8"/>
  <c r="Q69" i="8"/>
  <c r="H53" i="8"/>
  <c r="K53" i="8"/>
  <c r="P69" i="8"/>
  <c r="F69" i="8"/>
  <c r="M69" i="8"/>
  <c r="R53" i="8"/>
  <c r="N69" i="8"/>
  <c r="E53" i="8"/>
  <c r="C53" i="8"/>
  <c r="R29" i="8"/>
  <c r="S31" i="8"/>
  <c r="Q33" i="8"/>
  <c r="I23" i="8"/>
  <c r="G21" i="8"/>
  <c r="H21" i="8"/>
  <c r="I21" i="8"/>
  <c r="H23" i="8"/>
  <c r="J8" i="8"/>
  <c r="J23" i="8"/>
  <c r="K68" i="8"/>
  <c r="D68" i="8"/>
  <c r="C51" i="8"/>
  <c r="M15" i="7" s="1"/>
  <c r="O51" i="8"/>
  <c r="R33" i="8"/>
  <c r="D59" i="8"/>
  <c r="M52" i="8"/>
  <c r="H68" i="8"/>
  <c r="E68" i="8"/>
  <c r="H51" i="8"/>
  <c r="R51" i="8"/>
  <c r="Q31" i="8"/>
  <c r="F52" i="8"/>
  <c r="I52" i="8"/>
  <c r="Q21" i="8"/>
  <c r="Q52" i="8"/>
  <c r="S65" i="8"/>
  <c r="J21" i="8"/>
  <c r="F55" i="8"/>
  <c r="J68" i="8"/>
  <c r="M68" i="8"/>
  <c r="F51" i="8"/>
  <c r="K51" i="8"/>
  <c r="S33" i="8"/>
  <c r="O52" i="8"/>
  <c r="K52" i="8"/>
  <c r="E21" i="8"/>
  <c r="S21" i="8"/>
  <c r="R19" i="8"/>
  <c r="J52" i="8"/>
  <c r="F59" i="8"/>
  <c r="L68" i="8"/>
  <c r="S68" i="8"/>
  <c r="L51" i="8"/>
  <c r="K26" i="8"/>
  <c r="E52" i="8"/>
  <c r="L16" i="8"/>
  <c r="F26" i="8"/>
  <c r="O57" i="8"/>
  <c r="Q66" i="8"/>
  <c r="F28" i="8"/>
  <c r="E18" i="8"/>
  <c r="G18" i="8"/>
  <c r="H59" i="8"/>
  <c r="S6" i="8"/>
  <c r="S16" i="8"/>
  <c r="M67" i="8"/>
  <c r="D71" i="8"/>
  <c r="D66" i="8"/>
  <c r="C63" i="8"/>
  <c r="S63" i="8"/>
  <c r="Q6" i="8"/>
  <c r="Q18" i="8"/>
  <c r="F66" i="8"/>
  <c r="Q67" i="8"/>
  <c r="O53" i="8"/>
  <c r="F23" i="8"/>
  <c r="F21" i="8"/>
  <c r="L53" i="8"/>
  <c r="G71" i="8"/>
  <c r="S8" i="8"/>
  <c r="E66" i="8"/>
  <c r="P63" i="8"/>
  <c r="L63" i="8"/>
  <c r="P66" i="8"/>
  <c r="R8" i="8"/>
  <c r="F67" i="8"/>
  <c r="O63" i="8"/>
  <c r="D63" i="8"/>
  <c r="I57" i="8"/>
  <c r="R4" i="8"/>
  <c r="G67" i="8"/>
  <c r="J63" i="8"/>
  <c r="I71" i="8"/>
  <c r="R67" i="8"/>
  <c r="N63" i="8"/>
  <c r="H63" i="8"/>
  <c r="R63" i="8"/>
  <c r="G63" i="8"/>
  <c r="P57" i="8"/>
  <c r="P71" i="8"/>
  <c r="M57" i="8"/>
  <c r="Q63" i="8"/>
  <c r="M71" i="8"/>
  <c r="F63" i="8"/>
  <c r="M63" i="8"/>
  <c r="L11" i="8"/>
  <c r="F19" i="8"/>
  <c r="H33" i="8"/>
  <c r="P28" i="8"/>
  <c r="M21" i="8"/>
  <c r="P48" i="8"/>
  <c r="R48" i="8"/>
  <c r="M50" i="8"/>
  <c r="H28" i="8"/>
  <c r="H50" i="8"/>
  <c r="K50" i="8"/>
  <c r="F50" i="8"/>
  <c r="S48" i="8"/>
  <c r="J26" i="8"/>
  <c r="N26" i="8"/>
  <c r="L21" i="8"/>
  <c r="E50" i="8"/>
  <c r="O24" i="8"/>
  <c r="J33" i="8"/>
  <c r="M48" i="8"/>
  <c r="Q50" i="8"/>
  <c r="D13" i="8"/>
  <c r="BN40" i="8"/>
  <c r="I31" i="8"/>
  <c r="I4" i="8"/>
  <c r="K11" i="8"/>
  <c r="B11" i="8"/>
  <c r="BE40" i="8"/>
  <c r="M74" i="8"/>
  <c r="H74" i="8"/>
  <c r="R28" i="8"/>
  <c r="E65" i="8"/>
  <c r="J65" i="8"/>
  <c r="E55" i="8"/>
  <c r="N55" i="8"/>
  <c r="L14" i="7"/>
  <c r="L13" i="8"/>
  <c r="F68" i="8"/>
  <c r="C68" i="8"/>
  <c r="L19" i="8"/>
  <c r="G16" i="8"/>
  <c r="I59" i="8"/>
  <c r="M28" i="8"/>
  <c r="N50" i="8"/>
  <c r="O26" i="8"/>
  <c r="O28" i="8"/>
  <c r="N59" i="8"/>
  <c r="J48" i="8"/>
  <c r="L48" i="8"/>
  <c r="S23" i="8"/>
  <c r="D48" i="8"/>
  <c r="P50" i="8"/>
  <c r="J11" i="8"/>
  <c r="M16" i="8"/>
  <c r="L18" i="8"/>
  <c r="J13" i="8"/>
  <c r="M65" i="8"/>
  <c r="P65" i="8"/>
  <c r="F14" i="8"/>
  <c r="N28" i="8"/>
  <c r="C11" i="8"/>
  <c r="I74" i="8"/>
  <c r="O74" i="8"/>
  <c r="R24" i="8"/>
  <c r="I65" i="8"/>
  <c r="R65" i="8"/>
  <c r="D55" i="8"/>
  <c r="C55" i="8"/>
  <c r="J6" i="8"/>
  <c r="L9" i="8"/>
  <c r="Q68" i="8"/>
  <c r="K21" i="8"/>
  <c r="F18" i="8"/>
  <c r="P59" i="8"/>
  <c r="O59" i="8"/>
  <c r="L24" i="8"/>
  <c r="J50" i="8"/>
  <c r="G48" i="8"/>
  <c r="B13" i="8"/>
  <c r="K23" i="8"/>
  <c r="E16" i="8"/>
  <c r="L50" i="8"/>
  <c r="K65" i="8"/>
  <c r="H6" i="8"/>
  <c r="M13" i="8"/>
  <c r="O50" i="8"/>
  <c r="D11" i="8"/>
  <c r="K16" i="8"/>
  <c r="I48" i="8"/>
  <c r="J74" i="8"/>
  <c r="S74" i="8"/>
  <c r="F74" i="8"/>
  <c r="G65" i="8"/>
  <c r="N65" i="8"/>
  <c r="L55" i="8"/>
  <c r="I8" i="8"/>
  <c r="K13" i="8"/>
  <c r="C59" i="8"/>
  <c r="S50" i="8"/>
  <c r="G50" i="8"/>
  <c r="K48" i="8"/>
  <c r="D50" i="8"/>
  <c r="K18" i="8"/>
  <c r="R50" i="8"/>
  <c r="I11" i="8"/>
  <c r="N48" i="8"/>
  <c r="BO40" i="8"/>
  <c r="AV40" i="8"/>
  <c r="BF40" i="8"/>
  <c r="H65" i="8"/>
  <c r="K59" i="8"/>
  <c r="C9" i="8"/>
  <c r="R74" i="8"/>
  <c r="C65" i="8"/>
  <c r="Q65" i="8"/>
  <c r="S55" i="8"/>
  <c r="J59" i="8"/>
  <c r="L26" i="8"/>
  <c r="C50" i="8"/>
  <c r="C48" i="8"/>
  <c r="Q48" i="8"/>
  <c r="M18" i="8"/>
  <c r="F48" i="8"/>
  <c r="E59" i="8"/>
  <c r="R21" i="8"/>
  <c r="O48" i="8"/>
  <c r="E48" i="8"/>
  <c r="C57" i="8"/>
  <c r="G57" i="8"/>
  <c r="Q16" i="8"/>
  <c r="L66" i="8"/>
  <c r="M66" i="8"/>
  <c r="AV39" i="8"/>
  <c r="AR39" i="8"/>
  <c r="N67" i="8"/>
  <c r="K67" i="8"/>
  <c r="E67" i="8"/>
  <c r="J31" i="8"/>
  <c r="F71" i="8"/>
  <c r="BF39" i="8"/>
  <c r="R66" i="8"/>
  <c r="J66" i="8"/>
  <c r="J71" i="8"/>
  <c r="C67" i="8"/>
  <c r="O55" i="8"/>
  <c r="H55" i="8"/>
  <c r="Q57" i="8"/>
  <c r="E57" i="8"/>
  <c r="S18" i="8"/>
  <c r="C66" i="8"/>
  <c r="N66" i="8"/>
  <c r="G59" i="8"/>
  <c r="S59" i="8"/>
  <c r="P67" i="8"/>
  <c r="I33" i="8"/>
  <c r="S71" i="8"/>
  <c r="K71" i="8"/>
  <c r="S57" i="8"/>
  <c r="R57" i="8"/>
  <c r="H71" i="8"/>
  <c r="K55" i="8"/>
  <c r="L57" i="8"/>
  <c r="J57" i="8"/>
  <c r="R14" i="8"/>
  <c r="H66" i="8"/>
  <c r="K66" i="8"/>
  <c r="R59" i="8"/>
  <c r="H67" i="8"/>
  <c r="I67" i="8"/>
  <c r="O67" i="8"/>
  <c r="E71" i="8"/>
  <c r="N71" i="8"/>
  <c r="B6" i="8"/>
  <c r="H57" i="8"/>
  <c r="N57" i="8"/>
  <c r="D57" i="8"/>
  <c r="R16" i="8"/>
  <c r="G66" i="8"/>
  <c r="I66" i="8"/>
  <c r="D67" i="8"/>
  <c r="J67" i="8"/>
  <c r="H31" i="8"/>
  <c r="O71" i="8"/>
  <c r="R71" i="8"/>
  <c r="Q71" i="8"/>
  <c r="K57" i="8"/>
  <c r="O66" i="8"/>
  <c r="L67" i="8"/>
  <c r="C71" i="8"/>
  <c r="AN40" i="8"/>
  <c r="AK39" i="8"/>
  <c r="AI39" i="8"/>
  <c r="BC39" i="8"/>
  <c r="AZ40" i="8"/>
  <c r="AG39" i="8"/>
  <c r="BL39" i="8"/>
  <c r="AW39" i="8"/>
  <c r="AT40" i="8"/>
  <c r="AY40" i="8"/>
  <c r="AU39" i="8"/>
  <c r="BE39" i="8"/>
  <c r="BD40" i="8"/>
  <c r="AL39" i="8"/>
  <c r="AH40" i="8"/>
  <c r="AJ40" i="8"/>
  <c r="BN39" i="8"/>
  <c r="BK39" i="8"/>
  <c r="AG40" i="8"/>
  <c r="AH39" i="8"/>
  <c r="O31" i="8"/>
  <c r="P31" i="8"/>
  <c r="O33" i="8"/>
  <c r="AJ39" i="8"/>
  <c r="AJ41" i="8" s="1"/>
  <c r="AJ43" i="8" s="1"/>
  <c r="E11" i="8"/>
  <c r="G13" i="8"/>
  <c r="AW40" i="8"/>
  <c r="N31" i="8"/>
  <c r="AY39" i="8"/>
  <c r="N33" i="8"/>
  <c r="F13" i="8"/>
  <c r="G11" i="8"/>
  <c r="AR40" i="8"/>
  <c r="AR41" i="8" s="1"/>
  <c r="AR43" i="8" s="1"/>
  <c r="O29" i="8"/>
  <c r="F9" i="8"/>
  <c r="AL40" i="8"/>
  <c r="AT39" i="8"/>
  <c r="BL40" i="8"/>
  <c r="BA39" i="8"/>
  <c r="BO39" i="8"/>
  <c r="AU40" i="8"/>
  <c r="BK40" i="8"/>
  <c r="BK41" i="8" s="1"/>
  <c r="BK43" i="8" s="1"/>
  <c r="BB40" i="8"/>
  <c r="BH39" i="8"/>
  <c r="BI39" i="8"/>
  <c r="BA40" i="8"/>
  <c r="BB39" i="8"/>
  <c r="BJ40" i="8"/>
  <c r="BJ39" i="8"/>
  <c r="AP39" i="8"/>
  <c r="AS39" i="8"/>
  <c r="AX40" i="8"/>
  <c r="BD39" i="8"/>
  <c r="AO39" i="8"/>
  <c r="AZ39" i="8"/>
  <c r="BM40" i="8"/>
  <c r="AM40" i="8"/>
  <c r="AF40" i="8"/>
  <c r="AQ40" i="8"/>
  <c r="BG40" i="8"/>
  <c r="B8" i="8"/>
  <c r="D6" i="8"/>
  <c r="C6" i="8"/>
  <c r="C8" i="8"/>
  <c r="C4" i="8"/>
  <c r="L12" i="7"/>
  <c r="BC40" i="8"/>
  <c r="AQ39" i="8"/>
  <c r="AX39" i="8"/>
  <c r="AP40" i="8"/>
  <c r="AK40" i="8"/>
  <c r="BI40" i="8"/>
  <c r="BM39" i="8"/>
  <c r="AI40" i="8"/>
  <c r="AF39" i="8"/>
  <c r="BH40" i="8"/>
  <c r="AM39" i="8"/>
  <c r="J54" i="8"/>
  <c r="Q54" i="8"/>
  <c r="H54" i="8"/>
  <c r="K54" i="8"/>
  <c r="M54" i="8"/>
  <c r="G54" i="8"/>
  <c r="I54" i="8"/>
  <c r="S54" i="8"/>
  <c r="N54" i="8"/>
  <c r="L54" i="8"/>
  <c r="P54" i="8"/>
  <c r="O54" i="8"/>
  <c r="R54" i="8"/>
  <c r="D54" i="8"/>
  <c r="C54" i="8"/>
  <c r="F54" i="8"/>
  <c r="E54" i="8"/>
  <c r="R56" i="8"/>
  <c r="Q56" i="8"/>
  <c r="J56" i="8"/>
  <c r="G56" i="8"/>
  <c r="C56" i="8"/>
  <c r="L56" i="8"/>
  <c r="I56" i="8"/>
  <c r="N56" i="8"/>
  <c r="S56" i="8"/>
  <c r="M56" i="8"/>
  <c r="E56" i="8"/>
  <c r="O56" i="8"/>
  <c r="F56" i="8"/>
  <c r="K56" i="8"/>
  <c r="H56" i="8"/>
  <c r="P56" i="8"/>
  <c r="D56" i="8"/>
  <c r="AN39" i="8"/>
  <c r="AS40" i="8"/>
  <c r="BG39" i="8"/>
  <c r="AO40" i="8"/>
  <c r="AO41" i="8" s="1"/>
  <c r="AO43" i="8" s="1"/>
  <c r="AE39" i="8"/>
  <c r="AE40" i="8"/>
  <c r="M16" i="7"/>
  <c r="M13" i="7"/>
  <c r="A77" i="8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AW41" i="8" l="1"/>
  <c r="AW43" i="8" s="1"/>
  <c r="BF41" i="8"/>
  <c r="BF43" i="8" s="1"/>
  <c r="AL41" i="8"/>
  <c r="AL43" i="8" s="1"/>
  <c r="AN41" i="8"/>
  <c r="AN43" i="8" s="1"/>
  <c r="AV41" i="8"/>
  <c r="AV43" i="8" s="1"/>
  <c r="BE41" i="8"/>
  <c r="BE43" i="8" s="1"/>
  <c r="AH41" i="8"/>
  <c r="AH43" i="8" s="1"/>
  <c r="M14" i="7"/>
  <c r="BN41" i="8"/>
  <c r="BN43" i="8" s="1"/>
  <c r="BC41" i="8"/>
  <c r="BC43" i="8" s="1"/>
  <c r="AI41" i="8"/>
  <c r="AI43" i="8" s="1"/>
  <c r="M12" i="7"/>
  <c r="AZ41" i="8"/>
  <c r="AZ43" i="8" s="1"/>
  <c r="BL41" i="8"/>
  <c r="BL43" i="8" s="1"/>
  <c r="BA41" i="8"/>
  <c r="BA43" i="8" s="1"/>
  <c r="AG41" i="8"/>
  <c r="AG43" i="8" s="1"/>
  <c r="BO41" i="8"/>
  <c r="BO43" i="8" s="1"/>
  <c r="BJ41" i="8"/>
  <c r="BJ43" i="8" s="1"/>
  <c r="AU41" i="8"/>
  <c r="AU43" i="8" s="1"/>
  <c r="AK41" i="8"/>
  <c r="AK43" i="8" s="1"/>
  <c r="AY41" i="8"/>
  <c r="AY43" i="8" s="1"/>
  <c r="AX41" i="8"/>
  <c r="AX43" i="8" s="1"/>
  <c r="BI41" i="8"/>
  <c r="BI43" i="8" s="1"/>
  <c r="AT41" i="8"/>
  <c r="AT43" i="8" s="1"/>
  <c r="BD41" i="8"/>
  <c r="BD43" i="8" s="1"/>
  <c r="BG41" i="8"/>
  <c r="BG43" i="8" s="1"/>
  <c r="AQ41" i="8"/>
  <c r="AQ43" i="8" s="1"/>
  <c r="AP41" i="8"/>
  <c r="AP43" i="8" s="1"/>
  <c r="BB41" i="8"/>
  <c r="BB43" i="8" s="1"/>
  <c r="BH41" i="8"/>
  <c r="BH43" i="8" s="1"/>
  <c r="AF41" i="8"/>
  <c r="AF43" i="8" s="1"/>
  <c r="AS41" i="8"/>
  <c r="AS43" i="8" s="1"/>
  <c r="BM41" i="8"/>
  <c r="BM43" i="8" s="1"/>
  <c r="AM41" i="8"/>
  <c r="AM43" i="8" s="1"/>
  <c r="Z41" i="8"/>
  <c r="Z42" i="8" s="1"/>
  <c r="AE41" i="8"/>
  <c r="AE43" i="8" s="1"/>
  <c r="D76" i="8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L4" i="7" l="1"/>
  <c r="Y45" i="8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G77" i="8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<sst xmlns="http://schemas.openxmlformats.org/spreadsheetml/2006/main" count="6982" uniqueCount="2238">
  <si>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</si>
  <si>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</si>
  <si>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</si>
  <si>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</si>
  <si>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</si>
  <si>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</si>
  <si>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</si>
  <si>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</si>
  <si>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</si>
  <si>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</si>
  <si>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</si>
  <si>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</si>
  <si>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</si>
  <si>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</si>
  <si>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</si>
  <si>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</si>
  <si>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</si>
  <si>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</si>
  <si>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</si>
  <si>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</si>
  <si>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</si>
  <si>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</si>
  <si>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</si>
  <si>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</si>
  <si>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</si>
  <si>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</si>
  <si>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</si>
  <si>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</si>
  <si>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</si>
  <si>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</si>
  <si>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</si>
  <si>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</si>
  <si>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</si>
  <si>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</si>
  <si>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</si>
  <si>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</si>
  <si>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</si>
  <si>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</si>
  <si>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</si>
  <si>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</si>
  <si>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</si>
  <si>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</si>
  <si>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</si>
  <si>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</si>
  <si>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</si>
  <si>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</si>
  <si>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</si>
  <si>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</si>
  <si>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</si>
  <si>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</si>
  <si>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</si>
  <si>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</si>
  <si>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</si>
  <si>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</si>
  <si>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KRDMD TI Equity</t>
  </si>
  <si>
    <t>MAVI TI Equity</t>
  </si>
  <si>
    <t>KOZAL TI Equity</t>
  </si>
  <si>
    <t>TSKB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</si>
  <si>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</si>
  <si>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</si>
  <si>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</si>
  <si>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</si>
  <si>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</si>
  <si>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</si>
  <si>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</si>
  <si>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</si>
  <si>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</si>
  <si>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</si>
  <si>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</si>
  <si>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</si>
  <si>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</si>
  <si>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</si>
  <si>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</si>
  <si>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</si>
  <si>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</si>
  <si>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</si>
  <si>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GOZDE TI Equity</t>
  </si>
  <si>
    <t>GUBRF TI Equity</t>
  </si>
  <si>
    <t>NETAS TI Equity</t>
  </si>
  <si>
    <t>EGEEN TI Equity</t>
  </si>
  <si>
    <t>ODAS TI Equity</t>
  </si>
  <si>
    <t>ALGYO TI Equity</t>
  </si>
  <si>
    <t>GSDHO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</si>
  <si>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</si>
  <si>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</si>
  <si>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</si>
  <si>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</si>
  <si>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</si>
  <si>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</si>
  <si>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</si>
  <si>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</si>
  <si>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</si>
  <si>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</si>
  <si>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</si>
  <si>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</si>
  <si>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</si>
  <si>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</si>
  <si>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</si>
  <si>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</si>
  <si>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</si>
  <si>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</si>
  <si>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</si>
  <si>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</si>
  <si>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</si>
  <si>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</si>
  <si>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</si>
  <si>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</si>
  <si>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</si>
  <si>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</si>
  <si>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</si>
  <si>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</si>
  <si>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</si>
  <si>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</si>
  <si>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</si>
  <si>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</si>
  <si>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</si>
  <si>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</si>
  <si>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</si>
  <si>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</si>
  <si>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</si>
  <si>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</si>
  <si>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</si>
  <si>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</si>
  <si>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</si>
  <si>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</si>
  <si>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</si>
  <si>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</si>
  <si>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</si>
  <si>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</si>
  <si>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</si>
  <si>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</si>
  <si>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</si>
  <si>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</si>
  <si>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</si>
  <si>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</si>
  <si>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</si>
  <si>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</si>
  <si>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</si>
  <si>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</si>
  <si>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</si>
  <si>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</si>
  <si>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</si>
  <si>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</si>
  <si>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</si>
  <si>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</si>
  <si>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</si>
  <si>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</si>
  <si>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</si>
  <si>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</si>
  <si>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</si>
  <si>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</si>
  <si>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</si>
  <si>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</si>
  <si>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</si>
  <si>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</si>
  <si>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</si>
  <si>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</si>
  <si>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</si>
  <si>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</si>
  <si>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</si>
  <si>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</si>
  <si>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</si>
  <si>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</si>
  <si>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</si>
  <si>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</si>
  <si>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</si>
  <si>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</si>
  <si>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</si>
  <si>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</si>
  <si>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</si>
  <si>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</si>
  <si>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</si>
  <si>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</si>
  <si>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</si>
  <si>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</si>
  <si>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</si>
  <si>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</si>
  <si>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</si>
  <si>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</si>
  <si>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</si>
  <si>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</si>
  <si>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</si>
  <si>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</si>
  <si>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</si>
  <si>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</si>
  <si>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</si>
  <si>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</si>
  <si>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</si>
  <si>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</si>
  <si>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</si>
  <si>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</si>
  <si>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</si>
  <si>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</si>
  <si>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</si>
  <si>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</si>
  <si>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</si>
  <si>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</si>
  <si>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</si>
  <si>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</si>
  <si>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</si>
  <si>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</si>
  <si>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</si>
  <si>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</si>
  <si>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</si>
  <si>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</si>
  <si>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</si>
  <si>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</si>
  <si>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</si>
  <si>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</si>
  <si>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</si>
  <si>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</si>
  <si>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</si>
  <si>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</si>
  <si>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</si>
  <si>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</si>
  <si>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</si>
  <si>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</si>
  <si>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</si>
  <si>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</si>
  <si>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</si>
  <si>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</si>
  <si>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</si>
  <si>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</si>
  <si>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</si>
  <si>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</si>
  <si>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</si>
  <si>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</si>
  <si>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</si>
  <si>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</si>
  <si>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</si>
  <si>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</si>
  <si>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</si>
  <si>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</si>
  <si>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</si>
  <si>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</si>
  <si>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PFE UN Equity</t>
  </si>
  <si>
    <t>PG UN Equity</t>
  </si>
  <si>
    <t>T UN Equity</t>
  </si>
  <si>
    <t>TRV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</si>
  <si>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</si>
  <si>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</si>
  <si>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</si>
  <si>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</si>
  <si>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</si>
  <si>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</si>
  <si>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</si>
  <si>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</si>
  <si>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</si>
  <si>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</si>
  <si>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</si>
  <si>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</si>
  <si>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</si>
  <si>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</si>
  <si>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</si>
  <si>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</si>
  <si>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</si>
  <si>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</si>
  <si>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</si>
  <si>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</si>
  <si>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HES UN Equity</t>
  </si>
  <si>
    <t>AON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</si>
  <si>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</si>
  <si>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</si>
  <si>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</si>
  <si>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</si>
  <si>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</si>
  <si>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</si>
  <si>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</si>
  <si>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</si>
  <si>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</si>
  <si>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</si>
  <si>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</si>
  <si>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</si>
  <si>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</si>
  <si>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</si>
  <si>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</si>
  <si>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</si>
  <si>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</si>
  <si>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</si>
  <si>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</si>
  <si>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</si>
  <si>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</si>
  <si>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</si>
  <si>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</si>
  <si>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</si>
  <si>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</si>
  <si>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</si>
  <si>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</si>
  <si>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</si>
  <si>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</si>
  <si>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</si>
  <si>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</si>
  <si>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</si>
  <si>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</si>
  <si>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</si>
  <si>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</si>
  <si>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</si>
  <si>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</si>
  <si>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</si>
  <si>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</si>
  <si>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</si>
  <si>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</si>
  <si>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</si>
  <si>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</si>
  <si>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</si>
  <si>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</si>
  <si>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</si>
  <si>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</si>
  <si>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</si>
  <si>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</si>
  <si>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</si>
  <si>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</si>
  <si>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</si>
  <si>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</si>
  <si>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</si>
  <si>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</si>
  <si>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</si>
  <si>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</si>
  <si>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</si>
  <si>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</si>
  <si>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</si>
  <si>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</si>
  <si>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</si>
  <si>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</si>
  <si>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</si>
  <si>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</si>
  <si>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</si>
  <si>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</si>
  <si>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</si>
  <si>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</si>
  <si>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IPG UN Equity</t>
  </si>
  <si>
    <t>IFF UN Equity</t>
  </si>
  <si>
    <t>HBI UN Equity</t>
  </si>
  <si>
    <t>K UN Equity</t>
  </si>
  <si>
    <t>PRGO UN Equity</t>
  </si>
  <si>
    <t>KMB UN Equity</t>
  </si>
  <si>
    <t>KIM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</si>
  <si>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</si>
  <si>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</si>
  <si>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</si>
  <si>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</si>
  <si>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</si>
  <si>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</si>
  <si>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</si>
  <si>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</si>
  <si>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</si>
  <si>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</si>
  <si>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</si>
  <si>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</si>
  <si>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</si>
  <si>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</si>
  <si>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</si>
  <si>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</si>
  <si>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</si>
  <si>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LH UN Equity</t>
  </si>
  <si>
    <t>NEM UN Equity</t>
  </si>
  <si>
    <t>FOXA UW Equity</t>
  </si>
  <si>
    <t>NKE UN Equity</t>
  </si>
  <si>
    <t>NI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</si>
  <si>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</si>
  <si>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</si>
  <si>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</si>
  <si>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</si>
  <si>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</si>
  <si>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</si>
  <si>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</si>
  <si>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</si>
  <si>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</si>
  <si>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</si>
  <si>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</si>
  <si>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</si>
  <si>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</si>
  <si>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</si>
  <si>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</si>
  <si>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</si>
  <si>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</si>
  <si>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</si>
  <si>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</si>
  <si>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</si>
  <si>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</si>
  <si>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</si>
  <si>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</si>
  <si>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</si>
  <si>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</si>
  <si>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</si>
  <si>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</si>
  <si>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</si>
  <si>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LUV UN Equity</t>
  </si>
  <si>
    <t>SWK UN Equity</t>
  </si>
  <si>
    <t>PSA UN Equity</t>
  </si>
  <si>
    <t>SYY UN Equity</t>
  </si>
  <si>
    <t>TXN UW Equity</t>
  </si>
  <si>
    <t>TXT UN Equity</t>
  </si>
  <si>
    <t>TMO UN Equity</t>
  </si>
  <si>
    <t>TIF UN Equity</t>
  </si>
  <si>
    <t>TJX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</si>
  <si>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</si>
  <si>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</si>
  <si>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</si>
  <si>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</si>
  <si>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</si>
  <si>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</si>
  <si>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</si>
  <si>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</si>
  <si>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</si>
  <si>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</si>
  <si>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</si>
  <si>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</si>
  <si>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</si>
  <si>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</si>
  <si>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</si>
  <si>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</si>
  <si>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</si>
  <si>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</si>
  <si>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</si>
  <si>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</si>
  <si>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</si>
  <si>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</si>
  <si>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</si>
  <si>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</si>
  <si>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</si>
  <si>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</si>
  <si>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</si>
  <si>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</si>
  <si>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</si>
  <si>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</si>
  <si>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</si>
  <si>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</si>
  <si>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</si>
  <si>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</si>
  <si>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</si>
  <si>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</si>
  <si>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</si>
  <si>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</si>
  <si>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</si>
  <si>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</si>
  <si>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</si>
  <si>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</si>
  <si>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</si>
  <si>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</si>
  <si>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</si>
  <si>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</si>
  <si>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</si>
  <si>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</si>
  <si>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</si>
  <si>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</si>
  <si>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</si>
  <si>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</si>
  <si>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</si>
  <si>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</si>
  <si>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</si>
  <si>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</si>
  <si>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</si>
  <si>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</si>
  <si>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</si>
  <si>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</si>
  <si>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</si>
  <si>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TROW UW Equity</t>
  </si>
  <si>
    <t>WM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</si>
  <si>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</si>
  <si>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</si>
  <si>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</si>
  <si>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</si>
  <si>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</si>
  <si>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</si>
  <si>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</si>
  <si>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</si>
  <si>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</si>
  <si>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</si>
  <si>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</si>
  <si>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</si>
  <si>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</si>
  <si>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</si>
  <si>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</si>
  <si>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</si>
  <si>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</si>
  <si>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</si>
  <si>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</si>
  <si>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</si>
  <si>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</si>
  <si>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</si>
  <si>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</si>
  <si>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</si>
  <si>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</si>
  <si>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</si>
  <si>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</si>
  <si>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</si>
  <si>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</si>
  <si>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</si>
  <si>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</si>
  <si>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</si>
  <si>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</si>
  <si>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</si>
  <si>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</si>
  <si>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</si>
  <si>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</si>
  <si>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</si>
  <si>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</si>
  <si>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</si>
  <si>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</si>
  <si>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</si>
  <si>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</si>
  <si>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</si>
  <si>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</si>
  <si>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</si>
  <si>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</si>
  <si>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</si>
  <si>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</si>
  <si>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</si>
  <si>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</si>
  <si>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</si>
  <si>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</si>
  <si>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</si>
  <si>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</si>
  <si>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</si>
  <si>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</si>
  <si>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</si>
  <si>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</si>
  <si>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</si>
  <si>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</si>
  <si>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</si>
  <si>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</si>
  <si>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</si>
  <si>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</si>
  <si>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</si>
  <si>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</si>
  <si>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</si>
  <si>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</si>
  <si>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</si>
  <si>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</si>
  <si>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</si>
  <si>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</si>
  <si>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</si>
  <si>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</si>
  <si>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</si>
  <si>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</si>
  <si>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</si>
  <si>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</si>
  <si>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</si>
  <si>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</si>
  <si>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</si>
  <si>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</si>
  <si>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</si>
  <si>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</si>
  <si>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</si>
  <si>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</si>
  <si>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</si>
  <si>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</si>
  <si>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</si>
  <si>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</si>
  <si>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</si>
  <si>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</si>
  <si>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</si>
  <si>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</si>
  <si>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</si>
  <si>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</si>
  <si>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</si>
  <si>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</si>
  <si>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</si>
  <si>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</si>
  <si>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</si>
  <si>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</si>
  <si>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</si>
  <si>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</si>
  <si>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</si>
  <si>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</si>
  <si>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</si>
  <si>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</si>
  <si>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</si>
  <si>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</si>
  <si>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</si>
  <si>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</si>
  <si>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GOOG UW Equity</t>
  </si>
  <si>
    <t>TEL UN Equity</t>
  </si>
  <si>
    <t>COO UN Equity</t>
  </si>
  <si>
    <t>DFS UN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</si>
  <si>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</si>
  <si>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</si>
  <si>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</si>
  <si>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</si>
  <si>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</si>
  <si>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</si>
  <si>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</si>
  <si>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</si>
  <si>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</si>
  <si>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</si>
  <si>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</si>
  <si>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</si>
  <si>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</si>
  <si>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</si>
  <si>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</si>
  <si>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</si>
  <si>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</si>
  <si>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</si>
  <si>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</si>
  <si>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</si>
  <si>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</si>
  <si>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</si>
  <si>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</si>
  <si>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</si>
  <si>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</si>
  <si>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</si>
  <si>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</si>
  <si>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</si>
  <si>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</si>
  <si>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MLM UN Equity</t>
  </si>
  <si>
    <t>PYPL UW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</si>
  <si>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</si>
  <si>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</si>
  <si>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</si>
  <si>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</si>
  <si>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</si>
  <si>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</si>
  <si>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</si>
  <si>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</si>
  <si>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</si>
  <si>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LKQ UW Equity</t>
  </si>
  <si>
    <t>NLSN UN Equity</t>
  </si>
  <si>
    <t>GRMN UW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</si>
  <si>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</si>
  <si>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</si>
  <si>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</si>
  <si>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</si>
  <si>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</si>
  <si>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</si>
  <si>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</si>
  <si>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</si>
  <si>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</si>
  <si>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</si>
  <si>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</si>
  <si>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</si>
  <si>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</si>
  <si>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</si>
  <si>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</si>
  <si>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</si>
  <si>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</si>
  <si>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</si>
  <si>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</si>
  <si>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</si>
  <si>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</si>
  <si>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</si>
  <si>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</si>
  <si>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</si>
  <si>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</si>
  <si>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</si>
  <si>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</si>
  <si>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</si>
  <si>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</si>
  <si>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</si>
  <si>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</si>
  <si>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</si>
  <si>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</si>
  <si>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</si>
  <si>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</si>
  <si>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</si>
  <si>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</si>
  <si>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</si>
  <si>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</si>
  <si>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</si>
  <si>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</si>
  <si>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</si>
  <si>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</si>
  <si>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</si>
  <si>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</si>
  <si>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</si>
  <si>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</si>
  <si>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SAF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</si>
  <si>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</si>
  <si>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</si>
  <si>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</si>
  <si>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</si>
  <si>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</si>
  <si>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</si>
  <si>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</si>
  <si>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</si>
  <si>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</si>
  <si>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</si>
  <si>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</si>
  <si>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</si>
  <si>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</si>
  <si>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</si>
  <si>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</si>
  <si>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</si>
  <si>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</si>
  <si>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</si>
  <si>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</si>
  <si>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</si>
  <si>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</si>
  <si>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</si>
  <si>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</si>
  <si>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</si>
  <si>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</si>
  <si>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</si>
  <si>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</si>
  <si>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</si>
  <si>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</si>
  <si>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</si>
  <si>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</si>
  <si>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</si>
  <si>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</si>
  <si>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</si>
  <si>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</si>
  <si>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</si>
  <si>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</si>
  <si>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</si>
  <si>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</si>
  <si>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</si>
  <si>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</si>
  <si>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</si>
  <si>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</si>
  <si>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</si>
  <si>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</si>
  <si>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</si>
  <si>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</si>
  <si>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</si>
  <si>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</si>
  <si>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</si>
  <si>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</si>
  <si>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</si>
  <si>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AHT LN Equity</t>
  </si>
  <si>
    <t>III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</si>
  <si>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</si>
  <si>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</si>
  <si>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</si>
  <si>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</si>
  <si>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</si>
  <si>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</si>
  <si>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</si>
  <si>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</si>
  <si>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</si>
  <si>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</si>
  <si>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</si>
  <si>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</si>
  <si>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</si>
  <si>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</si>
  <si>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</si>
  <si>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</si>
  <si>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</si>
  <si>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</si>
  <si>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</si>
  <si>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</si>
  <si>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UU/ LN Equity</t>
  </si>
  <si>
    <t>INF LN Equity</t>
  </si>
  <si>
    <t>RTO LN Equity</t>
  </si>
  <si>
    <t>PSON LN Equity</t>
  </si>
  <si>
    <t>SGRO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</si>
  <si>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</si>
  <si>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</si>
  <si>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</si>
  <si>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</si>
  <si>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</si>
  <si>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</si>
  <si>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</si>
  <si>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</si>
  <si>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</si>
  <si>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</si>
  <si>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</si>
  <si>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</si>
  <si>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</si>
  <si>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</si>
  <si>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</si>
  <si>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</si>
  <si>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</si>
  <si>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</si>
  <si>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</si>
  <si>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</si>
  <si>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</si>
  <si>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</si>
  <si>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</si>
  <si>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</si>
  <si>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</si>
  <si>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</si>
  <si>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</si>
  <si>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</si>
  <si>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</si>
  <si>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</si>
  <si>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</si>
  <si>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</si>
  <si>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</si>
  <si>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</si>
  <si>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</si>
  <si>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</si>
  <si>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</si>
  <si>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</si>
  <si>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</si>
  <si>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</si>
  <si>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</si>
  <si>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</si>
  <si>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</si>
  <si>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</si>
  <si>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</si>
  <si>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</si>
  <si>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</si>
  <si>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</si>
  <si>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</si>
  <si>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</si>
  <si>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</si>
  <si>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</si>
  <si>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</si>
  <si>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</si>
  <si>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</si>
  <si>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</si>
  <si>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Tanıtım videosu:</t>
  </si>
  <si>
    <t>*Kaynak:Bloomberg</t>
  </si>
  <si>
    <t>AGHOL TI Equity</t>
  </si>
  <si>
    <t>Ahmet Toker</t>
  </si>
  <si>
    <t>GICS_SECTOR_NAME</t>
  </si>
  <si>
    <t>20Y</t>
  </si>
  <si>
    <t>2020T</t>
  </si>
  <si>
    <t>ALBRK TI Equity</t>
  </si>
  <si>
    <t>ENJSA TI Equity</t>
  </si>
  <si>
    <t>HEKTS TI Equity</t>
  </si>
  <si>
    <t>ISDMR TI Equity</t>
  </si>
  <si>
    <t>ISFIN TI Equity</t>
  </si>
  <si>
    <t>MPARK TI Equity</t>
  </si>
  <si>
    <t>NTHOL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</si>
  <si>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</si>
  <si>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</si>
  <si>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</si>
  <si>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</si>
  <si>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</si>
  <si>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</si>
  <si>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</si>
  <si>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</si>
  <si>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</si>
  <si>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</si>
  <si>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</si>
  <si>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</si>
  <si>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</si>
  <si>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</si>
  <si>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</si>
  <si>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</si>
  <si>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</si>
  <si>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JKHY UW Equity</t>
  </si>
  <si>
    <t>KEYS UN Equity</t>
  </si>
  <si>
    <t>LIN UN Equity</t>
  </si>
  <si>
    <t>MSCI UN Equity</t>
  </si>
  <si>
    <t>NCLH UN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</si>
  <si>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</si>
  <si>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</si>
  <si>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</si>
  <si>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</si>
  <si>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</si>
  <si>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</si>
  <si>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</si>
  <si>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</si>
  <si>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</si>
  <si>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WELL UN Equity</t>
  </si>
  <si>
    <t>XEL UW Equity</t>
  </si>
  <si>
    <t>1COV GY Equity</t>
  </si>
  <si>
    <t>DSY FP Equity</t>
  </si>
  <si>
    <t>EL FP Equity</t>
  </si>
  <si>
    <t>RMS FP Equity</t>
  </si>
  <si>
    <t>URW NA Equity</t>
  </si>
  <si>
    <t>EVR LN Equity</t>
  </si>
  <si>
    <t>HLMA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</si>
  <si>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</si>
  <si>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</si>
  <si>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</si>
  <si>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</si>
  <si>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</si>
  <si>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</si>
  <si>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</si>
  <si>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</si>
  <si>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</si>
  <si>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</si>
  <si>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</si>
  <si>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</si>
  <si>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</si>
  <si>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</si>
  <si>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</si>
  <si>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</si>
  <si>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</si>
  <si>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</si>
  <si>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</si>
  <si>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</si>
  <si>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</si>
  <si>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</si>
  <si>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</si>
  <si>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</si>
  <si>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</si>
  <si>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CPG CT Equity</t>
  </si>
  <si>
    <t>TCN CT Equity</t>
  </si>
  <si>
    <t>SIA CT Equity</t>
  </si>
  <si>
    <t>CG CT Equity</t>
  </si>
  <si>
    <t>IFC CT Equity</t>
  </si>
  <si>
    <t>WN CT Equity</t>
  </si>
  <si>
    <t>IAG CT Equity</t>
  </si>
  <si>
    <t>MEG CT Equity</t>
  </si>
  <si>
    <t>H CT Equity</t>
  </si>
  <si>
    <t>PSK CT Equity</t>
  </si>
  <si>
    <t>CCO CT Equity</t>
  </si>
  <si>
    <t>CFP CT Equity</t>
  </si>
  <si>
    <t>NTR CT Equity</t>
  </si>
  <si>
    <t>CAS CT Equity</t>
  </si>
  <si>
    <t>RNW CT Equity</t>
  </si>
  <si>
    <t>IFP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</si>
  <si>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</si>
  <si>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</si>
  <si>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</si>
  <si>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</si>
  <si>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</si>
  <si>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</si>
  <si>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</si>
  <si>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</si>
  <si>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</si>
  <si>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</si>
  <si>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</si>
  <si>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</si>
  <si>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</si>
  <si>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</si>
  <si>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</si>
  <si>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</si>
  <si>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</si>
  <si>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</si>
  <si>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</si>
  <si>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</si>
  <si>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</si>
  <si>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X CT Equity</t>
  </si>
  <si>
    <t>SSL CT Equity</t>
  </si>
  <si>
    <t>ERO CT Equity</t>
  </si>
  <si>
    <t>PXT CT Equity</t>
  </si>
  <si>
    <t>BLX CT Equity</t>
  </si>
  <si>
    <t>MIC CT Equity</t>
  </si>
  <si>
    <t>MX CT Equity</t>
  </si>
  <si>
    <t>QSR CT Equity</t>
  </si>
  <si>
    <t>CSU CT Equity</t>
  </si>
  <si>
    <t>SU CT Equity</t>
  </si>
  <si>
    <t>ECN CT Equity</t>
  </si>
  <si>
    <t>PKI CT Equity</t>
  </si>
  <si>
    <t>MSI CT Equity</t>
  </si>
  <si>
    <t>GOOS CT Equity</t>
  </si>
  <si>
    <t>LUN CT Equity</t>
  </si>
  <si>
    <t>CRON CT Equity</t>
  </si>
  <si>
    <t>NG CT Equity</t>
  </si>
  <si>
    <t>ARE CT Equity</t>
  </si>
  <si>
    <t>KXS CT Equity</t>
  </si>
  <si>
    <t>ACO/X CT Equity</t>
  </si>
  <si>
    <t>TFII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</si>
  <si>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</si>
  <si>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</si>
  <si>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</si>
  <si>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</si>
  <si>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</si>
  <si>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</si>
  <si>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</si>
  <si>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LNR CT Equity</t>
  </si>
  <si>
    <t>KMP-U CT Equity</t>
  </si>
  <si>
    <t>NWC CT Equity</t>
  </si>
  <si>
    <t>CLS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</si>
  <si>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</si>
  <si>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</si>
  <si>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</si>
  <si>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</si>
  <si>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</si>
  <si>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</si>
  <si>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</si>
  <si>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</si>
  <si>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FM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</si>
  <si>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</si>
  <si>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</si>
  <si>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</si>
  <si>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</si>
  <si>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</si>
  <si>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</si>
  <si>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</si>
  <si>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</si>
  <si>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</si>
  <si>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SPB CT Equity</t>
  </si>
  <si>
    <t>WTE CT Equity</t>
  </si>
  <si>
    <t>NPI CT Equity</t>
  </si>
  <si>
    <t>CAR-U CT Equity</t>
  </si>
  <si>
    <t>IPL CT Equity</t>
  </si>
  <si>
    <t>AQN CT Equity</t>
  </si>
  <si>
    <t>SRU-U CT Equity</t>
  </si>
  <si>
    <t>PAAS CT Equity</t>
  </si>
  <si>
    <t>ALA CT Equity</t>
  </si>
  <si>
    <t>AIF CT Equity</t>
  </si>
  <si>
    <t>CUF-U CT Equity</t>
  </si>
  <si>
    <t>EMA CT Equity</t>
  </si>
  <si>
    <t>SMU-U CT Equity</t>
  </si>
  <si>
    <t>TXG CT Equity</t>
  </si>
  <si>
    <t>WCN CT Equity</t>
  </si>
  <si>
    <t>AP-U CT Equity</t>
  </si>
  <si>
    <t>KEY CT Equity</t>
  </si>
  <si>
    <t>ABX CT Equity</t>
  </si>
  <si>
    <t>BCE CT Equity</t>
  </si>
  <si>
    <t>CSH-U CT Equity</t>
  </si>
  <si>
    <t>PBH CT Equity</t>
  </si>
  <si>
    <t>AX-U CT Equity</t>
  </si>
  <si>
    <t>TRP CT Equity</t>
  </si>
  <si>
    <t>OGC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</si>
  <si>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</si>
  <si>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</si>
  <si>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</si>
  <si>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</si>
  <si>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</si>
  <si>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</si>
  <si>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</si>
  <si>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</si>
  <si>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</si>
  <si>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</si>
  <si>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</si>
  <si>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</si>
  <si>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</si>
  <si>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</si>
  <si>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</si>
  <si>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</si>
  <si>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</si>
  <si>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</si>
  <si>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</si>
  <si>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</si>
  <si>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</si>
  <si>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</si>
  <si>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</si>
  <si>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</si>
  <si>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</si>
  <si>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</si>
  <si>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</si>
  <si>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</si>
  <si>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</si>
  <si>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</si>
  <si>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</si>
  <si>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</si>
  <si>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</si>
  <si>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</si>
  <si>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</si>
  <si>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</si>
  <si>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</si>
  <si>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</si>
  <si>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</si>
  <si>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</si>
  <si>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</si>
  <si>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</si>
  <si>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</si>
  <si>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</si>
  <si>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</si>
  <si>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</si>
  <si>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</si>
  <si>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</si>
  <si>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</si>
  <si>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</si>
  <si>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</si>
  <si>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</si>
  <si>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</si>
  <si>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</si>
  <si>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</si>
  <si>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</si>
  <si>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</si>
  <si>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</si>
  <si>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</si>
  <si>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</si>
  <si>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</si>
  <si>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CNR CT Equity</t>
  </si>
  <si>
    <t>IMG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</si>
  <si>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</si>
  <si>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</si>
  <si>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</si>
  <si>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</si>
  <si>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</si>
  <si>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</si>
  <si>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</si>
  <si>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CLEBI TI Equity</t>
  </si>
  <si>
    <t>INDES TI Equity</t>
  </si>
  <si>
    <t>KERVT TI Equity</t>
  </si>
  <si>
    <t>AMCR UN Equity</t>
  </si>
  <si>
    <t>ATO UN Equity</t>
  </si>
  <si>
    <t>CE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</si>
  <si>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</si>
  <si>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</si>
  <si>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</si>
  <si>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</si>
  <si>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</si>
  <si>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</si>
  <si>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</si>
  <si>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</si>
  <si>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</si>
  <si>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</si>
  <si>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</si>
  <si>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</si>
  <si>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</si>
  <si>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</si>
  <si>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</si>
  <si>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</si>
  <si>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</si>
  <si>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</si>
  <si>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</si>
  <si>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</si>
  <si>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JD/ LN Equity</t>
  </si>
  <si>
    <t>PHNX LN Equity</t>
  </si>
  <si>
    <t>SPX LN Equity</t>
  </si>
  <si>
    <t>2021T</t>
  </si>
  <si>
    <t>2020 yılı F/K tahminine göre pahalı</t>
  </si>
  <si>
    <t>2020 yılı FD/FAVÖK tahminine göre pahalı</t>
  </si>
  <si>
    <t>2020 yılı F/K tahminine göre ucuz</t>
  </si>
  <si>
    <t>2020 yılı FD/FAVÖK tahminine göre ucuz</t>
  </si>
  <si>
    <t>2020 FK</t>
  </si>
  <si>
    <t>21Y</t>
  </si>
  <si>
    <t>2021T Temettü verimi düşük.</t>
  </si>
  <si>
    <t>2021T Temettü verimi yüksek.</t>
  </si>
  <si>
    <t>AKCNS TI Equity</t>
  </si>
  <si>
    <t>AKGRT TI Equity</t>
  </si>
  <si>
    <t>AKSGY TI Equity</t>
  </si>
  <si>
    <t>ALCTL TI Equity</t>
  </si>
  <si>
    <t>ALKIM TI Equity</t>
  </si>
  <si>
    <t>ARDYZ TI Equity</t>
  </si>
  <si>
    <t>AYGAZ TI Equity</t>
  </si>
  <si>
    <t>BAGFS TI Equity</t>
  </si>
  <si>
    <t>BIZIM TI Equity</t>
  </si>
  <si>
    <t>BRISA TI Equity</t>
  </si>
  <si>
    <t>BRSAN TI Equity</t>
  </si>
  <si>
    <t>BUCIM TI Equity</t>
  </si>
  <si>
    <t>CIMSA TI Equity</t>
  </si>
  <si>
    <t>DEVA TI Equity</t>
  </si>
  <si>
    <t>DOAS TI Equity</t>
  </si>
  <si>
    <t>DOCO TI Equity</t>
  </si>
  <si>
    <t>GOODY TI Equity</t>
  </si>
  <si>
    <t>HLGYO TI Equity</t>
  </si>
  <si>
    <t>ISMEN TI Equity</t>
  </si>
  <si>
    <t>KAREL TI Equity</t>
  </si>
  <si>
    <t>KARTN TI Equity</t>
  </si>
  <si>
    <t>LOGO TI Equity</t>
  </si>
  <si>
    <t>OYAKC TI Equity</t>
  </si>
  <si>
    <t>OZKGY TI Equity</t>
  </si>
  <si>
    <t>PETUN TI Equity</t>
  </si>
  <si>
    <t>PNSUT TI Equity</t>
  </si>
  <si>
    <t>SELEC TI Equity</t>
  </si>
  <si>
    <t>TATGD TI Equity</t>
  </si>
  <si>
    <t>TRGYO TI Equity</t>
  </si>
  <si>
    <t>TURSG TI Equity</t>
  </si>
  <si>
    <t xml:space="preserve">" yatırım teması ile şirketleri incelediğimizde, </t>
  </si>
  <si>
    <t>piyasada analistlerin en çok AL verdiği hisselerden 5 tanesi</t>
  </si>
  <si>
    <t>ilgili ülke piyasasının F/K tahminine göre prim/iskontolu 5 hisse ön plana çıkmaktadır. Bu hisseler</t>
  </si>
  <si>
    <t>piyasası için raporumuzdaki "</t>
  </si>
  <si>
    <t>ilgili ülke piyasasının FD/FAVÖK tahminine göre prim/iskontolu 5 hisse ön plana çıkmaktadır. Bu hisseler</t>
  </si>
  <si>
    <t>tahmini temettü verimi belirtilen kriterler dahilindeki hisselerden 5 tanesi</t>
  </si>
  <si>
    <t>Yukselme Pot. En Az % … olanlar.</t>
  </si>
  <si>
    <t>Dusus Pot. En Az %… olanlar.</t>
  </si>
  <si>
    <t>Iskonto (Ucuzluk) orani en az %...</t>
  </si>
  <si>
    <t>Prim (Pahalilik) orani en az %...</t>
  </si>
  <si>
    <t>Iskonto (Ucuzluk) orani en az %... olanlar.</t>
  </si>
  <si>
    <t>Prim (Pahalilik) orani en az %...olanlar.</t>
  </si>
  <si>
    <t>AL Onerileri Toplam Onerilerin en az %...olanlar.</t>
  </si>
  <si>
    <t>SAT Onerileri Toplam Onerilerin en az %…olanlar.</t>
  </si>
  <si>
    <t>piyasa tahmini hisse başı kar büyümesi  belirtilen aralıkta olan hisselerden 5 tanesi</t>
  </si>
  <si>
    <t>piyasa konsensus tahmini hedef fiyatlarla hesaplanan, getiri potansiyeli, belirtilen kriterlere uyan 5 tanesi</t>
  </si>
  <si>
    <t>Best Div Yield</t>
  </si>
  <si>
    <t>AEP UW Equity</t>
  </si>
  <si>
    <t>APA UW Equity</t>
  </si>
  <si>
    <t>BIO UN Equity</t>
  </si>
  <si>
    <t>BKR UN Equity</t>
  </si>
  <si>
    <t>CARR UN Equity</t>
  </si>
  <si>
    <t>CDW UW Equity</t>
  </si>
  <si>
    <t>CTLT UN Equity</t>
  </si>
  <si>
    <t>DPZ UN Equity</t>
  </si>
  <si>
    <t>DXCM UW Equity</t>
  </si>
  <si>
    <t>ETSY UW Equity</t>
  </si>
  <si>
    <t>EXC UW Equity</t>
  </si>
  <si>
    <t>GL UN Equity</t>
  </si>
  <si>
    <t>HST UW Equity</t>
  </si>
  <si>
    <t>HWM UN Equity</t>
  </si>
  <si>
    <t>IEX UN Equity</t>
  </si>
  <si>
    <t>J UN Equity</t>
  </si>
  <si>
    <t>LDOS UN Equity</t>
  </si>
  <si>
    <t>LUMN UN Equity</t>
  </si>
  <si>
    <t>LVS UN Equity</t>
  </si>
  <si>
    <t>LYV UN Equity</t>
  </si>
  <si>
    <t>NLOK UW Equity</t>
  </si>
  <si>
    <t>NOW UN Equity</t>
  </si>
  <si>
    <t>NVR UN Equity</t>
  </si>
  <si>
    <t>ODFL UW Equity</t>
  </si>
  <si>
    <t>OTIS UN Equity</t>
  </si>
  <si>
    <t>PAYC UN Equity</t>
  </si>
  <si>
    <t>PEAK UN Equity</t>
  </si>
  <si>
    <t>POOL UW Equity</t>
  </si>
  <si>
    <t>RTX UN Equity</t>
  </si>
  <si>
    <t>STE UN Equity</t>
  </si>
  <si>
    <t>TDY UN Equity</t>
  </si>
  <si>
    <t>TER UW Equity</t>
  </si>
  <si>
    <t>TFC UN Equity</t>
  </si>
  <si>
    <t>TSLA UW Equity</t>
  </si>
  <si>
    <t>TT UN Equity</t>
  </si>
  <si>
    <t>TYL UN Equity</t>
  </si>
  <si>
    <t>VIAC UW Equity</t>
  </si>
  <si>
    <t>VNT UN Equity</t>
  </si>
  <si>
    <t>VTRS UW Equity</t>
  </si>
  <si>
    <t>WRB UN Equity</t>
  </si>
  <si>
    <t>WST UN Equity</t>
  </si>
  <si>
    <t>ZBRA UW Equity</t>
  </si>
  <si>
    <t>DHER GY Equity</t>
  </si>
  <si>
    <t>DWNI GY Equity</t>
  </si>
  <si>
    <t>MTX GY Equity</t>
  </si>
  <si>
    <t>ALO FP Equity</t>
  </si>
  <si>
    <t>TEP FP Equity</t>
  </si>
  <si>
    <t>WLN FP Equity</t>
  </si>
  <si>
    <t>AVST LN Equity</t>
  </si>
  <si>
    <t>BME LN Equity</t>
  </si>
  <si>
    <t>ENT LN Equity</t>
  </si>
  <si>
    <t>HIK LN Equity</t>
  </si>
  <si>
    <t>ICP LN Equity</t>
  </si>
  <si>
    <t>JET LN Equity</t>
  </si>
  <si>
    <t>MNG LN Equity</t>
  </si>
  <si>
    <t>NWG LN Equity</t>
  </si>
  <si>
    <t>PNN LN Equity</t>
  </si>
  <si>
    <t>POLY LN Equity</t>
  </si>
  <si>
    <t>PSH LN Equity</t>
  </si>
  <si>
    <t>AUP CT Equity</t>
  </si>
  <si>
    <t>BLDP CT Equity</t>
  </si>
  <si>
    <t>BYD CT Equity</t>
  </si>
  <si>
    <t>CJR/B CT Equity</t>
  </si>
  <si>
    <t>CRT-U CT Equity</t>
  </si>
  <si>
    <t>DPM CT Equity</t>
  </si>
  <si>
    <t>EQB CT Equity</t>
  </si>
  <si>
    <t>EQX CT Equity</t>
  </si>
  <si>
    <t>FCR-U CT Equity</t>
  </si>
  <si>
    <t>FVI CT Equity</t>
  </si>
  <si>
    <t>GFL CT Equity</t>
  </si>
  <si>
    <t>JWEL CT Equity</t>
  </si>
  <si>
    <t>LSPD CT Equity</t>
  </si>
  <si>
    <t>LUG CT Equity</t>
  </si>
  <si>
    <t>NGD CT Equity</t>
  </si>
  <si>
    <t>OSK CT Equity</t>
  </si>
  <si>
    <t>PRMW CT Equity</t>
  </si>
  <si>
    <t>REAL CT Equity</t>
  </si>
  <si>
    <t>SEA CT Equity</t>
  </si>
  <si>
    <t>SII CT Equity</t>
  </si>
  <si>
    <t>SIL CT Equity</t>
  </si>
  <si>
    <t>SVM CT Equity</t>
  </si>
  <si>
    <t>TGZ CT Equity</t>
  </si>
  <si>
    <t>TRIL CT Equity</t>
  </si>
  <si>
    <t>WDO CT Equity</t>
  </si>
  <si>
    <t>WIR-U CT Equity</t>
  </si>
  <si>
    <t>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</t>
  </si>
  <si>
    <t>Almanya piyasası için raporumuzdaki "Piyasanın Medyan Hedef Fiyatına Göre " yatırım teması ile şirketleri incelediğimizde,  piyasa konsensus tahmini hedef fiyatlarla hesaplanan, getiri potansiyeli, belirtilen kriterlere uyan 5 tanesi: ALV GY Equity-Allianz SE, BAYN GY Equity-Bayer AG, DB1 GY Equity-Deutsche Boerse AG, DTE GY Equity-Deutsche Telekom AG, EOAN GY Equity-E.ON SE. 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geçebilirsiniz.</t>
  </si>
  <si>
    <t>NA</t>
  </si>
  <si>
    <t>Consumer Staples</t>
  </si>
  <si>
    <t>Anadolu Efes Biracilik Ve Malt</t>
  </si>
  <si>
    <t>Industrials</t>
  </si>
  <si>
    <t>AG Anadolu Grubu Holding AS</t>
  </si>
  <si>
    <t>Financials</t>
  </si>
  <si>
    <t>Akbank T.A.S.</t>
  </si>
  <si>
    <t>Materials</t>
  </si>
  <si>
    <t>Akcansa Cimento AS</t>
  </si>
  <si>
    <t>Aksigorta AS</t>
  </si>
  <si>
    <t>Consumer Discretionary</t>
  </si>
  <si>
    <t>Aksa Akrilik Kimya Sanayii AS</t>
  </si>
  <si>
    <t>Utilities</t>
  </si>
  <si>
    <t>Aksa Enerji Uretim AS</t>
  </si>
  <si>
    <t>Real Estate</t>
  </si>
  <si>
    <t>AKIS Gayrimenkul Yatirimi AS</t>
  </si>
  <si>
    <t>Alarko Holding AS</t>
  </si>
  <si>
    <t>Albaraka Turk Katilim Bankasi</t>
  </si>
  <si>
    <t>Information Technology</t>
  </si>
  <si>
    <t>Alcatel-Lucent Teletas Telekom</t>
  </si>
  <si>
    <t>Alarko Gayrimenkul Yatirim Ort</t>
  </si>
  <si>
    <t>Alkim Alkali Kimya AS</t>
  </si>
  <si>
    <t>Arcelik AS</t>
  </si>
  <si>
    <t>ARD Grup Bilisim Teknolojileri</t>
  </si>
  <si>
    <t>Aselsan Elektronik Sanayi Ve T</t>
  </si>
  <si>
    <t>Aygaz AS</t>
  </si>
  <si>
    <t>Bagfas Bandirma Gubre Fabrikal</t>
  </si>
  <si>
    <t>BIM Birlesik Magazalar AS</t>
  </si>
  <si>
    <t>Bizim Toptan Satis Magazalari</t>
  </si>
  <si>
    <t>Brisa Bridgestone Sabanci Sana</t>
  </si>
  <si>
    <t>Borusan Mannesmann Boru Sanayi</t>
  </si>
  <si>
    <t>Bursa Cimento Fabrikasi AS</t>
  </si>
  <si>
    <t>Coca-Cola Icecek AS</t>
  </si>
  <si>
    <t>Cemtas Celik Makina Sanayi Ve</t>
  </si>
  <si>
    <t>Cimsa Cimento Sanayi VE Ticare</t>
  </si>
  <si>
    <t>Celebi Hava Servisi AS</t>
  </si>
  <si>
    <t>Health Care</t>
  </si>
  <si>
    <t>Deva Holding AS</t>
  </si>
  <si>
    <t>Dogus Otomotiv Servis ve Ticar</t>
  </si>
  <si>
    <t>DO &amp; CO AG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</si>
  <si>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</si>
  <si>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</si>
  <si>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</si>
  <si>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</si>
  <si>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</si>
  <si>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</si>
  <si>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</si>
  <si>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Ford Otomotiv Sanayi AS</t>
  </si>
  <si>
    <t>Turkiye Garanti Bankasi AS</t>
  </si>
  <si>
    <t>Goodyear Lastikleri TAS</t>
  </si>
  <si>
    <t>Gozde Girisim Sermayesi Yatiri</t>
  </si>
  <si>
    <t>GSD Holding AS</t>
  </si>
  <si>
    <t>Gubre Fabrikalari TAS</t>
  </si>
  <si>
    <t>Turkiye Halk Bankasi AS</t>
  </si>
  <si>
    <t>Hektas Ticaret TAS</t>
  </si>
  <si>
    <t>Halk Gayrimenkul Yatirim Ortak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</si>
  <si>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</si>
  <si>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</si>
  <si>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</si>
  <si>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</si>
  <si>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</si>
  <si>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</si>
  <si>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</si>
  <si>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Is Yatirim Menkul Degerler AS</t>
  </si>
  <si>
    <t>Karel Elektronik Sanayi ve Tic</t>
  </si>
  <si>
    <t>Kartonsan Karton Sanayi ve Tic</t>
  </si>
  <si>
    <t>KOC Holding AS</t>
  </si>
  <si>
    <t>Kerevitas Gida Sanayi ve Ticar</t>
  </si>
  <si>
    <t>Kordsa Teknik Tekstil AS</t>
  </si>
  <si>
    <t>Koza Anadolu Metal Madencilik</t>
  </si>
  <si>
    <t>Koza Altin Isletmeleri AS</t>
  </si>
  <si>
    <t>Kardemir Karabuk Demir Celik S</t>
  </si>
  <si>
    <t>Logo Yazilim Sanayi Ve Ticaret</t>
  </si>
  <si>
    <t>Mavi Giyim Sanayi Ve Ticaret A</t>
  </si>
  <si>
    <t>Migros Ticaret AS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</si>
  <si>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</si>
  <si>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</si>
  <si>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</si>
  <si>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</si>
  <si>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</si>
  <si>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Oyak Cimento Fabrikalari AS</t>
  </si>
  <si>
    <t>Ozak Gayrimenkul Yatirim Ortak</t>
  </si>
  <si>
    <t>Petkim Petrokimya Holding AS</t>
  </si>
  <si>
    <t>Pinar Entegre Et ve Un Sanayi</t>
  </si>
  <si>
    <t>Pegasus Hava Tasimaciligi AS</t>
  </si>
  <si>
    <t>Pinar SUT Mamulleri Sanayii AS</t>
  </si>
  <si>
    <t>Haci Omer Sabanci Holding AS</t>
  </si>
  <si>
    <t>Sasa Polyester Sanayi AS</t>
  </si>
  <si>
    <t>Selcuk Ecza Deposu Ticaret ve</t>
  </si>
  <si>
    <t>Turkiye Sise ve Cam Fabrikalar</t>
  </si>
  <si>
    <t>Sekerbank Turk AS</t>
  </si>
  <si>
    <t>Sok Marketler Ticaret AS</t>
  </si>
  <si>
    <t>Tat Gida Sanayi AS</t>
  </si>
  <si>
    <t>TAV Havalimanlari Holding AS</t>
  </si>
  <si>
    <t>Communication Services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</si>
  <si>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</si>
  <si>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</si>
  <si>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</si>
  <si>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</si>
  <si>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</si>
  <si>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Torunlar Gayrimenkul Yatirim O</t>
  </si>
  <si>
    <t>Turkiye Sinai Kalkinma Bankasi</t>
  </si>
  <si>
    <t>Turk Telekomunikasyon AS</t>
  </si>
  <si>
    <t>Turk Traktor ve Ziraat Makinel</t>
  </si>
  <si>
    <t>Turkiye Petrol Rafinerileri AS</t>
  </si>
  <si>
    <t>Turkiye Sigorta AS</t>
  </si>
  <si>
    <t>Ulker Biskuvi Sanayi AS</t>
  </si>
  <si>
    <t>Turkiye Vakiflar Bankasi TAO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</si>
  <si>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</si>
  <si>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</si>
  <si>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</si>
  <si>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</si>
  <si>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</si>
  <si>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</si>
  <si>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</si>
  <si>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</si>
  <si>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</si>
  <si>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</si>
  <si>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</si>
  <si>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</si>
  <si>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</si>
  <si>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</si>
  <si>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</si>
  <si>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</si>
  <si>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</si>
  <si>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Autodesk Inc</t>
  </si>
  <si>
    <t>Ameren Corp</t>
  </si>
  <si>
    <t>American Electric Power Co Inc</t>
  </si>
  <si>
    <t>AES Corp/The</t>
  </si>
  <si>
    <t>Aflac Inc</t>
  </si>
  <si>
    <t>American International Group I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</si>
  <si>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</si>
  <si>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</si>
  <si>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</si>
  <si>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</si>
  <si>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</si>
  <si>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</si>
  <si>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</si>
  <si>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</si>
  <si>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</si>
  <si>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</si>
  <si>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</si>
  <si>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</si>
  <si>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</si>
  <si>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</si>
  <si>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</si>
  <si>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</si>
  <si>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</si>
  <si>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</si>
  <si>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</si>
  <si>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</si>
  <si>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</si>
  <si>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 O Smith Corp</t>
  </si>
  <si>
    <t>Apache Corp</t>
  </si>
  <si>
    <t>Air Products and Chemicals Inc</t>
  </si>
  <si>
    <t>Amphenol Corp</t>
  </si>
  <si>
    <t>Aptiv PLC</t>
  </si>
  <si>
    <t>Alexandria Real Estate Equitie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</si>
  <si>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</si>
  <si>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</si>
  <si>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</si>
  <si>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</si>
  <si>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</si>
  <si>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</si>
  <si>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</si>
  <si>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</si>
  <si>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</si>
  <si>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</si>
  <si>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</si>
  <si>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Best Buy Co Inc</t>
  </si>
  <si>
    <t>Becton Dickinson and Co</t>
  </si>
  <si>
    <t>Franklin Resources Inc</t>
  </si>
  <si>
    <t>Brown-Forman Corp</t>
  </si>
  <si>
    <t>Biogen Inc</t>
  </si>
  <si>
    <t>Bio-Rad Laboratories Inc</t>
  </si>
  <si>
    <t>Bank of New York Mellon Corp/T</t>
  </si>
  <si>
    <t>Booking Holdings Inc</t>
  </si>
  <si>
    <t>Baker Hughes Co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</si>
  <si>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</si>
  <si>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</si>
  <si>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</si>
  <si>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</si>
  <si>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</si>
  <si>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</si>
  <si>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</si>
  <si>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</si>
  <si>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</si>
  <si>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</si>
  <si>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</si>
  <si>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Carrier Global Corp</t>
  </si>
  <si>
    <t>Caterpillar Inc</t>
  </si>
  <si>
    <t>Chubb Ltd</t>
  </si>
  <si>
    <t>Cboe Global Markets Inc</t>
  </si>
  <si>
    <t>CBRE Group Inc</t>
  </si>
  <si>
    <t>Crown Castle International Cor</t>
  </si>
  <si>
    <t>Carnival Corp</t>
  </si>
  <si>
    <t>Cadence Design Systems Inc</t>
  </si>
  <si>
    <t>CDW Corp/DE</t>
  </si>
  <si>
    <t>Celanese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</si>
  <si>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</si>
  <si>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</si>
  <si>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</si>
  <si>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</si>
  <si>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</si>
  <si>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</si>
  <si>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</si>
  <si>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</si>
  <si>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</si>
  <si>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</si>
  <si>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</si>
  <si>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</si>
  <si>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</si>
  <si>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</si>
  <si>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</si>
  <si>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</si>
  <si>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</si>
  <si>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</si>
  <si>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</si>
  <si>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</si>
  <si>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</si>
  <si>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</si>
  <si>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</si>
  <si>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Campbell Soup Co</t>
  </si>
  <si>
    <t>Copart Inc</t>
  </si>
  <si>
    <t>salesforce.com Inc</t>
  </si>
  <si>
    <t>Cisco Systems Inc</t>
  </si>
  <si>
    <t>CSX Corp</t>
  </si>
  <si>
    <t>Cintas Corp</t>
  </si>
  <si>
    <t>Catalent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</si>
  <si>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</si>
  <si>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</si>
  <si>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</si>
  <si>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</si>
  <si>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</si>
  <si>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</si>
  <si>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</si>
  <si>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</si>
  <si>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</si>
  <si>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</si>
  <si>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</si>
  <si>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</si>
  <si>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</si>
  <si>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</si>
  <si>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</si>
  <si>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</si>
  <si>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</si>
  <si>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</si>
  <si>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</si>
  <si>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</si>
  <si>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</si>
  <si>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</si>
  <si>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Domino's Pizza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</si>
  <si>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</si>
  <si>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</si>
  <si>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</si>
  <si>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</si>
  <si>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</si>
  <si>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</si>
  <si>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</si>
  <si>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DexCom Inc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</si>
  <si>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</si>
  <si>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</si>
  <si>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</si>
  <si>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</si>
  <si>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</si>
  <si>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</si>
  <si>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</si>
  <si>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</si>
  <si>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</si>
  <si>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</si>
  <si>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</si>
  <si>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</si>
  <si>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</si>
  <si>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</si>
  <si>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Eaton Corp PLC</t>
  </si>
  <si>
    <t>Entergy Corp</t>
  </si>
  <si>
    <t>Etsy Inc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</si>
  <si>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</si>
  <si>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</si>
  <si>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</si>
  <si>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</si>
  <si>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</si>
  <si>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</si>
  <si>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</si>
  <si>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</si>
  <si>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</si>
  <si>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</si>
  <si>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</si>
  <si>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</si>
  <si>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</si>
  <si>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</si>
  <si>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</si>
  <si>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</si>
  <si>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</si>
  <si>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</si>
  <si>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</si>
  <si>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</si>
  <si>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</si>
  <si>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</si>
  <si>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</si>
  <si>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</si>
  <si>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</si>
  <si>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</si>
  <si>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</si>
  <si>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</si>
  <si>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</si>
  <si>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</si>
  <si>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</si>
  <si>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</si>
  <si>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Globe Life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</si>
  <si>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</si>
  <si>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</si>
  <si>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</si>
  <si>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</si>
  <si>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</si>
  <si>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</si>
  <si>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</si>
  <si>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</si>
  <si>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</si>
  <si>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</si>
  <si>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</si>
  <si>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</si>
  <si>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</si>
  <si>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</si>
  <si>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</si>
  <si>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</si>
  <si>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</si>
  <si>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</si>
  <si>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</si>
  <si>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</si>
  <si>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Hologic Inc</t>
  </si>
  <si>
    <t>Honeywell International Inc</t>
  </si>
  <si>
    <t>Hewlett Packard Enterprise Co</t>
  </si>
  <si>
    <t>HP Inc</t>
  </si>
  <si>
    <t>Hormel Foods Corp</t>
  </si>
  <si>
    <t>Henry Schein Inc</t>
  </si>
  <si>
    <t>Host Hotels &amp; Resorts Inc</t>
  </si>
  <si>
    <t>Hershey Co/The</t>
  </si>
  <si>
    <t>Humana Inc</t>
  </si>
  <si>
    <t>Howmet Aerospace Inc</t>
  </si>
  <si>
    <t>International Business Machine</t>
  </si>
  <si>
    <t>Intercontinental Exchange Inc</t>
  </si>
  <si>
    <t>IDEXX Laboratories Inc</t>
  </si>
  <si>
    <t>IDEX Corp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</si>
  <si>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</si>
  <si>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</si>
  <si>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</si>
  <si>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</si>
  <si>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</si>
  <si>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</si>
  <si>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</si>
  <si>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</si>
  <si>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</si>
  <si>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</si>
  <si>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 Rand Inc</t>
  </si>
  <si>
    <t>Iron Mountain Inc</t>
  </si>
  <si>
    <t>Intuitive Surgical Inc</t>
  </si>
  <si>
    <t>Gartner Inc</t>
  </si>
  <si>
    <t>Illinois Tool Works Inc</t>
  </si>
  <si>
    <t>Invesco Ltd</t>
  </si>
  <si>
    <t>Jacobs Engineering Group Inc</t>
  </si>
  <si>
    <t>JB Hunt Transport Services Inc</t>
  </si>
  <si>
    <t>Johnson Controls International</t>
  </si>
  <si>
    <t>Jack Henry &amp; Associates Inc</t>
  </si>
  <si>
    <t>Johnson &amp; Johnson</t>
  </si>
  <si>
    <t>Juniper Networks Inc</t>
  </si>
  <si>
    <t>JPMorgan Chase &amp; Co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</si>
  <si>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</si>
  <si>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</si>
  <si>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</si>
  <si>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</si>
  <si>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</si>
  <si>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</si>
  <si>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</si>
  <si>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</t>
  </si>
  <si>
    <t>CarMax Inc</t>
  </si>
  <si>
    <t>Coca-Cola Co/The</t>
  </si>
  <si>
    <t>Kroger Co/The</t>
  </si>
  <si>
    <t>Kansas City Southern</t>
  </si>
  <si>
    <t>Loews Corp</t>
  </si>
  <si>
    <t>L Brands Inc</t>
  </si>
  <si>
    <t>Leidos Holdings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</si>
  <si>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</si>
  <si>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</si>
  <si>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</si>
  <si>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</si>
  <si>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</si>
  <si>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</si>
  <si>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and Co</t>
  </si>
  <si>
    <t>Lockheed Martin Corp</t>
  </si>
  <si>
    <t>Lincoln National Corp</t>
  </si>
  <si>
    <t>Alliant Energy Corp</t>
  </si>
  <si>
    <t>Lowe's Cos Inc</t>
  </si>
  <si>
    <t>Lam Research Corp</t>
  </si>
  <si>
    <t>CenturyLink Inc</t>
  </si>
  <si>
    <t>Southwest Airlines Co</t>
  </si>
  <si>
    <t>Las Vegas Sands Corp</t>
  </si>
  <si>
    <t>Lamb Weston Holdings Inc</t>
  </si>
  <si>
    <t>LyondellBasell Industries NV</t>
  </si>
  <si>
    <t>Live Nation Entertainment Inc</t>
  </si>
  <si>
    <t>Mastercard Inc</t>
  </si>
  <si>
    <t>Mid-America Apartment Communit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</si>
  <si>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</si>
  <si>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</si>
  <si>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</si>
  <si>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</si>
  <si>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</si>
  <si>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</si>
  <si>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</si>
  <si>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</si>
  <si>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</si>
  <si>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</si>
  <si>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</si>
  <si>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</si>
  <si>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</si>
  <si>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</si>
  <si>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</si>
  <si>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</si>
  <si>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</si>
  <si>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</si>
  <si>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</si>
  <si>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</si>
  <si>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</si>
  <si>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</si>
  <si>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</si>
  <si>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</si>
  <si>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</si>
  <si>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</si>
  <si>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</si>
  <si>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</si>
  <si>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</si>
  <si>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</si>
  <si>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</si>
  <si>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</si>
  <si>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</si>
  <si>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</si>
  <si>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</si>
  <si>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</si>
  <si>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</si>
  <si>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NortonLifeLock Inc</t>
  </si>
  <si>
    <t>Nielsen Holdings PLC</t>
  </si>
  <si>
    <t>Northrop Grumman Corp</t>
  </si>
  <si>
    <t>NOV Inc</t>
  </si>
  <si>
    <t>ServiceNow Inc</t>
  </si>
  <si>
    <t>NRG Energy Inc</t>
  </si>
  <si>
    <t>Norfolk Southern Corp</t>
  </si>
  <si>
    <t>NetApp Inc</t>
  </si>
  <si>
    <t>Northern Trust Corp</t>
  </si>
  <si>
    <t>Nucor Corp</t>
  </si>
  <si>
    <t>NVIDIA Corp</t>
  </si>
  <si>
    <t>NVR Inc</t>
  </si>
  <si>
    <t>Newell Brands Inc</t>
  </si>
  <si>
    <t>News Corp</t>
  </si>
  <si>
    <t>Realty Income Corp</t>
  </si>
  <si>
    <t>Old Dominion Freight Line Inc</t>
  </si>
  <si>
    <t>ONEOK Inc</t>
  </si>
  <si>
    <t>Omnicom Group Inc</t>
  </si>
  <si>
    <t>Oracle Corp</t>
  </si>
  <si>
    <t>O'Reilly Automotive Inc</t>
  </si>
  <si>
    <t>Otis Worldwide Corp</t>
  </si>
  <si>
    <t>Occidental Petroleum Corp</t>
  </si>
  <si>
    <t>Paycom Software Inc</t>
  </si>
  <si>
    <t>Paychex Inc</t>
  </si>
  <si>
    <t>People's United Financial Inc</t>
  </si>
  <si>
    <t>PACCAR Inc</t>
  </si>
  <si>
    <t>Healthpeak Properties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</si>
  <si>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</si>
  <si>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</si>
  <si>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</si>
  <si>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</si>
  <si>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</si>
  <si>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</si>
  <si>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</si>
  <si>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</si>
  <si>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</si>
  <si>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</si>
  <si>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</si>
  <si>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</si>
  <si>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</si>
  <si>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</si>
  <si>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</si>
  <si>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Pool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</si>
  <si>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</si>
  <si>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</si>
  <si>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</si>
  <si>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</si>
  <si>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</si>
  <si>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</si>
  <si>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</si>
  <si>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</si>
  <si>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</si>
  <si>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</si>
  <si>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</si>
  <si>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</si>
  <si>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</si>
  <si>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</si>
  <si>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</si>
  <si>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</si>
  <si>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</si>
  <si>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</si>
  <si>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</si>
  <si>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</si>
  <si>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</si>
  <si>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</si>
  <si>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</si>
  <si>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</si>
  <si>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</si>
  <si>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</si>
  <si>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Technologies Corp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</si>
  <si>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</si>
  <si>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</si>
  <si>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</si>
  <si>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</si>
  <si>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</si>
  <si>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</si>
  <si>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 M Smucker Co/The</t>
  </si>
  <si>
    <t>Schlumberger NV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</si>
  <si>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</si>
  <si>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</si>
  <si>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</si>
  <si>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</si>
  <si>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</si>
  <si>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</si>
  <si>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</si>
  <si>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STERIS PLC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</si>
  <si>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</si>
  <si>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</si>
  <si>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</si>
  <si>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</si>
  <si>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</si>
  <si>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</si>
  <si>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</si>
  <si>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Sysco Corp</t>
  </si>
  <si>
    <t>AT&amp;T Inc</t>
  </si>
  <si>
    <t>Molson Coors Beverage Co</t>
  </si>
  <si>
    <t>TransDigm Group Inc</t>
  </si>
  <si>
    <t>Teledyne Technologies Inc</t>
  </si>
  <si>
    <t>TE Connectivity Ltd</t>
  </si>
  <si>
    <t>Teradyne Inc</t>
  </si>
  <si>
    <t>Truist Financial Corp</t>
  </si>
  <si>
    <t>Teleflex Inc</t>
  </si>
  <si>
    <t>Target Corp</t>
  </si>
  <si>
    <t>Tiffany &amp; Co</t>
  </si>
  <si>
    <t>TJX Cos Inc/The</t>
  </si>
  <si>
    <t>Thermo Fisher Scientific Inc</t>
  </si>
  <si>
    <t>T-Mobile US Inc</t>
  </si>
  <si>
    <t>Tapestry Inc</t>
  </si>
  <si>
    <t>T Rowe Price Group Inc</t>
  </si>
  <si>
    <t>Travelers Cos Inc/The</t>
  </si>
  <si>
    <t>Tractor Supply Co</t>
  </si>
  <si>
    <t>Tesla Inc</t>
  </si>
  <si>
    <t>Tyson Foods Inc</t>
  </si>
  <si>
    <t>Trane Technologies PLC</t>
  </si>
  <si>
    <t>Take-Two Interactive Software</t>
  </si>
  <si>
    <t>Twitter Inc</t>
  </si>
  <si>
    <t>Texas Instruments Inc</t>
  </si>
  <si>
    <t>Textron Inc</t>
  </si>
  <si>
    <t>Tyler Technologies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</si>
  <si>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</si>
  <si>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</si>
  <si>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</si>
  <si>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</si>
  <si>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</si>
  <si>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</si>
  <si>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</si>
  <si>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</si>
  <si>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</si>
  <si>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</si>
  <si>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</si>
  <si>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Visa Inc</t>
  </si>
  <si>
    <t>Varian Medical Systems Inc</t>
  </si>
  <si>
    <t>VF Corp</t>
  </si>
  <si>
    <t>ViacomCBS Inc</t>
  </si>
  <si>
    <t>Valero Energy Corp</t>
  </si>
  <si>
    <t>Vulcan Materials Co</t>
  </si>
  <si>
    <t>Vornado Realty Trust</t>
  </si>
  <si>
    <t>Vontier Corp</t>
  </si>
  <si>
    <t>Verisk Analytics Inc</t>
  </si>
  <si>
    <t>VeriSign Inc</t>
  </si>
  <si>
    <t>Vertex Pharmaceuticals Inc</t>
  </si>
  <si>
    <t>Ventas Inc</t>
  </si>
  <si>
    <t>Viatris Inc</t>
  </si>
  <si>
    <t>Verizon Communications Inc</t>
  </si>
  <si>
    <t>Westinghouse Air Brake Technol</t>
  </si>
  <si>
    <t>Waters Corp</t>
  </si>
  <si>
    <t>Walgreens Boots Alliance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</si>
  <si>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</si>
  <si>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</si>
  <si>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</si>
  <si>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</si>
  <si>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</si>
  <si>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</si>
  <si>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</si>
  <si>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</si>
  <si>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</si>
  <si>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 R Berkley Corp</t>
  </si>
  <si>
    <t>Westrock Co</t>
  </si>
  <si>
    <t>West Pharmaceutical Services I</t>
  </si>
  <si>
    <t>Western Union Co/The</t>
  </si>
  <si>
    <t>Weyerhaeuser Co</t>
  </si>
  <si>
    <t>Wynn Resorts Ltd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</si>
  <si>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</si>
  <si>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</si>
  <si>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</si>
  <si>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</si>
  <si>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</si>
  <si>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</si>
  <si>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</si>
  <si>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</si>
  <si>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Zebra Technologies Corp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</si>
  <si>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</si>
  <si>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</si>
  <si>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</si>
  <si>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</si>
  <si>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</si>
  <si>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</si>
  <si>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</si>
  <si>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</si>
  <si>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</si>
  <si>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</si>
  <si>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</si>
  <si>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</si>
  <si>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</si>
  <si>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Delivery Hero SE</t>
  </si>
  <si>
    <t>Deutsche Post AG</t>
  </si>
  <si>
    <t>Deutsche Telekom AG</t>
  </si>
  <si>
    <t>Deutsche Wohnen SE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</si>
  <si>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</si>
  <si>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</si>
  <si>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</si>
  <si>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</si>
  <si>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</si>
  <si>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</si>
  <si>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Merck KGaA</t>
  </si>
  <si>
    <t>MTU Aero Engines AG</t>
  </si>
  <si>
    <t>Muenchener Rueckversicherungs-</t>
  </si>
  <si>
    <t>RWE AG</t>
  </si>
  <si>
    <t>SAP SE</t>
  </si>
  <si>
    <t>Siemens AG</t>
  </si>
  <si>
    <t>Vonovia SE</t>
  </si>
  <si>
    <t>Volkswagen AG</t>
  </si>
  <si>
    <t>Credit Agricole SA</t>
  </si>
  <si>
    <t>Air Liquide SA</t>
  </si>
  <si>
    <t>Airbus SE</t>
  </si>
  <si>
    <t>Alstom SA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</si>
  <si>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</si>
  <si>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</si>
  <si>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</si>
  <si>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</si>
  <si>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</si>
  <si>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</si>
  <si>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</si>
  <si>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</si>
  <si>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</si>
  <si>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</si>
  <si>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</si>
  <si>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SE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</si>
  <si>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</si>
  <si>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</si>
  <si>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</si>
  <si>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</si>
  <si>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</si>
  <si>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</si>
  <si>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</si>
  <si>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</si>
  <si>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</si>
  <si>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</si>
  <si>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</si>
  <si>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</si>
  <si>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</si>
  <si>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</si>
  <si>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</si>
  <si>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</si>
  <si>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</si>
  <si>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</si>
  <si>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Teleperformance</t>
  </si>
  <si>
    <t>Peugeot SA</t>
  </si>
  <si>
    <t>Unibail-Rodamco-Westfield</t>
  </si>
  <si>
    <t>Veolia Environnement SA</t>
  </si>
  <si>
    <t>Vivendi SA</t>
  </si>
  <si>
    <t>Worldline SA/France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</si>
  <si>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</si>
  <si>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</si>
  <si>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</si>
  <si>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</si>
  <si>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</si>
  <si>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</si>
  <si>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</si>
  <si>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</si>
  <si>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Avast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</si>
  <si>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</si>
  <si>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</si>
  <si>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</si>
  <si>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</si>
  <si>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</si>
  <si>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</si>
  <si>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</si>
  <si>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</si>
  <si>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</si>
  <si>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B&amp;M European Value Retail SA</t>
  </si>
  <si>
    <t>Bunzl PLC</t>
  </si>
  <si>
    <t>BP PLC</t>
  </si>
  <si>
    <t>Burberry Group PLC</t>
  </si>
  <si>
    <t>BT Group PLC</t>
  </si>
  <si>
    <t>Coca-Cola HBC AG</t>
  </si>
  <si>
    <t>Compass Group PLC</t>
  </si>
  <si>
    <t>Croda International PLC</t>
  </si>
  <si>
    <t>CRH PLC</t>
  </si>
  <si>
    <t>DCC PLC</t>
  </si>
  <si>
    <t>Diageo PLC</t>
  </si>
  <si>
    <t>Entain PLC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</si>
  <si>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</si>
  <si>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</si>
  <si>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</si>
  <si>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</si>
  <si>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</si>
  <si>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</si>
  <si>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</si>
  <si>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Hikma Pharmaceuticals PLC</t>
  </si>
  <si>
    <t>Hargreaves Lansdown PLC</t>
  </si>
  <si>
    <t>Halma PLC</t>
  </si>
  <si>
    <t>HSBC Holdings PLC</t>
  </si>
  <si>
    <t>International Consolidated Air</t>
  </si>
  <si>
    <t>Intermediate Capital Group PLC</t>
  </si>
  <si>
    <t>InterContinental Hotels Group</t>
  </si>
  <si>
    <t>3i Group PLC</t>
  </si>
  <si>
    <t>Imperial Brands PLC</t>
  </si>
  <si>
    <t>Informa PLC</t>
  </si>
  <si>
    <t>Intertek Group PLC</t>
  </si>
  <si>
    <t>JD Sports Fashion PLC</t>
  </si>
  <si>
    <t>Just Eat Takeaway.com NV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</si>
  <si>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</si>
  <si>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</si>
  <si>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</si>
  <si>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</si>
  <si>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</si>
  <si>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</si>
  <si>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Mondi PLC</t>
  </si>
  <si>
    <t>M&amp;G PLC</t>
  </si>
  <si>
    <t>Melrose Industries PLC</t>
  </si>
  <si>
    <t>Wm Morrison Supermarkets PLC</t>
  </si>
  <si>
    <t>National Grid PLC</t>
  </si>
  <si>
    <t>Natwest Group PLC</t>
  </si>
  <si>
    <t>Next PLC</t>
  </si>
  <si>
    <t>Ocado Group PLC</t>
  </si>
  <si>
    <t>Phoenix Group Holdings PLC</t>
  </si>
  <si>
    <t>Pennon Group PLC</t>
  </si>
  <si>
    <t>Polymetal International PLC</t>
  </si>
  <si>
    <t>Prudential PLC</t>
  </si>
  <si>
    <t>Pershing Square Holdings Ltd/F</t>
  </si>
  <si>
    <t>Persimmon PLC</t>
  </si>
  <si>
    <t>Pearson PLC</t>
  </si>
  <si>
    <t>Reckitt Benckiser Group PLC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</si>
  <si>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</si>
  <si>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</si>
  <si>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</si>
  <si>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</si>
  <si>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</si>
  <si>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</si>
  <si>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</si>
  <si>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</si>
  <si>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</si>
  <si>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</si>
  <si>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</si>
  <si>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</si>
  <si>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</si>
  <si>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</si>
  <si>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</si>
  <si>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</si>
  <si>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</si>
  <si>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</si>
  <si>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</si>
  <si>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</si>
  <si>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</si>
  <si>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</si>
  <si>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</si>
  <si>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</si>
  <si>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</si>
  <si>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</si>
  <si>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</si>
  <si>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</si>
  <si>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</si>
  <si>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</si>
  <si>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</si>
  <si>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</si>
  <si>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</si>
  <si>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Agnico Eagle Mines Ltd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</si>
  <si>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</si>
  <si>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</si>
  <si>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</si>
  <si>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</si>
  <si>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</si>
  <si>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</si>
  <si>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</si>
  <si>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</si>
  <si>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ATS Automation Tooling Systems</t>
  </si>
  <si>
    <t>Alimentation Couche-Tard Inc</t>
  </si>
  <si>
    <t>Aritzia Inc</t>
  </si>
  <si>
    <t>Aurinia Pharmaceuticals Inc</t>
  </si>
  <si>
    <t>Artis Real Estate Investment T</t>
  </si>
  <si>
    <t>Badger Daylighting Ltd</t>
  </si>
  <si>
    <t>Brookfield Asset Management In</t>
  </si>
  <si>
    <t>BlackBerry Ltd</t>
  </si>
  <si>
    <t>Brookfield Business Partners L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</si>
  <si>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</si>
  <si>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</si>
  <si>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</si>
  <si>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</si>
  <si>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</si>
  <si>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Ballard Power Systems Inc</t>
  </si>
  <si>
    <t>Boralex Inc</t>
  </si>
  <si>
    <t>Bank of Montreal</t>
  </si>
  <si>
    <t>Bank of Nova Scotia/The</t>
  </si>
  <si>
    <t>Brookfield Property Partners L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</si>
  <si>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</si>
  <si>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</si>
  <si>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</si>
  <si>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</si>
  <si>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</si>
  <si>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</si>
  <si>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</si>
  <si>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</si>
  <si>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</si>
  <si>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</si>
  <si>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Choice Properties Real Estate</t>
  </si>
  <si>
    <t>Colliers International Group I</t>
  </si>
  <si>
    <t>CI Financial Corp</t>
  </si>
  <si>
    <t>Corus Entertainment Inc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</si>
  <si>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</si>
  <si>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</si>
  <si>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</si>
  <si>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</si>
  <si>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</si>
  <si>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</si>
  <si>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</si>
  <si>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</si>
  <si>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</si>
  <si>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</si>
  <si>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CT Real Estate Investment Trus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</si>
  <si>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</si>
  <si>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</si>
  <si>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</si>
  <si>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</si>
  <si>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</si>
  <si>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</si>
  <si>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</si>
  <si>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Dream Industrial Real Estate I</t>
  </si>
  <si>
    <t>Dollarama Inc</t>
  </si>
  <si>
    <t>BRP Inc</t>
  </si>
  <si>
    <t>Dundee Precious Metals Inc</t>
  </si>
  <si>
    <t>Descartes Systems Group Inc/Th</t>
  </si>
  <si>
    <t>Dream Office Real Estate Inves</t>
  </si>
  <si>
    <t>ECN Capital Corp</t>
  </si>
  <si>
    <t>Endeavour Mining Corp</t>
  </si>
  <si>
    <t>Element Fleet Management Corp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</si>
  <si>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</si>
  <si>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</si>
  <si>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</si>
  <si>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</si>
  <si>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</si>
  <si>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</si>
  <si>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Equitable Group Inc</t>
  </si>
  <si>
    <t>Equinox Gold Corp</t>
  </si>
  <si>
    <t>Enerplus Corp</t>
  </si>
  <si>
    <t>ERO Copper Corp</t>
  </si>
  <si>
    <t>First Capital Real Estate Inve</t>
  </si>
  <si>
    <t>Fairfax Financial Holdings Ltd</t>
  </si>
  <si>
    <t>First Quantum Minerals Ltd</t>
  </si>
  <si>
    <t>Franco-Nevada Corp</t>
  </si>
  <si>
    <t>First Majestic Silver Corp</t>
  </si>
  <si>
    <t>FirstService Corp</t>
  </si>
  <si>
    <t>Fortis Inc/Canada</t>
  </si>
  <si>
    <t>Finning International Inc</t>
  </si>
  <si>
    <t>Fortuna Silver Mines Inc</t>
  </si>
  <si>
    <t>Great Canadian Gaming Corp</t>
  </si>
  <si>
    <t>Gibson Energy Inc</t>
  </si>
  <si>
    <t>GFL Environmental Inc</t>
  </si>
  <si>
    <t>CGI Inc</t>
  </si>
  <si>
    <t>Gildan Activewear Inc</t>
  </si>
  <si>
    <t>Canada Goose Holdings Inc</t>
  </si>
  <si>
    <t>Granite Real Estate Investment</t>
  </si>
  <si>
    <t>Great-West Lifeco Inc</t>
  </si>
  <si>
    <t>Hydro One Ltd</t>
  </si>
  <si>
    <t>Hudbay Minerals Inc</t>
  </si>
  <si>
    <t>Home Capital Group Inc</t>
  </si>
  <si>
    <t>H&amp;R Real Estate Investment Tru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</si>
  <si>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</si>
  <si>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</si>
  <si>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</si>
  <si>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</si>
  <si>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</si>
  <si>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</si>
  <si>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</si>
  <si>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</si>
  <si>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</si>
  <si>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</si>
  <si>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</si>
  <si>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Jamieson Wellness Inc</t>
  </si>
  <si>
    <t>Kinross Gold Corp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</si>
  <si>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</si>
  <si>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</si>
  <si>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</si>
  <si>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</si>
  <si>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</si>
  <si>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</si>
  <si>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</si>
  <si>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</si>
  <si>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Lightspeed POS Inc</t>
  </si>
  <si>
    <t>Lundin Gold Inc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</si>
  <si>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</si>
  <si>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</si>
  <si>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</si>
  <si>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</si>
  <si>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</si>
  <si>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</si>
  <si>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</si>
  <si>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</si>
  <si>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</si>
  <si>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</si>
  <si>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</si>
  <si>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Methanex Corp</t>
  </si>
  <si>
    <t>National Bank of Canada</t>
  </si>
  <si>
    <t>NFI Group Inc</t>
  </si>
  <si>
    <t>Novagold Resources Inc</t>
  </si>
  <si>
    <t>New Gold Inc</t>
  </si>
  <si>
    <t>Northland Power Inc</t>
  </si>
  <si>
    <t>Nutrien Ltd</t>
  </si>
  <si>
    <t>North West Co Inc/The</t>
  </si>
  <si>
    <t>NorthWest Healthcare Propertie</t>
  </si>
  <si>
    <t>OceanaGold Corp</t>
  </si>
  <si>
    <t>Onex Corp</t>
  </si>
  <si>
    <t>Osisko Gold Royalties Ltd</t>
  </si>
  <si>
    <t>Norbord Inc</t>
  </si>
  <si>
    <t>Osisko Mining Inc</t>
  </si>
  <si>
    <t>Open Text Corp</t>
  </si>
  <si>
    <t>Pan American Silver Corp</t>
  </si>
  <si>
    <t>Premium Brands Holdings Corp</t>
  </si>
  <si>
    <t>Parkland Corp/Canada</t>
  </si>
  <si>
    <t>Power Corp of Canada</t>
  </si>
  <si>
    <t>Pembina Pipeline Corp</t>
  </si>
  <si>
    <t>Primo Water Corp</t>
  </si>
  <si>
    <t>PrairieSky Royalty Ltd</t>
  </si>
  <si>
    <t>Pretium Resources Inc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</si>
  <si>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</si>
  <si>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</si>
  <si>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</si>
  <si>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</si>
  <si>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</si>
  <si>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</si>
  <si>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Real Matters Inc</t>
  </si>
  <si>
    <t>RioCan Real Estate Investment</t>
  </si>
  <si>
    <t>TransAlta Renewables Inc</t>
  </si>
  <si>
    <t>Russel Metals Inc</t>
  </si>
  <si>
    <t>Royal Bank of Canada</t>
  </si>
  <si>
    <t>Saputo Inc</t>
  </si>
  <si>
    <t>Seabridge Gold Inc</t>
  </si>
  <si>
    <t>Shopify Inc</t>
  </si>
  <si>
    <t>Sienna Senior Living Inc</t>
  </si>
  <si>
    <t>Sprott Inc</t>
  </si>
  <si>
    <t>SilverCrest Metals Inc</t>
  </si>
  <si>
    <t>Stella-Jones Inc</t>
  </si>
  <si>
    <t>Shaw Communications Inc</t>
  </si>
  <si>
    <t>Sun Life Financial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</si>
  <si>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</si>
  <si>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</si>
  <si>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</si>
  <si>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</si>
  <si>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</si>
  <si>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</si>
  <si>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</si>
  <si>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</si>
  <si>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Silvercorp Metals Inc</t>
  </si>
  <si>
    <t>TELUS Corp</t>
  </si>
  <si>
    <t>TransAlta Corp</t>
  </si>
  <si>
    <t>Transcontinental Inc</t>
  </si>
  <si>
    <t>Tricon Residential Inc</t>
  </si>
  <si>
    <t>Toronto-Dominion Bank/The</t>
  </si>
  <si>
    <t>Teck Resources Ltd</t>
  </si>
  <si>
    <t>TFI International Inc</t>
  </si>
  <si>
    <t>Teranga Gold Corp</t>
  </si>
  <si>
    <t>Toromont Industries Ltd</t>
  </si>
  <si>
    <t>Tourmaline Oil Corp</t>
  </si>
  <si>
    <t>Spin Master Corp</t>
  </si>
  <si>
    <t>Thomson Reuters Corp</t>
  </si>
  <si>
    <t>Trillium Therapeutics Inc</t>
  </si>
  <si>
    <t>TC Energy Corp</t>
  </si>
  <si>
    <t>Torex Gold Resources Inc</t>
  </si>
  <si>
    <t>Vermilion Energy Inc</t>
  </si>
  <si>
    <t>Seven Generations Energy Ltd</t>
  </si>
  <si>
    <t>Waste Connections Inc</t>
  </si>
  <si>
    <t>Whitecap Resources Inc</t>
  </si>
  <si>
    <t>Wesdome Gold Mines Ltd</t>
  </si>
  <si>
    <t>Canopy Growth Corp</t>
  </si>
  <si>
    <t>West Fraser Timber Co Ltd</t>
  </si>
  <si>
    <t>WPT Industrial Real Estate Inv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</si>
  <si>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</si>
  <si>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</si>
  <si>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</si>
  <si>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</si>
  <si>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</si>
  <si>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</si>
  <si>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</si>
  <si>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</si>
  <si>
    <t>Stars Group Inc/The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</si>
</sst>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Calibri"/>
      <family val="2"/>
      <charset val="16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8" fillId="0" borderId="0" applyNumberFormat="0" applyFill="0" applyBorder="0" applyAlignment="0" applyProtection="0"/>
  </cellStyleXfs>
  <cellXfs count="195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19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4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2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0" borderId="0" xfId="0" applyFont="1" applyBorder="1" applyProtection="1">
      <protection locked="0" hidden="1"/>
    </xf>
    <xf numFmtId="0" fontId="16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6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1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5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1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7" fillId="0" borderId="0" xfId="0" applyFont="1" applyProtection="1">
      <protection locked="0" hidden="1"/>
    </xf>
    <xf numFmtId="4" fontId="15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7" fillId="0" borderId="19" xfId="0" applyFont="1" applyBorder="1" applyAlignment="1" applyProtection="1">
      <alignment horizontal="left"/>
      <protection locked="0" hidden="1"/>
    </xf>
    <xf numFmtId="165" fontId="17" fillId="0" borderId="19" xfId="0" applyNumberFormat="1" applyFont="1" applyBorder="1" applyAlignment="1" applyProtection="1">
      <alignment horizontal="right"/>
      <protection locked="0" hidden="1"/>
    </xf>
    <xf numFmtId="0" fontId="17" fillId="0" borderId="19" xfId="0" applyFont="1" applyBorder="1" applyAlignment="1" applyProtection="1">
      <alignment horizontal="right"/>
      <protection locked="0" hidden="1"/>
    </xf>
    <xf numFmtId="166" fontId="17" fillId="0" borderId="19" xfId="0" applyNumberFormat="1" applyFont="1" applyBorder="1" applyAlignment="1" applyProtection="1">
      <alignment horizontal="right"/>
      <protection locked="0" hidden="1"/>
    </xf>
    <xf numFmtId="164" fontId="17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1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8" fillId="0" borderId="0" xfId="3" applyProtection="1">
      <protection locked="0" hidden="1"/>
    </xf>
    <xf numFmtId="0" fontId="28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8" fillId="0" borderId="0" xfId="3" applyAlignment="1">
      <alignment horizontal="right"/>
    </xf>
    <xf numFmtId="0" fontId="29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4" fillId="0" borderId="0" xfId="0" applyFont="1" applyFill="1" applyProtection="1">
      <protection locked="0" hidden="1"/>
    </xf>
    <xf numFmtId="0" fontId="31" fillId="0" borderId="0" xfId="0" applyFont="1" applyProtection="1">
      <protection locked="0" hidden="1"/>
    </xf>
    <xf numFmtId="0" fontId="9" fillId="0" borderId="0" xfId="0" applyFont="1" applyProtection="1">
      <protection locked="0" hidden="1"/>
    </xf>
    <xf numFmtId="0" fontId="11" fillId="2" borderId="0" xfId="0" applyFont="1" applyFill="1" applyProtection="1">
      <protection locked="0" hidden="1"/>
    </xf>
    <xf numFmtId="0" fontId="11" fillId="0" borderId="3" xfId="0" applyFont="1" applyBorder="1" applyProtection="1">
      <protection locked="0" hidden="1"/>
    </xf>
    <xf numFmtId="0" fontId="11" fillId="0" borderId="3" xfId="0" quotePrefix="1" applyFont="1" applyBorder="1" applyProtection="1">
      <protection locked="0" hidden="1"/>
    </xf>
    <xf numFmtId="0" fontId="11" fillId="0" borderId="0" xfId="0" applyFont="1" applyBorder="1" applyProtection="1">
      <protection locked="0" hidden="1"/>
    </xf>
    <xf numFmtId="0" fontId="11" fillId="0" borderId="0" xfId="0" applyFont="1" applyFill="1" applyProtection="1">
      <protection locked="0" hidden="1"/>
    </xf>
    <xf numFmtId="0" fontId="11" fillId="0" borderId="18" xfId="0" applyFont="1" applyFill="1" applyBorder="1" applyProtection="1">
      <protection locked="0" hidden="1"/>
    </xf>
    <xf numFmtId="0" fontId="11" fillId="0" borderId="18" xfId="0" applyFont="1" applyBorder="1" applyProtection="1">
      <protection locked="0" hidden="1"/>
    </xf>
    <xf numFmtId="0" fontId="11" fillId="0" borderId="1" xfId="0" applyFont="1" applyBorder="1" applyProtection="1">
      <protection locked="0" hidden="1"/>
    </xf>
    <xf numFmtId="0" fontId="11" fillId="0" borderId="1" xfId="0" applyFont="1" applyFill="1" applyBorder="1" applyProtection="1">
      <protection locked="0" hidden="1"/>
    </xf>
    <xf numFmtId="0" fontId="11" fillId="0" borderId="0" xfId="0" applyFont="1" applyFill="1" applyBorder="1" applyProtection="1">
      <protection locked="0" hidden="1"/>
    </xf>
    <xf numFmtId="0" fontId="11" fillId="0" borderId="2" xfId="0" applyFont="1" applyFill="1" applyBorder="1" applyProtection="1">
      <protection locked="0" hidden="1"/>
    </xf>
    <xf numFmtId="0" fontId="11" fillId="0" borderId="2" xfId="0" applyFont="1" applyBorder="1" applyProtection="1">
      <protection locked="0" hidden="1"/>
    </xf>
    <xf numFmtId="0" fontId="32" fillId="0" borderId="0" xfId="0" applyFont="1" applyProtection="1">
      <protection locked="0" hidden="1"/>
    </xf>
    <xf numFmtId="0" fontId="32" fillId="0" borderId="1" xfId="0" applyFont="1" applyBorder="1" applyProtection="1">
      <protection locked="0" hidden="1"/>
    </xf>
    <xf numFmtId="0" fontId="32" fillId="0" borderId="3" xfId="0" applyFont="1" applyBorder="1" applyProtection="1">
      <protection locked="0" hidden="1"/>
    </xf>
    <xf numFmtId="0" fontId="11" fillId="0" borderId="3" xfId="0" applyFont="1" applyFill="1" applyBorder="1" applyProtection="1">
      <protection locked="0" hidden="1"/>
    </xf>
    <xf numFmtId="4" fontId="11" fillId="0" borderId="2" xfId="0" applyNumberFormat="1" applyFont="1" applyBorder="1" applyProtection="1">
      <protection locked="0" hidden="1"/>
    </xf>
    <xf numFmtId="0" fontId="33" fillId="2" borderId="0" xfId="0" applyFont="1" applyFill="1"/>
    <xf numFmtId="0" fontId="9" fillId="0" borderId="0" xfId="0" applyFont="1" applyFill="1" applyBorder="1" applyProtection="1"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3" fillId="0" borderId="17" xfId="0" applyFont="1" applyBorder="1" applyAlignment="1" applyProtection="1">
      <alignment horizontal="center"/>
      <protection locked="0" hidden="1"/>
    </xf>
    <xf numFmtId="22" fontId="17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3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Y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3" width="11.140625" style="42" customWidth="1"/>
    <col min="14" max="14" width="12" style="42" customWidth="1"/>
    <col min="15" max="15" width="11.42578125" style="42" customWidth="1"/>
    <col min="16" max="19" width="11.140625" style="42" customWidth="1"/>
    <col min="20" max="20" width="5.85546875" style="42" customWidth="1"/>
    <col min="21" max="21" width="11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hidden="1" customWidth="1"/>
    <col min="70" max="71" width="9.140625" style="102" hidden="1" customWidth="1"/>
    <col min="72" max="76" width="9.140625" style="102"/>
    <col min="77" max="16384" width="9.140625" style="42"/>
  </cols>
  <sheetData>
    <row r="1" spans="2:72" ht="27" thickBot="1" x14ac:dyDescent="0.45">
      <c r="B1" s="40"/>
      <c r="C1" s="40"/>
      <c r="D1" s="40"/>
      <c r="E1" s="189" t="s">
        <v>797</v>
      </c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40"/>
      <c r="R1" s="41">
        <f ca="1">TODAY()</f>
        <v>44218</v>
      </c>
      <c r="S1" s="153" t="s">
        <v>805</v>
      </c>
      <c r="U1" s="102"/>
      <c r="V1" s="167" t="s">
        <v>119</v>
      </c>
      <c r="W1" s="102" t="s">
        <v>121</v>
      </c>
      <c r="X1" s="102">
        <v>3</v>
      </c>
      <c r="Y1" s="102"/>
      <c r="Z1" s="168" t="s">
        <v>121</v>
      </c>
      <c r="AA1" s="168" t="s">
        <v>122</v>
      </c>
      <c r="AB1" s="168"/>
      <c r="AC1" s="168"/>
      <c r="AD1" s="168" t="s">
        <v>121</v>
      </c>
      <c r="AE1" s="168" t="s">
        <v>130</v>
      </c>
      <c r="AF1" s="169" t="s">
        <v>128</v>
      </c>
      <c r="AG1" s="169" t="s">
        <v>129</v>
      </c>
      <c r="AH1" s="168" t="s">
        <v>133</v>
      </c>
      <c r="AI1" s="168"/>
      <c r="AJ1" s="168"/>
      <c r="AK1" s="168" t="s">
        <v>138</v>
      </c>
      <c r="AL1" s="168"/>
      <c r="AM1" s="168"/>
      <c r="AN1" s="170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T1" s="166" t="s">
        <v>1233</v>
      </c>
    </row>
    <row r="2" spans="2:72" ht="25.5" customHeight="1" x14ac:dyDescent="0.2">
      <c r="J2" s="44" t="s">
        <v>770</v>
      </c>
      <c r="K2" s="45" t="str">
        <f>VLOOKUP($AB$2,$AC$2:$AJ$37,2,FALSE)</f>
        <v>Almanya</v>
      </c>
      <c r="L2" s="46"/>
      <c r="M2" s="44" t="s">
        <v>776</v>
      </c>
      <c r="N2" s="45" t="str">
        <f>VLOOKUP($AB$2,$AC$2:$AJ$37,3,FALSE)</f>
        <v xml:space="preserve">Piyasanın Medyan Hedef Fiyatına Göre </v>
      </c>
      <c r="O2" s="46"/>
      <c r="P2" s="46"/>
      <c r="Q2" s="46"/>
      <c r="U2" s="102"/>
      <c r="V2" s="102"/>
      <c r="W2" s="102" t="s">
        <v>123</v>
      </c>
      <c r="X2" s="102"/>
      <c r="Y2" s="102"/>
      <c r="Z2" s="102">
        <v>1</v>
      </c>
      <c r="AA2" s="102">
        <v>1</v>
      </c>
      <c r="AB2" s="10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30</v>
      </c>
      <c r="AC2" s="102">
        <v>10</v>
      </c>
      <c r="AD2" s="102" t="s">
        <v>123</v>
      </c>
      <c r="AE2" s="171" t="s">
        <v>15</v>
      </c>
      <c r="AF2" s="171" t="s">
        <v>157</v>
      </c>
      <c r="AG2" s="171" t="s">
        <v>154</v>
      </c>
      <c r="AH2" s="171" t="s">
        <v>792</v>
      </c>
      <c r="AI2" s="171" t="s">
        <v>796</v>
      </c>
      <c r="AJ2" s="171" t="s">
        <v>1096</v>
      </c>
      <c r="AK2" s="102">
        <v>44</v>
      </c>
      <c r="AL2" s="102">
        <v>8</v>
      </c>
      <c r="AM2" s="102">
        <v>9</v>
      </c>
      <c r="AN2" s="172" t="s">
        <v>786</v>
      </c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</row>
    <row r="3" spans="2:72" ht="14.1" customHeight="1" x14ac:dyDescent="0.2">
      <c r="B3" s="47" t="str">
        <f>VLOOKUP($AB$2,$AC$2:$AP$37,12,FALSE)</f>
        <v>Özet tabloda piyasa medyanına göre getiri potansiyeli belirlenen kriterden büyük (AL) ve belirlenen ikinci kriterden küçük (SAT) olan hisseler birlikte listelenmiştir. Tamamı aşağıdaki tabloda görüntülenmektedir.</v>
      </c>
      <c r="C3" s="47"/>
      <c r="D3" s="47"/>
      <c r="E3" s="47"/>
      <c r="F3" s="47"/>
      <c r="G3" s="47"/>
      <c r="H3" s="47"/>
      <c r="I3" s="47"/>
      <c r="J3" s="47"/>
      <c r="K3" s="47"/>
      <c r="U3" s="102"/>
      <c r="V3" s="102"/>
      <c r="W3" s="102" t="s">
        <v>125</v>
      </c>
      <c r="X3" s="102"/>
      <c r="Y3" s="102"/>
      <c r="Z3" s="102">
        <v>1</v>
      </c>
      <c r="AA3" s="102">
        <v>2</v>
      </c>
      <c r="AB3" s="102"/>
      <c r="AC3" s="102">
        <f>AC2+1</f>
        <v>11</v>
      </c>
      <c r="AD3" s="102" t="s">
        <v>123</v>
      </c>
      <c r="AE3" s="171" t="s">
        <v>16</v>
      </c>
      <c r="AF3" s="171" t="s">
        <v>762</v>
      </c>
      <c r="AG3" s="171" t="s">
        <v>763</v>
      </c>
      <c r="AH3" s="171" t="s">
        <v>8</v>
      </c>
      <c r="AI3" s="171" t="s">
        <v>9</v>
      </c>
      <c r="AJ3" s="171" t="s">
        <v>764</v>
      </c>
      <c r="AK3" s="102">
        <v>2</v>
      </c>
      <c r="AL3" s="102">
        <v>3</v>
      </c>
      <c r="AM3" s="102">
        <v>5</v>
      </c>
      <c r="AN3" s="171" t="s">
        <v>788</v>
      </c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</row>
    <row r="4" spans="2:72" ht="14.1" customHeight="1" x14ac:dyDescent="0.2">
      <c r="B4" s="48" t="str">
        <f>IF(ISERROR((VLOOKUP(1,$AC$45:$AD$80,2,FALSE)))=TRUE," ",((VLOOKUP(1,$AC$45:$AD$80,2,FALSE))))</f>
        <v>ALV GY Equity</v>
      </c>
      <c r="C4" s="49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Financials</v>
      </c>
      <c r="D4" s="49"/>
      <c r="E4" s="50" t="str">
        <f>IF(ISERROR((VLOOKUP(2,$AC$45:$AD$80,2,FALSE)))=TRUE," ",((VLOOKUP(2,$AC$45:$AD$80,2,FALSE))))</f>
        <v>BAYN GY Equity</v>
      </c>
      <c r="F4" s="49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Health Care</v>
      </c>
      <c r="G4" s="49"/>
      <c r="H4" s="50" t="str">
        <f>IF(ISERROR((VLOOKUP(3,$AC$45:$AD$80,2,FALSE)))=TRUE," ",((VLOOKUP(3,$AC$45:$AD$80,2,FALSE))))</f>
        <v>DB1 GY Equity</v>
      </c>
      <c r="I4" s="49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Financials</v>
      </c>
      <c r="J4" s="49"/>
      <c r="K4" s="50" t="str">
        <f>IF(ISERROR((VLOOKUP(4,$AC$45:$AD$80,2,FALSE)))=TRUE," ",((VLOOKUP(4,$AC$45:$AD$80,2,FALSE))))</f>
        <v>DTE GY Equity</v>
      </c>
      <c r="L4" s="49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Communication Services</v>
      </c>
      <c r="M4" s="49"/>
      <c r="N4" s="50" t="str">
        <f>IF(ISERROR((VLOOKUP(5,$AC$45:$AD$80,2,FALSE)))=TRUE," ",((VLOOKUP(5,$AC$45:$AD$80,2,FALSE))))</f>
        <v>EOAN GY Equity</v>
      </c>
      <c r="O4" s="49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Utilities</v>
      </c>
      <c r="P4" s="49"/>
      <c r="Q4" s="50" t="str">
        <f>IF(ISERROR((VLOOKUP(6,$AC$45:$AD$80,2,FALSE)))=TRUE," ",((VLOOKUP(6,$AC$45:$AD$80,2,FALSE))))</f>
        <v>FME GY Equity</v>
      </c>
      <c r="R4" s="49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Health Care</v>
      </c>
      <c r="S4" s="51"/>
      <c r="U4" s="102"/>
      <c r="V4" s="102"/>
      <c r="W4" s="102" t="s">
        <v>126</v>
      </c>
      <c r="X4" s="102"/>
      <c r="Y4" s="102"/>
      <c r="Z4" s="102">
        <v>1</v>
      </c>
      <c r="AA4" s="102">
        <v>3</v>
      </c>
      <c r="AB4" s="102"/>
      <c r="AC4" s="102">
        <f t="shared" ref="AC4:AC7" si="0">AC3+1</f>
        <v>12</v>
      </c>
      <c r="AD4" s="102" t="s">
        <v>123</v>
      </c>
      <c r="AE4" s="171" t="s">
        <v>17</v>
      </c>
      <c r="AF4" s="171" t="s">
        <v>1092</v>
      </c>
      <c r="AG4" s="171" t="s">
        <v>1094</v>
      </c>
      <c r="AH4" s="171" t="s">
        <v>808</v>
      </c>
      <c r="AI4" s="171" t="s">
        <v>1091</v>
      </c>
      <c r="AJ4" s="171" t="s">
        <v>134</v>
      </c>
      <c r="AK4" s="102">
        <v>9</v>
      </c>
      <c r="AL4" s="102">
        <v>10</v>
      </c>
      <c r="AM4" s="102">
        <v>45</v>
      </c>
      <c r="AN4" s="171" t="s">
        <v>782</v>
      </c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</row>
    <row r="5" spans="2:72" ht="14.1" customHeight="1" x14ac:dyDescent="0.2">
      <c r="B5" s="52" t="s">
        <v>107</v>
      </c>
      <c r="C5" s="53" t="s">
        <v>131</v>
      </c>
      <c r="D5" s="54" t="s">
        <v>794</v>
      </c>
      <c r="E5" s="55" t="s">
        <v>107</v>
      </c>
      <c r="F5" s="53" t="s">
        <v>131</v>
      </c>
      <c r="G5" s="54" t="s">
        <v>132</v>
      </c>
      <c r="H5" s="55" t="s">
        <v>107</v>
      </c>
      <c r="I5" s="53" t="s">
        <v>131</v>
      </c>
      <c r="J5" s="54" t="s">
        <v>132</v>
      </c>
      <c r="K5" s="55" t="s">
        <v>107</v>
      </c>
      <c r="L5" s="53" t="s">
        <v>131</v>
      </c>
      <c r="M5" s="54" t="s">
        <v>132</v>
      </c>
      <c r="N5" s="55" t="s">
        <v>107</v>
      </c>
      <c r="O5" s="53" t="s">
        <v>131</v>
      </c>
      <c r="P5" s="54" t="s">
        <v>132</v>
      </c>
      <c r="Q5" s="55" t="s">
        <v>107</v>
      </c>
      <c r="R5" s="53" t="s">
        <v>131</v>
      </c>
      <c r="S5" s="56" t="s">
        <v>132</v>
      </c>
      <c r="T5" s="57"/>
      <c r="U5" s="170"/>
      <c r="V5" s="102"/>
      <c r="W5" s="102" t="s">
        <v>759</v>
      </c>
      <c r="X5" s="102"/>
      <c r="Y5" s="102"/>
      <c r="Z5" s="102">
        <v>1</v>
      </c>
      <c r="AA5" s="102">
        <v>4</v>
      </c>
      <c r="AB5" s="102"/>
      <c r="AC5" s="102">
        <f t="shared" si="0"/>
        <v>13</v>
      </c>
      <c r="AD5" s="102" t="s">
        <v>123</v>
      </c>
      <c r="AE5" s="171" t="s">
        <v>18</v>
      </c>
      <c r="AF5" s="171" t="s">
        <v>1093</v>
      </c>
      <c r="AG5" s="171" t="s">
        <v>1095</v>
      </c>
      <c r="AH5" s="171" t="s">
        <v>808</v>
      </c>
      <c r="AI5" s="171" t="s">
        <v>1091</v>
      </c>
      <c r="AJ5" s="171" t="s">
        <v>134</v>
      </c>
      <c r="AK5" s="102">
        <v>11</v>
      </c>
      <c r="AL5" s="102">
        <v>12</v>
      </c>
      <c r="AM5" s="102">
        <v>46</v>
      </c>
      <c r="AN5" s="171" t="s">
        <v>783</v>
      </c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</row>
    <row r="6" spans="2:72" ht="14.1" customHeight="1" x14ac:dyDescent="0.2">
      <c r="B6" s="58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198.24</v>
      </c>
      <c r="C6" s="59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220</v>
      </c>
      <c r="D6" s="60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10.976594027441489</v>
      </c>
      <c r="E6" s="61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52.84</v>
      </c>
      <c r="F6" s="59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59</v>
      </c>
      <c r="G6" s="60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11.657834973504922</v>
      </c>
      <c r="H6" s="61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135.6</v>
      </c>
      <c r="I6" s="59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153</v>
      </c>
      <c r="J6" s="60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12.831858407079654</v>
      </c>
      <c r="K6" s="61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15.105</v>
      </c>
      <c r="L6" s="59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19.75</v>
      </c>
      <c r="M6" s="60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30.751406818934136</v>
      </c>
      <c r="N6" s="61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8.7680000000000007</v>
      </c>
      <c r="O6" s="59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11</v>
      </c>
      <c r="P6" s="60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25.456204379562042</v>
      </c>
      <c r="Q6" s="61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68.760000000000005</v>
      </c>
      <c r="R6" s="59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84.5</v>
      </c>
      <c r="S6" s="62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22.89121582315299</v>
      </c>
      <c r="T6" s="57"/>
      <c r="U6" s="170"/>
      <c r="V6" s="102"/>
      <c r="W6" s="102" t="s">
        <v>760</v>
      </c>
      <c r="X6" s="102"/>
      <c r="Y6" s="102"/>
      <c r="Z6" s="102">
        <v>1</v>
      </c>
      <c r="AA6" s="102">
        <v>5</v>
      </c>
      <c r="AB6" s="102"/>
      <c r="AC6" s="102">
        <f t="shared" si="0"/>
        <v>14</v>
      </c>
      <c r="AD6" s="102" t="s">
        <v>123</v>
      </c>
      <c r="AE6" s="171" t="s">
        <v>19</v>
      </c>
      <c r="AF6" s="171" t="s">
        <v>1098</v>
      </c>
      <c r="AG6" s="171" t="s">
        <v>1099</v>
      </c>
      <c r="AH6" s="171" t="s">
        <v>793</v>
      </c>
      <c r="AI6" s="171" t="s">
        <v>795</v>
      </c>
      <c r="AJ6" s="171" t="s">
        <v>1096</v>
      </c>
      <c r="AK6" s="102">
        <v>8</v>
      </c>
      <c r="AL6" s="102">
        <v>15</v>
      </c>
      <c r="AM6" s="102">
        <v>9</v>
      </c>
      <c r="AN6" s="171" t="s">
        <v>784</v>
      </c>
      <c r="AO6" s="171"/>
      <c r="AP6" s="171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</row>
    <row r="7" spans="2:72" ht="14.1" customHeight="1" x14ac:dyDescent="0.2">
      <c r="B7" s="52" t="str">
        <f>VLOOKUP($AB$2,$AC$2:$AJ$37,6,FALSE)</f>
        <v>Get.Pot.%</v>
      </c>
      <c r="C7" s="53" t="str">
        <f>VLOOKUP($AB$2,$AC$2:$AJ$37,7,FALSE)</f>
        <v>Piy.Deg $</v>
      </c>
      <c r="D7" s="54" t="str">
        <f>VLOOKUP($AB$2,$AC$2:$AJ$37,8,FALSE)</f>
        <v>2020 FK</v>
      </c>
      <c r="E7" s="55" t="str">
        <f>VLOOKUP($AB$2,$AC$2:$AJ$37,6,FALSE)</f>
        <v>Get.Pot.%</v>
      </c>
      <c r="F7" s="53" t="str">
        <f>VLOOKUP($AB$2,$AC$2:$AJ$37,7,FALSE)</f>
        <v>Piy.Deg $</v>
      </c>
      <c r="G7" s="54" t="str">
        <f>VLOOKUP($AB$2,$AC$2:$AJ$37,8,FALSE)</f>
        <v>2020 FK</v>
      </c>
      <c r="H7" s="55" t="str">
        <f>VLOOKUP($AB$2,$AC$2:$AJ$37,6,FALSE)</f>
        <v>Get.Pot.%</v>
      </c>
      <c r="I7" s="53" t="str">
        <f>VLOOKUP($AB$2,$AC$2:$AJ$37,7,FALSE)</f>
        <v>Piy.Deg $</v>
      </c>
      <c r="J7" s="54" t="str">
        <f>VLOOKUP($AB$2,$AC$2:$AJ$37,8,FALSE)</f>
        <v>2020 FK</v>
      </c>
      <c r="K7" s="55" t="str">
        <f>VLOOKUP($AB$2,$AC$2:$AJ$37,6,FALSE)</f>
        <v>Get.Pot.%</v>
      </c>
      <c r="L7" s="53" t="str">
        <f>VLOOKUP($AB$2,$AC$2:$AJ$37,7,FALSE)</f>
        <v>Piy.Deg $</v>
      </c>
      <c r="M7" s="54" t="str">
        <f>VLOOKUP($AB$2,$AC$2:$AJ$37,8,FALSE)</f>
        <v>2020 FK</v>
      </c>
      <c r="N7" s="55" t="str">
        <f>VLOOKUP($AB$2,$AC$2:$AJ$37,6,FALSE)</f>
        <v>Get.Pot.%</v>
      </c>
      <c r="O7" s="53" t="str">
        <f>VLOOKUP($AB$2,$AC$2:$AJ$37,7,FALSE)</f>
        <v>Piy.Deg $</v>
      </c>
      <c r="P7" s="54" t="str">
        <f>VLOOKUP($AB$2,$AC$2:$AJ$37,8,FALSE)</f>
        <v>2020 FK</v>
      </c>
      <c r="Q7" s="55" t="str">
        <f>VLOOKUP($AB$2,$AC$2:$AJ$37,6,FALSE)</f>
        <v>Get.Pot.%</v>
      </c>
      <c r="R7" s="53" t="str">
        <f>VLOOKUP($AB$2,$AC$2:$AJ$37,7,FALSE)</f>
        <v>Piy.Deg $</v>
      </c>
      <c r="S7" s="56" t="str">
        <f>VLOOKUP($AB$2,$AC$2:$AJ$37,8,FALSE)</f>
        <v>2020 FK</v>
      </c>
      <c r="T7" s="57"/>
      <c r="U7" s="170"/>
      <c r="V7" s="102"/>
      <c r="W7" s="102" t="s">
        <v>860</v>
      </c>
      <c r="X7" s="102"/>
      <c r="Y7" s="102"/>
      <c r="Z7" s="174">
        <v>1</v>
      </c>
      <c r="AA7" s="174">
        <v>6</v>
      </c>
      <c r="AB7" s="174"/>
      <c r="AC7" s="174">
        <f t="shared" si="0"/>
        <v>15</v>
      </c>
      <c r="AD7" s="174" t="s">
        <v>123</v>
      </c>
      <c r="AE7" s="175" t="s">
        <v>118</v>
      </c>
      <c r="AF7" s="175" t="s">
        <v>156</v>
      </c>
      <c r="AG7" s="175" t="s">
        <v>155</v>
      </c>
      <c r="AH7" s="175" t="s">
        <v>135</v>
      </c>
      <c r="AI7" s="175" t="s">
        <v>137</v>
      </c>
      <c r="AJ7" s="175" t="s">
        <v>1096</v>
      </c>
      <c r="AK7" s="174">
        <v>13</v>
      </c>
      <c r="AL7" s="174">
        <v>14</v>
      </c>
      <c r="AM7" s="174">
        <v>9</v>
      </c>
      <c r="AN7" s="176" t="s">
        <v>785</v>
      </c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</row>
    <row r="8" spans="2:72" ht="14.1" customHeight="1" x14ac:dyDescent="0.2">
      <c r="B8" s="64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11</v>
      </c>
      <c r="C8" s="65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99501.7</v>
      </c>
      <c r="D8" s="60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12.1</v>
      </c>
      <c r="E8" s="66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11.7</v>
      </c>
      <c r="F8" s="65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63196.800000000003</v>
      </c>
      <c r="G8" s="60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8.3000000000000007</v>
      </c>
      <c r="H8" s="66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12.8</v>
      </c>
      <c r="I8" s="65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31365.1</v>
      </c>
      <c r="J8" s="60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21.2</v>
      </c>
      <c r="K8" s="66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30.8</v>
      </c>
      <c r="L8" s="65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87557.6</v>
      </c>
      <c r="M8" s="60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14.2</v>
      </c>
      <c r="N8" s="66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25.5</v>
      </c>
      <c r="O8" s="65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28193.9</v>
      </c>
      <c r="P8" s="60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14.4</v>
      </c>
      <c r="Q8" s="66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22.9</v>
      </c>
      <c r="R8" s="65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24516.2</v>
      </c>
      <c r="S8" s="62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14.9</v>
      </c>
      <c r="T8" s="57"/>
      <c r="U8" s="170"/>
      <c r="V8" s="102"/>
      <c r="W8" s="102"/>
      <c r="X8" s="102"/>
      <c r="Y8" s="102"/>
      <c r="Z8" s="102">
        <v>2</v>
      </c>
      <c r="AA8" s="102">
        <v>1</v>
      </c>
      <c r="AB8" s="102"/>
      <c r="AC8" s="102">
        <v>20</v>
      </c>
      <c r="AD8" s="102" t="s">
        <v>125</v>
      </c>
      <c r="AE8" s="171" t="s">
        <v>15</v>
      </c>
      <c r="AF8" s="171" t="s">
        <v>157</v>
      </c>
      <c r="AG8" s="171" t="s">
        <v>154</v>
      </c>
      <c r="AH8" s="171" t="s">
        <v>792</v>
      </c>
      <c r="AI8" s="171" t="s">
        <v>796</v>
      </c>
      <c r="AJ8" s="171" t="s">
        <v>1096</v>
      </c>
      <c r="AK8" s="102">
        <v>44</v>
      </c>
      <c r="AL8" s="102">
        <v>8</v>
      </c>
      <c r="AM8" s="102">
        <v>9</v>
      </c>
      <c r="AN8" s="177" t="s">
        <v>786</v>
      </c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</row>
    <row r="9" spans="2:72" ht="14.1" customHeight="1" x14ac:dyDescent="0.2">
      <c r="B9" s="52" t="str">
        <f>IF(ISERROR((VLOOKUP(7,$AC$45:$AD$80,2,FALSE)))=TRUE," ",((VLOOKUP(7,$AC$45:$AD$80,2,FALSE))))</f>
        <v>FRE GY Equity</v>
      </c>
      <c r="C9" s="6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Health Care</v>
      </c>
      <c r="D9" s="67"/>
      <c r="E9" s="55" t="str">
        <f>IF(ISERROR((VLOOKUP(8,$AC$45:$AD$80,2,FALSE)))=TRUE," ",((VLOOKUP(8,$AC$45:$AD$80,2,FALSE))))</f>
        <v>LIN GY Equity</v>
      </c>
      <c r="F9" s="6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Materials</v>
      </c>
      <c r="G9" s="67"/>
      <c r="H9" s="55" t="str">
        <f>IF(ISERROR((VLOOKUP(9,$AC$45:$AD$80,2,FALSE)))=TRUE," ",((VLOOKUP(9,$AC$45:$AD$80,2,FALSE))))</f>
        <v>MUV2 GY Equity</v>
      </c>
      <c r="I9" s="6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Financials</v>
      </c>
      <c r="J9" s="67"/>
      <c r="K9" s="55" t="str">
        <f>IF(ISERROR((VLOOKUP(10,$AC$45:$AD$80,2,FALSE)))=TRUE," ",((VLOOKUP(10,$AC$45:$AD$80,2,FALSE))))</f>
        <v>SAP GY Equity</v>
      </c>
      <c r="L9" s="6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Information Technology</v>
      </c>
      <c r="M9" s="67"/>
      <c r="N9" s="55" t="str">
        <f>IF(ISERROR((VLOOKUP(11,$AC$45:$AD$80,2,FALSE)))=TRUE," ",((VLOOKUP(11,$AC$45:$AD$80,2,FALSE))))</f>
        <v>VNA GY Equity</v>
      </c>
      <c r="O9" s="6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Real Estate</v>
      </c>
      <c r="P9" s="67"/>
      <c r="Q9" s="55" t="str">
        <f>IF(ISERROR((VLOOKUP(12,$AC$45:$AD$80,2,FALSE)))=TRUE," ",((VLOOKUP(12,$AC$45:$AD$80,2,FALSE))))</f>
        <v/>
      </c>
      <c r="R9" s="67" t="e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#N/A</v>
      </c>
      <c r="S9" s="68"/>
      <c r="T9" s="57"/>
      <c r="U9" s="170"/>
      <c r="V9" s="102"/>
      <c r="W9" s="102"/>
      <c r="X9" s="102"/>
      <c r="Y9" s="102"/>
      <c r="Z9" s="102">
        <v>2</v>
      </c>
      <c r="AA9" s="102">
        <v>2</v>
      </c>
      <c r="AB9" s="102"/>
      <c r="AC9" s="102">
        <f>AC8+1</f>
        <v>21</v>
      </c>
      <c r="AD9" s="102" t="s">
        <v>125</v>
      </c>
      <c r="AE9" s="171" t="s">
        <v>16</v>
      </c>
      <c r="AF9" s="171" t="s">
        <v>762</v>
      </c>
      <c r="AG9" s="171" t="s">
        <v>763</v>
      </c>
      <c r="AH9" s="171" t="s">
        <v>8</v>
      </c>
      <c r="AI9" s="171" t="s">
        <v>9</v>
      </c>
      <c r="AJ9" s="171" t="s">
        <v>764</v>
      </c>
      <c r="AK9" s="102">
        <v>2</v>
      </c>
      <c r="AL9" s="102">
        <v>3</v>
      </c>
      <c r="AM9" s="102">
        <v>5</v>
      </c>
      <c r="AN9" s="176" t="s">
        <v>788</v>
      </c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</row>
    <row r="10" spans="2:72" ht="14.1" customHeight="1" x14ac:dyDescent="0.2">
      <c r="B10" s="52" t="s">
        <v>107</v>
      </c>
      <c r="C10" s="53" t="s">
        <v>131</v>
      </c>
      <c r="D10" s="54" t="s">
        <v>132</v>
      </c>
      <c r="E10" s="55" t="s">
        <v>107</v>
      </c>
      <c r="F10" s="53" t="s">
        <v>131</v>
      </c>
      <c r="G10" s="54" t="s">
        <v>132</v>
      </c>
      <c r="H10" s="55" t="s">
        <v>107</v>
      </c>
      <c r="I10" s="53" t="s">
        <v>131</v>
      </c>
      <c r="J10" s="54" t="s">
        <v>132</v>
      </c>
      <c r="K10" s="55" t="s">
        <v>107</v>
      </c>
      <c r="L10" s="53" t="s">
        <v>131</v>
      </c>
      <c r="M10" s="54" t="s">
        <v>132</v>
      </c>
      <c r="N10" s="55" t="s">
        <v>107</v>
      </c>
      <c r="O10" s="53" t="s">
        <v>131</v>
      </c>
      <c r="P10" s="54" t="s">
        <v>132</v>
      </c>
      <c r="Q10" s="55" t="s">
        <v>107</v>
      </c>
      <c r="R10" s="53" t="s">
        <v>131</v>
      </c>
      <c r="S10" s="56" t="s">
        <v>132</v>
      </c>
      <c r="T10" s="43"/>
      <c r="U10" s="170"/>
      <c r="V10" s="102"/>
      <c r="W10" s="102"/>
      <c r="X10" s="102"/>
      <c r="Y10" s="102"/>
      <c r="Z10" s="102">
        <v>2</v>
      </c>
      <c r="AA10" s="102">
        <v>3</v>
      </c>
      <c r="AB10" s="102"/>
      <c r="AC10" s="102">
        <f t="shared" ref="AC10:AC13" si="1">AC9+1</f>
        <v>22</v>
      </c>
      <c r="AD10" s="102" t="s">
        <v>125</v>
      </c>
      <c r="AE10" s="171" t="s">
        <v>17</v>
      </c>
      <c r="AF10" s="171" t="s">
        <v>1092</v>
      </c>
      <c r="AG10" s="171" t="s">
        <v>1094</v>
      </c>
      <c r="AH10" s="171" t="s">
        <v>808</v>
      </c>
      <c r="AI10" s="171" t="s">
        <v>1091</v>
      </c>
      <c r="AJ10" s="171" t="s">
        <v>134</v>
      </c>
      <c r="AK10" s="102">
        <v>9</v>
      </c>
      <c r="AL10" s="102">
        <v>10</v>
      </c>
      <c r="AM10" s="102">
        <v>45</v>
      </c>
      <c r="AN10" s="176" t="s">
        <v>782</v>
      </c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</row>
    <row r="11" spans="2:72" ht="14.1" customHeight="1" x14ac:dyDescent="0.2">
      <c r="B11" s="58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38.21</v>
      </c>
      <c r="C11" s="59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50</v>
      </c>
      <c r="D11" s="60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30.855796911803179</v>
      </c>
      <c r="E11" s="61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210.3</v>
      </c>
      <c r="F11" s="59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237.48869323730469</v>
      </c>
      <c r="G11" s="60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12.928527454733562</v>
      </c>
      <c r="H11" s="61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232.9</v>
      </c>
      <c r="I11" s="59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265</v>
      </c>
      <c r="J11" s="60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13.782739373121512</v>
      </c>
      <c r="K11" s="61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104.92</v>
      </c>
      <c r="L11" s="59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122.5</v>
      </c>
      <c r="M11" s="60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16.75562333206253</v>
      </c>
      <c r="N11" s="61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55.18</v>
      </c>
      <c r="O11" s="59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63</v>
      </c>
      <c r="P11" s="60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14.171801377310622</v>
      </c>
      <c r="Q11" s="61" t="str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 xml:space="preserve"> </v>
      </c>
      <c r="R11" s="59" t="e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#N/A</v>
      </c>
      <c r="S11" s="62" t="str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 xml:space="preserve"> </v>
      </c>
      <c r="T11" s="43"/>
      <c r="U11" s="170"/>
      <c r="V11" s="102"/>
      <c r="W11" s="102" t="s">
        <v>122</v>
      </c>
      <c r="X11" s="102">
        <v>1</v>
      </c>
      <c r="Y11" s="102"/>
      <c r="Z11" s="102">
        <v>2</v>
      </c>
      <c r="AA11" s="102">
        <v>4</v>
      </c>
      <c r="AB11" s="102"/>
      <c r="AC11" s="102">
        <f t="shared" si="1"/>
        <v>23</v>
      </c>
      <c r="AD11" s="102" t="s">
        <v>125</v>
      </c>
      <c r="AE11" s="171" t="s">
        <v>18</v>
      </c>
      <c r="AF11" s="171" t="s">
        <v>1093</v>
      </c>
      <c r="AG11" s="171" t="s">
        <v>1095</v>
      </c>
      <c r="AH11" s="171" t="s">
        <v>808</v>
      </c>
      <c r="AI11" s="171" t="s">
        <v>1091</v>
      </c>
      <c r="AJ11" s="171" t="s">
        <v>134</v>
      </c>
      <c r="AK11" s="102">
        <v>11</v>
      </c>
      <c r="AL11" s="102">
        <v>12</v>
      </c>
      <c r="AM11" s="102">
        <v>46</v>
      </c>
      <c r="AN11" s="176" t="s">
        <v>783</v>
      </c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</row>
    <row r="12" spans="2:72" ht="14.1" customHeight="1" x14ac:dyDescent="0.2">
      <c r="B12" s="52" t="str">
        <f>VLOOKUP($AB$2,$AC$2:$AJ$37,6,FALSE)</f>
        <v>Get.Pot.%</v>
      </c>
      <c r="C12" s="53" t="str">
        <f>VLOOKUP($AB$2,$AC$2:$AJ$37,7,FALSE)</f>
        <v>Piy.Deg $</v>
      </c>
      <c r="D12" s="54" t="str">
        <f>VLOOKUP($AB$2,$AC$2:$AJ$37,8,FALSE)</f>
        <v>2020 FK</v>
      </c>
      <c r="E12" s="55" t="str">
        <f>VLOOKUP($AB$2,$AC$2:$AJ$37,6,FALSE)</f>
        <v>Get.Pot.%</v>
      </c>
      <c r="F12" s="53" t="str">
        <f>VLOOKUP($AB$2,$AC$2:$AJ$37,7,FALSE)</f>
        <v>Piy.Deg $</v>
      </c>
      <c r="G12" s="54" t="str">
        <f>VLOOKUP($AB$2,$AC$2:$AJ$37,8,FALSE)</f>
        <v>2020 FK</v>
      </c>
      <c r="H12" s="55" t="str">
        <f>VLOOKUP($AB$2,$AC$2:$AJ$37,6,FALSE)</f>
        <v>Get.Pot.%</v>
      </c>
      <c r="I12" s="53" t="str">
        <f>VLOOKUP($AB$2,$AC$2:$AJ$37,7,FALSE)</f>
        <v>Piy.Deg $</v>
      </c>
      <c r="J12" s="54" t="str">
        <f>VLOOKUP($AB$2,$AC$2:$AJ$37,8,FALSE)</f>
        <v>2020 FK</v>
      </c>
      <c r="K12" s="55" t="str">
        <f>VLOOKUP($AB$2,$AC$2:$AJ$37,6,FALSE)</f>
        <v>Get.Pot.%</v>
      </c>
      <c r="L12" s="53" t="str">
        <f>VLOOKUP($AB$2,$AC$2:$AJ$37,7,FALSE)</f>
        <v>Piy.Deg $</v>
      </c>
      <c r="M12" s="54" t="str">
        <f>VLOOKUP($AB$2,$AC$2:$AJ$37,8,FALSE)</f>
        <v>2020 FK</v>
      </c>
      <c r="N12" s="55" t="str">
        <f>VLOOKUP($AB$2,$AC$2:$AJ$37,6,FALSE)</f>
        <v>Get.Pot.%</v>
      </c>
      <c r="O12" s="53" t="str">
        <f>VLOOKUP($AB$2,$AC$2:$AJ$37,7,FALSE)</f>
        <v>Piy.Deg $</v>
      </c>
      <c r="P12" s="54" t="str">
        <f>VLOOKUP($AB$2,$AC$2:$AJ$37,8,FALSE)</f>
        <v>2020 FK</v>
      </c>
      <c r="Q12" s="55" t="str">
        <f>VLOOKUP($AB$2,$AC$2:$AJ$37,6,FALSE)</f>
        <v>Get.Pot.%</v>
      </c>
      <c r="R12" s="53" t="str">
        <f>VLOOKUP($AB$2,$AC$2:$AJ$37,7,FALSE)</f>
        <v>Piy.Deg $</v>
      </c>
      <c r="S12" s="56" t="str">
        <f>VLOOKUP($AB$2,$AC$2:$AJ$37,8,FALSE)</f>
        <v>2020 FK</v>
      </c>
      <c r="T12" s="43"/>
      <c r="U12" s="170"/>
      <c r="V12" s="102"/>
      <c r="W12" s="102" t="s">
        <v>15</v>
      </c>
      <c r="X12" s="102" t="s">
        <v>124</v>
      </c>
      <c r="Y12" s="102"/>
      <c r="Z12" s="102">
        <v>2</v>
      </c>
      <c r="AA12" s="102">
        <v>5</v>
      </c>
      <c r="AB12" s="102"/>
      <c r="AC12" s="102">
        <f t="shared" si="1"/>
        <v>24</v>
      </c>
      <c r="AD12" s="102" t="s">
        <v>125</v>
      </c>
      <c r="AE12" s="171" t="s">
        <v>19</v>
      </c>
      <c r="AF12" s="171" t="s">
        <v>1098</v>
      </c>
      <c r="AG12" s="171" t="s">
        <v>1099</v>
      </c>
      <c r="AH12" s="171" t="s">
        <v>793</v>
      </c>
      <c r="AI12" s="171" t="s">
        <v>795</v>
      </c>
      <c r="AJ12" s="171" t="s">
        <v>1096</v>
      </c>
      <c r="AK12" s="102">
        <v>8</v>
      </c>
      <c r="AL12" s="102">
        <v>15</v>
      </c>
      <c r="AM12" s="102">
        <v>9</v>
      </c>
      <c r="AN12" s="171" t="s">
        <v>784</v>
      </c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</row>
    <row r="13" spans="2:72" ht="14.1" customHeight="1" x14ac:dyDescent="0.2">
      <c r="B13" s="64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30.9</v>
      </c>
      <c r="C13" s="65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25935</v>
      </c>
      <c r="D13" s="60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11.9</v>
      </c>
      <c r="E13" s="66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12.9</v>
      </c>
      <c r="F13" s="65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133985.20000000001</v>
      </c>
      <c r="G13" s="60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32.1</v>
      </c>
      <c r="H13" s="66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13.8</v>
      </c>
      <c r="I13" s="65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39722.6</v>
      </c>
      <c r="J13" s="60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26</v>
      </c>
      <c r="K13" s="66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16.8</v>
      </c>
      <c r="L13" s="65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156916.4</v>
      </c>
      <c r="M13" s="60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20.2</v>
      </c>
      <c r="N13" s="66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14.2</v>
      </c>
      <c r="O13" s="65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38014.1</v>
      </c>
      <c r="P13" s="60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24.1</v>
      </c>
      <c r="Q13" s="66" t="str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 xml:space="preserve"> </v>
      </c>
      <c r="R13" s="65" t="str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 xml:space="preserve"> </v>
      </c>
      <c r="S13" s="62" t="str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 xml:space="preserve"> </v>
      </c>
      <c r="T13" s="43"/>
      <c r="U13" s="170"/>
      <c r="V13" s="102"/>
      <c r="W13" s="102" t="s">
        <v>16</v>
      </c>
      <c r="X13" s="102" t="s">
        <v>124</v>
      </c>
      <c r="Y13" s="102"/>
      <c r="Z13" s="174">
        <v>2</v>
      </c>
      <c r="AA13" s="174">
        <v>6</v>
      </c>
      <c r="AB13" s="174"/>
      <c r="AC13" s="174">
        <f t="shared" si="1"/>
        <v>25</v>
      </c>
      <c r="AD13" s="174" t="s">
        <v>125</v>
      </c>
      <c r="AE13" s="175" t="s">
        <v>118</v>
      </c>
      <c r="AF13" s="175" t="s">
        <v>156</v>
      </c>
      <c r="AG13" s="175" t="s">
        <v>155</v>
      </c>
      <c r="AH13" s="175" t="s">
        <v>135</v>
      </c>
      <c r="AI13" s="175" t="s">
        <v>137</v>
      </c>
      <c r="AJ13" s="175" t="s">
        <v>1096</v>
      </c>
      <c r="AK13" s="174">
        <v>13</v>
      </c>
      <c r="AL13" s="174">
        <v>14</v>
      </c>
      <c r="AM13" s="174">
        <v>9</v>
      </c>
      <c r="AN13" s="175" t="s">
        <v>785</v>
      </c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</row>
    <row r="14" spans="2:72" ht="14.1" customHeight="1" x14ac:dyDescent="0.2">
      <c r="B14" s="52" t="str">
        <f>IF(ISERROR((VLOOKUP(13,$AC$45:$AD$80,2,FALSE)))=TRUE," ",((VLOOKUP(13,$AC$45:$AD$80,2,FALSE))))</f>
        <v/>
      </c>
      <c r="C14" s="67" t="e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#N/A</v>
      </c>
      <c r="D14" s="67"/>
      <c r="E14" s="55" t="str">
        <f>IF(ISERROR((VLOOKUP(14,$AC$45:$AD$80,2,FALSE)))=TRUE," ",((VLOOKUP(14,$AC$45:$AD$80,2,FALSE))))</f>
        <v/>
      </c>
      <c r="F14" s="67" t="e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#N/A</v>
      </c>
      <c r="G14" s="67"/>
      <c r="H14" s="55" t="str">
        <f>IF(ISERROR((VLOOKUP(15,$AC$45:$AD$80,2,FALSE)))=TRUE," ",((VLOOKUP(15,$AC$45:$AD$80,2,FALSE))))</f>
        <v/>
      </c>
      <c r="I14" s="67" t="e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#N/A</v>
      </c>
      <c r="J14" s="67"/>
      <c r="K14" s="55" t="str">
        <f>IF(ISERROR((VLOOKUP(16,$AC$45:$AD$80,2,FALSE)))=TRUE," ",((VLOOKUP(16,$AC$45:$AD$80,2,FALSE))))</f>
        <v/>
      </c>
      <c r="L14" s="67" t="e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#N/A</v>
      </c>
      <c r="M14" s="67"/>
      <c r="N14" s="55" t="str">
        <f>IF(ISERROR((VLOOKUP(17,$AC$45:$AD$80,2,FALSE)))=TRUE," ",((VLOOKUP(17,$AC$45:$AD$80,2,FALSE))))</f>
        <v/>
      </c>
      <c r="O14" s="67" t="e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#N/A</v>
      </c>
      <c r="P14" s="67"/>
      <c r="Q14" s="55" t="str">
        <f>IF(ISERROR((VLOOKUP(18,$AC$45:$AD$80,2,FALSE)))=TRUE," ",((VLOOKUP(18,$AC$45:$AD$80,2,FALSE))))</f>
        <v/>
      </c>
      <c r="R14" s="67" t="e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#N/A</v>
      </c>
      <c r="S14" s="68"/>
      <c r="T14" s="43"/>
      <c r="U14" s="170"/>
      <c r="V14" s="102"/>
      <c r="W14" s="102" t="s">
        <v>17</v>
      </c>
      <c r="X14" s="102" t="s">
        <v>124</v>
      </c>
      <c r="Y14" s="102"/>
      <c r="Z14" s="102">
        <v>3</v>
      </c>
      <c r="AA14" s="102">
        <v>1</v>
      </c>
      <c r="AB14" s="102"/>
      <c r="AC14" s="102">
        <v>30</v>
      </c>
      <c r="AD14" s="102" t="s">
        <v>126</v>
      </c>
      <c r="AE14" s="171" t="s">
        <v>15</v>
      </c>
      <c r="AF14" s="171" t="s">
        <v>157</v>
      </c>
      <c r="AG14" s="171" t="s">
        <v>154</v>
      </c>
      <c r="AH14" s="171" t="s">
        <v>792</v>
      </c>
      <c r="AI14" s="171" t="s">
        <v>796</v>
      </c>
      <c r="AJ14" s="171" t="s">
        <v>1096</v>
      </c>
      <c r="AK14" s="102">
        <v>44</v>
      </c>
      <c r="AL14" s="102">
        <v>8</v>
      </c>
      <c r="AM14" s="102">
        <v>9</v>
      </c>
      <c r="AN14" s="171" t="s">
        <v>786</v>
      </c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</row>
    <row r="15" spans="2:72" ht="14.1" customHeight="1" x14ac:dyDescent="0.2">
      <c r="B15" s="52" t="s">
        <v>107</v>
      </c>
      <c r="C15" s="53" t="s">
        <v>131</v>
      </c>
      <c r="D15" s="54" t="s">
        <v>132</v>
      </c>
      <c r="E15" s="55" t="s">
        <v>107</v>
      </c>
      <c r="F15" s="53" t="s">
        <v>131</v>
      </c>
      <c r="G15" s="54" t="s">
        <v>132</v>
      </c>
      <c r="H15" s="55" t="s">
        <v>107</v>
      </c>
      <c r="I15" s="53" t="s">
        <v>131</v>
      </c>
      <c r="J15" s="54" t="s">
        <v>132</v>
      </c>
      <c r="K15" s="55" t="s">
        <v>107</v>
      </c>
      <c r="L15" s="53" t="s">
        <v>131</v>
      </c>
      <c r="M15" s="54" t="s">
        <v>132</v>
      </c>
      <c r="N15" s="55" t="s">
        <v>107</v>
      </c>
      <c r="O15" s="53" t="s">
        <v>131</v>
      </c>
      <c r="P15" s="54" t="s">
        <v>132</v>
      </c>
      <c r="Q15" s="55" t="s">
        <v>107</v>
      </c>
      <c r="R15" s="53" t="s">
        <v>131</v>
      </c>
      <c r="S15" s="56" t="s">
        <v>132</v>
      </c>
      <c r="T15" s="43"/>
      <c r="U15" s="170"/>
      <c r="V15" s="102"/>
      <c r="W15" s="102" t="s">
        <v>18</v>
      </c>
      <c r="X15" s="102" t="s">
        <v>124</v>
      </c>
      <c r="Y15" s="102"/>
      <c r="Z15" s="102">
        <v>3</v>
      </c>
      <c r="AA15" s="102">
        <v>2</v>
      </c>
      <c r="AB15" s="102"/>
      <c r="AC15" s="102">
        <f>AC14+1</f>
        <v>31</v>
      </c>
      <c r="AD15" s="102" t="s">
        <v>126</v>
      </c>
      <c r="AE15" s="171" t="s">
        <v>16</v>
      </c>
      <c r="AF15" s="171" t="s">
        <v>762</v>
      </c>
      <c r="AG15" s="171" t="s">
        <v>763</v>
      </c>
      <c r="AH15" s="171" t="s">
        <v>8</v>
      </c>
      <c r="AI15" s="171" t="s">
        <v>9</v>
      </c>
      <c r="AJ15" s="171" t="s">
        <v>764</v>
      </c>
      <c r="AK15" s="102">
        <v>2</v>
      </c>
      <c r="AL15" s="102">
        <v>3</v>
      </c>
      <c r="AM15" s="102">
        <v>5</v>
      </c>
      <c r="AN15" s="171" t="s">
        <v>788</v>
      </c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</row>
    <row r="16" spans="2:72" ht="14.1" customHeight="1" x14ac:dyDescent="0.2">
      <c r="B16" s="58" t="str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 xml:space="preserve"> </v>
      </c>
      <c r="C16" s="59" t="e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#N/A</v>
      </c>
      <c r="D16" s="60" t="str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 xml:space="preserve"> </v>
      </c>
      <c r="E16" s="61" t="str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 xml:space="preserve"> </v>
      </c>
      <c r="F16" s="59" t="e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#N/A</v>
      </c>
      <c r="G16" s="60" t="str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 xml:space="preserve"> </v>
      </c>
      <c r="H16" s="61" t="str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 xml:space="preserve"> </v>
      </c>
      <c r="I16" s="59" t="e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#N/A</v>
      </c>
      <c r="J16" s="60" t="str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 xml:space="preserve"> </v>
      </c>
      <c r="K16" s="61" t="str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 xml:space="preserve"> </v>
      </c>
      <c r="L16" s="59" t="e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#N/A</v>
      </c>
      <c r="M16" s="60" t="str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 xml:space="preserve"> </v>
      </c>
      <c r="N16" s="61" t="str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 xml:space="preserve"> </v>
      </c>
      <c r="O16" s="59" t="e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#N/A</v>
      </c>
      <c r="P16" s="60" t="str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 xml:space="preserve"> </v>
      </c>
      <c r="Q16" s="61" t="str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 xml:space="preserve"> </v>
      </c>
      <c r="R16" s="59" t="e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#N/A</v>
      </c>
      <c r="S16" s="62" t="str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 xml:space="preserve"> </v>
      </c>
      <c r="T16" s="43"/>
      <c r="U16" s="185">
        <v>1</v>
      </c>
      <c r="V16" s="102"/>
      <c r="W16" s="102" t="s">
        <v>19</v>
      </c>
      <c r="X16" s="102" t="s">
        <v>124</v>
      </c>
      <c r="Y16" s="102"/>
      <c r="Z16" s="102">
        <v>3</v>
      </c>
      <c r="AA16" s="102">
        <v>3</v>
      </c>
      <c r="AB16" s="102"/>
      <c r="AC16" s="102">
        <f t="shared" ref="AC16:AC19" si="2">AC15+1</f>
        <v>32</v>
      </c>
      <c r="AD16" s="102" t="s">
        <v>126</v>
      </c>
      <c r="AE16" s="171" t="s">
        <v>17</v>
      </c>
      <c r="AF16" s="171" t="s">
        <v>1092</v>
      </c>
      <c r="AG16" s="171" t="s">
        <v>1094</v>
      </c>
      <c r="AH16" s="171" t="s">
        <v>808</v>
      </c>
      <c r="AI16" s="171" t="s">
        <v>1091</v>
      </c>
      <c r="AJ16" s="171" t="s">
        <v>134</v>
      </c>
      <c r="AK16" s="102">
        <v>9</v>
      </c>
      <c r="AL16" s="102">
        <v>10</v>
      </c>
      <c r="AM16" s="102">
        <v>45</v>
      </c>
      <c r="AN16" s="171" t="s">
        <v>782</v>
      </c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</row>
    <row r="17" spans="2:77" ht="14.1" customHeight="1" x14ac:dyDescent="0.2">
      <c r="B17" s="52" t="str">
        <f>VLOOKUP($AB$2,$AC$2:$AJ$37,6,FALSE)</f>
        <v>Get.Pot.%</v>
      </c>
      <c r="C17" s="53" t="str">
        <f>VLOOKUP($AB$2,$AC$2:$AJ$37,7,FALSE)</f>
        <v>Piy.Deg $</v>
      </c>
      <c r="D17" s="54" t="str">
        <f>VLOOKUP($AB$2,$AC$2:$AJ$37,8,FALSE)</f>
        <v>2020 FK</v>
      </c>
      <c r="E17" s="55" t="str">
        <f>VLOOKUP($AB$2,$AC$2:$AJ$37,6,FALSE)</f>
        <v>Get.Pot.%</v>
      </c>
      <c r="F17" s="53" t="str">
        <f>VLOOKUP($AB$2,$AC$2:$AJ$37,7,FALSE)</f>
        <v>Piy.Deg $</v>
      </c>
      <c r="G17" s="54" t="str">
        <f>VLOOKUP($AB$2,$AC$2:$AJ$37,8,FALSE)</f>
        <v>2020 FK</v>
      </c>
      <c r="H17" s="55" t="str">
        <f>VLOOKUP($AB$2,$AC$2:$AJ$37,6,FALSE)</f>
        <v>Get.Pot.%</v>
      </c>
      <c r="I17" s="53" t="str">
        <f>VLOOKUP($AB$2,$AC$2:$AJ$37,7,FALSE)</f>
        <v>Piy.Deg $</v>
      </c>
      <c r="J17" s="54" t="str">
        <f>VLOOKUP($AB$2,$AC$2:$AJ$37,8,FALSE)</f>
        <v>2020 FK</v>
      </c>
      <c r="K17" s="55" t="str">
        <f>VLOOKUP($AB$2,$AC$2:$AJ$37,6,FALSE)</f>
        <v>Get.Pot.%</v>
      </c>
      <c r="L17" s="53" t="str">
        <f>VLOOKUP($AB$2,$AC$2:$AJ$37,7,FALSE)</f>
        <v>Piy.Deg $</v>
      </c>
      <c r="M17" s="54" t="str">
        <f>VLOOKUP($AB$2,$AC$2:$AJ$37,8,FALSE)</f>
        <v>2020 FK</v>
      </c>
      <c r="N17" s="55" t="str">
        <f>VLOOKUP($AB$2,$AC$2:$AJ$37,6,FALSE)</f>
        <v>Get.Pot.%</v>
      </c>
      <c r="O17" s="53" t="str">
        <f>VLOOKUP($AB$2,$AC$2:$AJ$37,7,FALSE)</f>
        <v>Piy.Deg $</v>
      </c>
      <c r="P17" s="54" t="str">
        <f>VLOOKUP($AB$2,$AC$2:$AJ$37,8,FALSE)</f>
        <v>2020 FK</v>
      </c>
      <c r="Q17" s="55" t="str">
        <f>VLOOKUP($AB$2,$AC$2:$AJ$37,6,FALSE)</f>
        <v>Get.Pot.%</v>
      </c>
      <c r="R17" s="53" t="str">
        <f>VLOOKUP($AB$2,$AC$2:$AJ$37,7,FALSE)</f>
        <v>Piy.Deg $</v>
      </c>
      <c r="S17" s="56" t="str">
        <f>VLOOKUP($AB$2,$AC$2:$AJ$37,8,FALSE)</f>
        <v>2020 FK</v>
      </c>
      <c r="T17" s="43"/>
      <c r="U17" s="170"/>
      <c r="V17" s="102"/>
      <c r="W17" s="102" t="s">
        <v>118</v>
      </c>
      <c r="X17" s="102" t="s">
        <v>124</v>
      </c>
      <c r="Y17" s="102"/>
      <c r="Z17" s="102">
        <v>3</v>
      </c>
      <c r="AA17" s="102">
        <v>4</v>
      </c>
      <c r="AB17" s="102"/>
      <c r="AC17" s="102">
        <f t="shared" si="2"/>
        <v>33</v>
      </c>
      <c r="AD17" s="102" t="s">
        <v>126</v>
      </c>
      <c r="AE17" s="171" t="s">
        <v>18</v>
      </c>
      <c r="AF17" s="171" t="s">
        <v>1093</v>
      </c>
      <c r="AG17" s="171" t="s">
        <v>1095</v>
      </c>
      <c r="AH17" s="171" t="s">
        <v>808</v>
      </c>
      <c r="AI17" s="171" t="s">
        <v>1091</v>
      </c>
      <c r="AJ17" s="171" t="s">
        <v>134</v>
      </c>
      <c r="AK17" s="102">
        <v>11</v>
      </c>
      <c r="AL17" s="102">
        <v>12</v>
      </c>
      <c r="AM17" s="102">
        <v>46</v>
      </c>
      <c r="AN17" s="171" t="s">
        <v>783</v>
      </c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</row>
    <row r="18" spans="2:77" ht="14.1" customHeight="1" x14ac:dyDescent="0.2">
      <c r="B18" s="64" t="str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 xml:space="preserve"> </v>
      </c>
      <c r="C18" s="65" t="str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 xml:space="preserve"> </v>
      </c>
      <c r="D18" s="60" t="str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 xml:space="preserve"> </v>
      </c>
      <c r="E18" s="66" t="str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 xml:space="preserve"> </v>
      </c>
      <c r="F18" s="65" t="str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 xml:space="preserve"> </v>
      </c>
      <c r="G18" s="60" t="str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 xml:space="preserve"> </v>
      </c>
      <c r="H18" s="66" t="str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 xml:space="preserve"> </v>
      </c>
      <c r="I18" s="65" t="str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 xml:space="preserve"> </v>
      </c>
      <c r="J18" s="60" t="str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 xml:space="preserve"> </v>
      </c>
      <c r="K18" s="66" t="str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 xml:space="preserve"> </v>
      </c>
      <c r="L18" s="65" t="str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 xml:space="preserve"> </v>
      </c>
      <c r="M18" s="60" t="str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 xml:space="preserve"> </v>
      </c>
      <c r="N18" s="66" t="str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 xml:space="preserve"> </v>
      </c>
      <c r="O18" s="65" t="str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 xml:space="preserve"> </v>
      </c>
      <c r="P18" s="60" t="str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 xml:space="preserve"> </v>
      </c>
      <c r="Q18" s="66" t="str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 xml:space="preserve"> </v>
      </c>
      <c r="R18" s="65" t="str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 xml:space="preserve"> </v>
      </c>
      <c r="S18" s="62" t="str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 xml:space="preserve"> </v>
      </c>
      <c r="T18" s="43"/>
      <c r="U18" s="170"/>
      <c r="V18" s="102"/>
      <c r="W18" s="102"/>
      <c r="X18" s="102"/>
      <c r="Y18" s="102"/>
      <c r="Z18" s="102">
        <v>3</v>
      </c>
      <c r="AA18" s="102">
        <v>5</v>
      </c>
      <c r="AB18" s="102"/>
      <c r="AC18" s="102">
        <f t="shared" si="2"/>
        <v>34</v>
      </c>
      <c r="AD18" s="102" t="s">
        <v>126</v>
      </c>
      <c r="AE18" s="171" t="s">
        <v>19</v>
      </c>
      <c r="AF18" s="171" t="s">
        <v>1098</v>
      </c>
      <c r="AG18" s="171" t="s">
        <v>1099</v>
      </c>
      <c r="AH18" s="171" t="s">
        <v>793</v>
      </c>
      <c r="AI18" s="171" t="s">
        <v>795</v>
      </c>
      <c r="AJ18" s="171" t="s">
        <v>1096</v>
      </c>
      <c r="AK18" s="102">
        <v>8</v>
      </c>
      <c r="AL18" s="102">
        <v>15</v>
      </c>
      <c r="AM18" s="102">
        <v>9</v>
      </c>
      <c r="AN18" s="171" t="s">
        <v>784</v>
      </c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</row>
    <row r="19" spans="2:77" ht="14.1" customHeight="1" x14ac:dyDescent="0.2">
      <c r="B19" s="69" t="str">
        <f>IF(ISERROR((VLOOKUP(19,$AC$45:$AD$80,2,FALSE)))=TRUE," ",((VLOOKUP(19,$AC$45:$AD$80,2,FALSE))))</f>
        <v/>
      </c>
      <c r="C19" s="6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67"/>
      <c r="E19" s="55" t="str">
        <f>IF(ISERROR((VLOOKUP(20,$AC$45:$AD$80,2,FALSE)))=TRUE," ",((VLOOKUP(20,$AC$45:$AD$80,2,FALSE))))</f>
        <v/>
      </c>
      <c r="F19" s="6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67"/>
      <c r="H19" s="55" t="str">
        <f>IF(ISERROR((VLOOKUP(21,$AC$45:$AD$80,2,FALSE)))=TRUE," ",((VLOOKUP(21,$AC$45:$AD$80,2,FALSE))))</f>
        <v/>
      </c>
      <c r="I19" s="6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67"/>
      <c r="K19" s="55" t="str">
        <f>IF(ISERROR((VLOOKUP(22,$AC$45:$AD$80,2,FALSE)))=TRUE," ",((VLOOKUP(22,$AC$45:$AD$80,2,FALSE))))</f>
        <v/>
      </c>
      <c r="L19" s="6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67"/>
      <c r="N19" s="55" t="str">
        <f>IF(ISERROR((VLOOKUP(23,$AC$45:$AD$80,2,FALSE)))=TRUE," ",((VLOOKUP(23,$AC$45:$AD$80,2,FALSE))))</f>
        <v/>
      </c>
      <c r="O19" s="6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67"/>
      <c r="Q19" s="55" t="str">
        <f>IF(ISERROR((VLOOKUP(24,$AC$45:$AD$80,2,FALSE)))=TRUE," ",((VLOOKUP(24,$AC$45:$AD$80,2,FALSE))))</f>
        <v/>
      </c>
      <c r="R19" s="6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68"/>
      <c r="T19" s="43"/>
      <c r="U19" s="170"/>
      <c r="V19" s="102"/>
      <c r="W19" s="102"/>
      <c r="X19" s="102"/>
      <c r="Y19" s="102"/>
      <c r="Z19" s="174">
        <v>3</v>
      </c>
      <c r="AA19" s="174">
        <v>6</v>
      </c>
      <c r="AB19" s="174"/>
      <c r="AC19" s="174">
        <f t="shared" si="2"/>
        <v>35</v>
      </c>
      <c r="AD19" s="174" t="s">
        <v>126</v>
      </c>
      <c r="AE19" s="175" t="s">
        <v>118</v>
      </c>
      <c r="AF19" s="175" t="s">
        <v>156</v>
      </c>
      <c r="AG19" s="175" t="s">
        <v>155</v>
      </c>
      <c r="AH19" s="175" t="s">
        <v>135</v>
      </c>
      <c r="AI19" s="175" t="s">
        <v>137</v>
      </c>
      <c r="AJ19" s="175" t="s">
        <v>1096</v>
      </c>
      <c r="AK19" s="174">
        <v>13</v>
      </c>
      <c r="AL19" s="174">
        <v>14</v>
      </c>
      <c r="AM19" s="174">
        <v>9</v>
      </c>
      <c r="AN19" s="176" t="s">
        <v>785</v>
      </c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Y19" s="102"/>
    </row>
    <row r="20" spans="2:77" ht="14.1" customHeight="1" x14ac:dyDescent="0.25">
      <c r="B20" s="52" t="s">
        <v>107</v>
      </c>
      <c r="C20" s="53" t="s">
        <v>131</v>
      </c>
      <c r="D20" s="54" t="s">
        <v>132</v>
      </c>
      <c r="E20" s="55" t="s">
        <v>107</v>
      </c>
      <c r="F20" s="53" t="s">
        <v>131</v>
      </c>
      <c r="G20" s="54" t="s">
        <v>132</v>
      </c>
      <c r="H20" s="55" t="s">
        <v>107</v>
      </c>
      <c r="I20" s="53" t="s">
        <v>131</v>
      </c>
      <c r="J20" s="54" t="s">
        <v>132</v>
      </c>
      <c r="K20" s="55" t="s">
        <v>107</v>
      </c>
      <c r="L20" s="53" t="s">
        <v>131</v>
      </c>
      <c r="M20" s="54" t="s">
        <v>132</v>
      </c>
      <c r="N20" s="55" t="s">
        <v>107</v>
      </c>
      <c r="O20" s="53" t="s">
        <v>131</v>
      </c>
      <c r="P20" s="54" t="s">
        <v>132</v>
      </c>
      <c r="Q20" s="55" t="s">
        <v>107</v>
      </c>
      <c r="R20" s="53" t="s">
        <v>131</v>
      </c>
      <c r="S20" s="56" t="s">
        <v>132</v>
      </c>
      <c r="T20" s="43"/>
      <c r="U20" s="170"/>
      <c r="V20" s="102"/>
      <c r="W20" s="102"/>
      <c r="X20" s="102"/>
      <c r="Y20" s="10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179">
        <v>4</v>
      </c>
      <c r="AA20" s="179">
        <v>1</v>
      </c>
      <c r="AB20" s="102"/>
      <c r="AC20" s="102">
        <v>40</v>
      </c>
      <c r="AD20" s="102" t="s">
        <v>759</v>
      </c>
      <c r="AE20" s="171" t="s">
        <v>15</v>
      </c>
      <c r="AF20" s="171" t="s">
        <v>157</v>
      </c>
      <c r="AG20" s="171" t="s">
        <v>154</v>
      </c>
      <c r="AH20" s="171" t="s">
        <v>792</v>
      </c>
      <c r="AI20" s="171" t="s">
        <v>796</v>
      </c>
      <c r="AJ20" s="171" t="s">
        <v>1096</v>
      </c>
      <c r="AK20" s="102">
        <v>44</v>
      </c>
      <c r="AL20" s="102">
        <v>8</v>
      </c>
      <c r="AM20" s="102">
        <v>9</v>
      </c>
      <c r="AN20" s="177" t="s">
        <v>786</v>
      </c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Y20" s="102"/>
    </row>
    <row r="21" spans="2:77" ht="14.1" customHeight="1" x14ac:dyDescent="0.25">
      <c r="B21" s="58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59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0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1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59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0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1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59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0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1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59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0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1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59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0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1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59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2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3"/>
      <c r="U21" s="170"/>
      <c r="V21" s="102"/>
      <c r="W21" s="102"/>
      <c r="X21" s="102"/>
      <c r="Y21" s="102"/>
      <c r="Z21" s="179">
        <v>4</v>
      </c>
      <c r="AA21" s="179">
        <v>2</v>
      </c>
      <c r="AB21" s="102"/>
      <c r="AC21" s="102">
        <f>AC20+1</f>
        <v>41</v>
      </c>
      <c r="AD21" s="102" t="s">
        <v>759</v>
      </c>
      <c r="AE21" s="171" t="s">
        <v>16</v>
      </c>
      <c r="AF21" s="171" t="s">
        <v>762</v>
      </c>
      <c r="AG21" s="171" t="s">
        <v>763</v>
      </c>
      <c r="AH21" s="171" t="s">
        <v>8</v>
      </c>
      <c r="AI21" s="171" t="s">
        <v>9</v>
      </c>
      <c r="AJ21" s="171" t="s">
        <v>764</v>
      </c>
      <c r="AK21" s="102">
        <v>2</v>
      </c>
      <c r="AL21" s="102">
        <v>3</v>
      </c>
      <c r="AM21" s="102">
        <v>5</v>
      </c>
      <c r="AN21" s="176" t="s">
        <v>788</v>
      </c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Y21" s="102"/>
    </row>
    <row r="22" spans="2:77" ht="14.1" customHeight="1" x14ac:dyDescent="0.25">
      <c r="B22" s="52" t="str">
        <f>VLOOKUP($AB$2,$AC$2:$AJ$37,6,FALSE)</f>
        <v>Get.Pot.%</v>
      </c>
      <c r="C22" s="53" t="str">
        <f>VLOOKUP($AB$2,$AC$2:$AJ$37,7,FALSE)</f>
        <v>Piy.Deg $</v>
      </c>
      <c r="D22" s="54" t="str">
        <f>VLOOKUP($AB$2,$AC$2:$AJ$37,8,FALSE)</f>
        <v>2020 FK</v>
      </c>
      <c r="E22" s="55" t="str">
        <f>VLOOKUP($AB$2,$AC$2:$AJ$37,6,FALSE)</f>
        <v>Get.Pot.%</v>
      </c>
      <c r="F22" s="53" t="str">
        <f>VLOOKUP($AB$2,$AC$2:$AJ$37,7,FALSE)</f>
        <v>Piy.Deg $</v>
      </c>
      <c r="G22" s="54" t="str">
        <f>VLOOKUP($AB$2,$AC$2:$AJ$37,8,FALSE)</f>
        <v>2020 FK</v>
      </c>
      <c r="H22" s="55" t="str">
        <f>VLOOKUP($AB$2,$AC$2:$AJ$37,6,FALSE)</f>
        <v>Get.Pot.%</v>
      </c>
      <c r="I22" s="53" t="str">
        <f>VLOOKUP($AB$2,$AC$2:$AJ$37,7,FALSE)</f>
        <v>Piy.Deg $</v>
      </c>
      <c r="J22" s="54" t="str">
        <f>VLOOKUP($AB$2,$AC$2:$AJ$37,8,FALSE)</f>
        <v>2020 FK</v>
      </c>
      <c r="K22" s="55" t="str">
        <f>VLOOKUP($AB$2,$AC$2:$AJ$37,6,FALSE)</f>
        <v>Get.Pot.%</v>
      </c>
      <c r="L22" s="53" t="str">
        <f>VLOOKUP($AB$2,$AC$2:$AJ$37,7,FALSE)</f>
        <v>Piy.Deg $</v>
      </c>
      <c r="M22" s="54" t="str">
        <f>VLOOKUP($AB$2,$AC$2:$AJ$37,8,FALSE)</f>
        <v>2020 FK</v>
      </c>
      <c r="N22" s="55" t="str">
        <f>VLOOKUP($AB$2,$AC$2:$AJ$37,6,FALSE)</f>
        <v>Get.Pot.%</v>
      </c>
      <c r="O22" s="53" t="str">
        <f>VLOOKUP($AB$2,$AC$2:$AJ$37,7,FALSE)</f>
        <v>Piy.Deg $</v>
      </c>
      <c r="P22" s="54" t="str">
        <f>VLOOKUP($AB$2,$AC$2:$AJ$37,8,FALSE)</f>
        <v>2020 FK</v>
      </c>
      <c r="Q22" s="55" t="str">
        <f>VLOOKUP($AB$2,$AC$2:$AJ$37,6,FALSE)</f>
        <v>Get.Pot.%</v>
      </c>
      <c r="R22" s="53" t="str">
        <f>VLOOKUP($AB$2,$AC$2:$AJ$37,7,FALSE)</f>
        <v>Piy.Deg $</v>
      </c>
      <c r="S22" s="56" t="str">
        <f>VLOOKUP($AB$2,$AC$2:$AJ$37,8,FALSE)</f>
        <v>2020 FK</v>
      </c>
      <c r="T22" s="43"/>
      <c r="U22" s="170"/>
      <c r="V22" s="102"/>
      <c r="W22" s="102"/>
      <c r="X22" s="102"/>
      <c r="Y22" s="102"/>
      <c r="Z22" s="179">
        <v>4</v>
      </c>
      <c r="AA22" s="179">
        <v>3</v>
      </c>
      <c r="AB22" s="102"/>
      <c r="AC22" s="102">
        <f t="shared" ref="AC22:AC25" si="3">AC21+1</f>
        <v>42</v>
      </c>
      <c r="AD22" s="102" t="s">
        <v>759</v>
      </c>
      <c r="AE22" s="171" t="s">
        <v>17</v>
      </c>
      <c r="AF22" s="171" t="s">
        <v>1092</v>
      </c>
      <c r="AG22" s="171" t="s">
        <v>1094</v>
      </c>
      <c r="AH22" s="171" t="s">
        <v>808</v>
      </c>
      <c r="AI22" s="171" t="s">
        <v>1091</v>
      </c>
      <c r="AJ22" s="171" t="s">
        <v>134</v>
      </c>
      <c r="AK22" s="102">
        <v>9</v>
      </c>
      <c r="AL22" s="102">
        <v>10</v>
      </c>
      <c r="AM22" s="102">
        <v>45</v>
      </c>
      <c r="AN22" s="176" t="s">
        <v>782</v>
      </c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Y22" s="102"/>
    </row>
    <row r="23" spans="2:77" ht="14.1" customHeight="1" x14ac:dyDescent="0.25">
      <c r="B23" s="64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65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0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66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65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0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66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65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0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66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65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0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66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65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0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66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65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2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3"/>
      <c r="U23" s="170"/>
      <c r="V23" s="102"/>
      <c r="W23" s="102"/>
      <c r="X23" s="102"/>
      <c r="Y23" s="102"/>
      <c r="Z23" s="179">
        <v>4</v>
      </c>
      <c r="AA23" s="179">
        <v>4</v>
      </c>
      <c r="AB23" s="102"/>
      <c r="AC23" s="102">
        <f t="shared" si="3"/>
        <v>43</v>
      </c>
      <c r="AD23" s="102" t="s">
        <v>759</v>
      </c>
      <c r="AE23" s="171" t="s">
        <v>18</v>
      </c>
      <c r="AF23" s="171" t="s">
        <v>1093</v>
      </c>
      <c r="AG23" s="171" t="s">
        <v>1095</v>
      </c>
      <c r="AH23" s="171" t="s">
        <v>808</v>
      </c>
      <c r="AI23" s="171" t="s">
        <v>1091</v>
      </c>
      <c r="AJ23" s="171" t="s">
        <v>134</v>
      </c>
      <c r="AK23" s="102">
        <v>11</v>
      </c>
      <c r="AL23" s="102">
        <v>12</v>
      </c>
      <c r="AM23" s="102">
        <v>46</v>
      </c>
      <c r="AN23" s="176" t="s">
        <v>783</v>
      </c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Y23" s="102"/>
    </row>
    <row r="24" spans="2:77" ht="14.1" customHeight="1" x14ac:dyDescent="0.25">
      <c r="B24" s="52" t="str">
        <f>IF(ISERROR((VLOOKUP(25,$AC$45:$AD$80,2,FALSE)))=TRUE," ",((VLOOKUP(25,$AC$45:$AD$80,2,FALSE))))</f>
        <v/>
      </c>
      <c r="C24" s="6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67"/>
      <c r="E24" s="55" t="str">
        <f>IF(ISERROR((VLOOKUP(26,$AC$45:$AD$80,2,FALSE)))=TRUE," ",((VLOOKUP(26,$AC$45:$AD$80,2,FALSE))))</f>
        <v/>
      </c>
      <c r="F24" s="6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67"/>
      <c r="H24" s="55" t="str">
        <f>IF(ISERROR((VLOOKUP(27,$AC$45:$AD$80,2,FALSE)))=TRUE," ",((VLOOKUP(27,$AC$45:$AD$80,2,FALSE))))</f>
        <v/>
      </c>
      <c r="I24" s="6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67"/>
      <c r="K24" s="55" t="str">
        <f>IF(ISERROR((VLOOKUP(28,$AC$45:$AD$80,2,FALSE)))=TRUE," ",((VLOOKUP(28,$AC$45:$AD$80,2,FALSE))))</f>
        <v/>
      </c>
      <c r="L24" s="6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67"/>
      <c r="N24" s="55" t="str">
        <f>IF(ISERROR((VLOOKUP(29,$AC$45:$AD$80,2,FALSE)))=TRUE," ",((VLOOKUP(29,$AC$45:$AD$80,2,FALSE))))</f>
        <v/>
      </c>
      <c r="O24" s="6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67"/>
      <c r="Q24" s="55" t="str">
        <f>IF(ISERROR((VLOOKUP(30,$AC$45:$AD$80,2,FALSE)))=TRUE," ",((VLOOKUP(30,$AC$45:$AD$80,2,FALSE))))</f>
        <v/>
      </c>
      <c r="R24" s="6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68"/>
      <c r="T24" s="43"/>
      <c r="U24" s="170"/>
      <c r="V24" s="102"/>
      <c r="W24" s="102"/>
      <c r="X24" s="102"/>
      <c r="Y24" s="102"/>
      <c r="Z24" s="179">
        <v>4</v>
      </c>
      <c r="AA24" s="179">
        <v>5</v>
      </c>
      <c r="AB24" s="102"/>
      <c r="AC24" s="102">
        <f t="shared" si="3"/>
        <v>44</v>
      </c>
      <c r="AD24" s="102" t="s">
        <v>759</v>
      </c>
      <c r="AE24" s="171" t="s">
        <v>19</v>
      </c>
      <c r="AF24" s="171" t="s">
        <v>1098</v>
      </c>
      <c r="AG24" s="171" t="s">
        <v>1099</v>
      </c>
      <c r="AH24" s="171" t="s">
        <v>793</v>
      </c>
      <c r="AI24" s="171" t="s">
        <v>795</v>
      </c>
      <c r="AJ24" s="171" t="s">
        <v>1096</v>
      </c>
      <c r="AK24" s="102">
        <v>8</v>
      </c>
      <c r="AL24" s="102">
        <v>15</v>
      </c>
      <c r="AM24" s="102">
        <v>9</v>
      </c>
      <c r="AN24" s="171" t="s">
        <v>784</v>
      </c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Y24" s="102"/>
    </row>
    <row r="25" spans="2:77" ht="14.1" customHeight="1" x14ac:dyDescent="0.25">
      <c r="B25" s="58" t="s">
        <v>107</v>
      </c>
      <c r="C25" s="53" t="s">
        <v>131</v>
      </c>
      <c r="D25" s="54" t="s">
        <v>132</v>
      </c>
      <c r="E25" s="61" t="s">
        <v>107</v>
      </c>
      <c r="F25" s="53" t="s">
        <v>131</v>
      </c>
      <c r="G25" s="54" t="s">
        <v>132</v>
      </c>
      <c r="H25" s="55" t="s">
        <v>107</v>
      </c>
      <c r="I25" s="53" t="s">
        <v>131</v>
      </c>
      <c r="J25" s="54" t="s">
        <v>132</v>
      </c>
      <c r="K25" s="55" t="s">
        <v>107</v>
      </c>
      <c r="L25" s="53" t="s">
        <v>131</v>
      </c>
      <c r="M25" s="54" t="s">
        <v>132</v>
      </c>
      <c r="N25" s="55" t="s">
        <v>107</v>
      </c>
      <c r="O25" s="53" t="s">
        <v>131</v>
      </c>
      <c r="P25" s="54" t="s">
        <v>132</v>
      </c>
      <c r="Q25" s="55" t="s">
        <v>107</v>
      </c>
      <c r="R25" s="53" t="s">
        <v>131</v>
      </c>
      <c r="S25" s="56" t="s">
        <v>132</v>
      </c>
      <c r="T25" s="43"/>
      <c r="U25" s="170"/>
      <c r="V25" s="102"/>
      <c r="W25" s="102"/>
      <c r="X25" s="102"/>
      <c r="Y25" s="102"/>
      <c r="Z25" s="180">
        <v>4</v>
      </c>
      <c r="AA25" s="180">
        <v>6</v>
      </c>
      <c r="AB25" s="174"/>
      <c r="AC25" s="174">
        <f t="shared" si="3"/>
        <v>45</v>
      </c>
      <c r="AD25" s="174" t="s">
        <v>759</v>
      </c>
      <c r="AE25" s="175" t="s">
        <v>118</v>
      </c>
      <c r="AF25" s="175" t="s">
        <v>156</v>
      </c>
      <c r="AG25" s="175" t="s">
        <v>155</v>
      </c>
      <c r="AH25" s="175" t="s">
        <v>135</v>
      </c>
      <c r="AI25" s="175" t="s">
        <v>137</v>
      </c>
      <c r="AJ25" s="175" t="s">
        <v>1096</v>
      </c>
      <c r="AK25" s="174">
        <v>13</v>
      </c>
      <c r="AL25" s="174">
        <v>14</v>
      </c>
      <c r="AM25" s="174">
        <v>9</v>
      </c>
      <c r="AN25" s="175" t="s">
        <v>785</v>
      </c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</row>
    <row r="26" spans="2:77" ht="14.1" customHeight="1" x14ac:dyDescent="0.25">
      <c r="B26" s="58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59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0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1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59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0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1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59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0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1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59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0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1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59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0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1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59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2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3"/>
      <c r="U26" s="170"/>
      <c r="V26" s="102"/>
      <c r="W26" s="102"/>
      <c r="X26" s="102"/>
      <c r="Y26" s="102"/>
      <c r="Z26" s="179">
        <v>5</v>
      </c>
      <c r="AA26" s="179">
        <v>1</v>
      </c>
      <c r="AB26" s="102"/>
      <c r="AC26" s="102">
        <v>50</v>
      </c>
      <c r="AD26" s="102" t="s">
        <v>760</v>
      </c>
      <c r="AE26" s="171" t="s">
        <v>15</v>
      </c>
      <c r="AF26" s="171" t="s">
        <v>157</v>
      </c>
      <c r="AG26" s="171" t="s">
        <v>154</v>
      </c>
      <c r="AH26" s="171" t="s">
        <v>792</v>
      </c>
      <c r="AI26" s="171" t="s">
        <v>796</v>
      </c>
      <c r="AJ26" s="171" t="s">
        <v>1096</v>
      </c>
      <c r="AK26" s="102">
        <v>44</v>
      </c>
      <c r="AL26" s="102">
        <v>8</v>
      </c>
      <c r="AM26" s="102">
        <v>9</v>
      </c>
      <c r="AN26" s="171" t="s">
        <v>786</v>
      </c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</row>
    <row r="27" spans="2:77" ht="14.1" customHeight="1" x14ac:dyDescent="0.25">
      <c r="B27" s="52" t="str">
        <f>VLOOKUP($AB$2,$AC$2:$AJ$37,6,FALSE)</f>
        <v>Get.Pot.%</v>
      </c>
      <c r="C27" s="53" t="str">
        <f>VLOOKUP($AB$2,$AC$2:$AJ$37,7,FALSE)</f>
        <v>Piy.Deg $</v>
      </c>
      <c r="D27" s="54" t="str">
        <f>VLOOKUP($AB$2,$AC$2:$AJ$37,8,FALSE)</f>
        <v>2020 FK</v>
      </c>
      <c r="E27" s="55" t="str">
        <f>VLOOKUP($AB$2,$AC$2:$AJ$37,6,FALSE)</f>
        <v>Get.Pot.%</v>
      </c>
      <c r="F27" s="53" t="str">
        <f>VLOOKUP($AB$2,$AC$2:$AJ$37,7,FALSE)</f>
        <v>Piy.Deg $</v>
      </c>
      <c r="G27" s="54" t="str">
        <f>VLOOKUP($AB$2,$AC$2:$AJ$37,8,FALSE)</f>
        <v>2020 FK</v>
      </c>
      <c r="H27" s="55" t="str">
        <f>VLOOKUP($AB$2,$AC$2:$AJ$37,6,FALSE)</f>
        <v>Get.Pot.%</v>
      </c>
      <c r="I27" s="53" t="str">
        <f>VLOOKUP($AB$2,$AC$2:$AJ$37,7,FALSE)</f>
        <v>Piy.Deg $</v>
      </c>
      <c r="J27" s="54" t="str">
        <f>VLOOKUP($AB$2,$AC$2:$AJ$37,8,FALSE)</f>
        <v>2020 FK</v>
      </c>
      <c r="K27" s="55" t="str">
        <f>VLOOKUP($AB$2,$AC$2:$AJ$37,6,FALSE)</f>
        <v>Get.Pot.%</v>
      </c>
      <c r="L27" s="53" t="str">
        <f>VLOOKUP($AB$2,$AC$2:$AJ$37,7,FALSE)</f>
        <v>Piy.Deg $</v>
      </c>
      <c r="M27" s="54" t="str">
        <f>VLOOKUP($AB$2,$AC$2:$AJ$37,8,FALSE)</f>
        <v>2020 FK</v>
      </c>
      <c r="N27" s="55" t="str">
        <f>VLOOKUP($AB$2,$AC$2:$AJ$37,6,FALSE)</f>
        <v>Get.Pot.%</v>
      </c>
      <c r="O27" s="53" t="str">
        <f>VLOOKUP($AB$2,$AC$2:$AJ$37,7,FALSE)</f>
        <v>Piy.Deg $</v>
      </c>
      <c r="P27" s="54" t="str">
        <f>VLOOKUP($AB$2,$AC$2:$AJ$37,8,FALSE)</f>
        <v>2020 FK</v>
      </c>
      <c r="Q27" s="55" t="str">
        <f>VLOOKUP($AB$2,$AC$2:$AJ$37,6,FALSE)</f>
        <v>Get.Pot.%</v>
      </c>
      <c r="R27" s="53" t="str">
        <f>VLOOKUP($AB$2,$AC$2:$AJ$37,7,FALSE)</f>
        <v>Piy.Deg $</v>
      </c>
      <c r="S27" s="56" t="str">
        <f>VLOOKUP($AB$2,$AC$2:$AJ$37,8,FALSE)</f>
        <v>2020 FK</v>
      </c>
      <c r="T27" s="43"/>
      <c r="U27" s="170"/>
      <c r="V27" s="102"/>
      <c r="W27" s="102"/>
      <c r="X27" s="102"/>
      <c r="Y27" s="102"/>
      <c r="Z27" s="179">
        <v>5</v>
      </c>
      <c r="AA27" s="179">
        <v>2</v>
      </c>
      <c r="AB27" s="102"/>
      <c r="AC27" s="102">
        <f>AC26+1</f>
        <v>51</v>
      </c>
      <c r="AD27" s="102" t="s">
        <v>760</v>
      </c>
      <c r="AE27" s="171" t="s">
        <v>16</v>
      </c>
      <c r="AF27" s="171" t="s">
        <v>762</v>
      </c>
      <c r="AG27" s="171" t="s">
        <v>763</v>
      </c>
      <c r="AH27" s="171" t="s">
        <v>8</v>
      </c>
      <c r="AI27" s="171" t="s">
        <v>9</v>
      </c>
      <c r="AJ27" s="171" t="s">
        <v>764</v>
      </c>
      <c r="AK27" s="102">
        <v>2</v>
      </c>
      <c r="AL27" s="102">
        <v>3</v>
      </c>
      <c r="AM27" s="102">
        <v>5</v>
      </c>
      <c r="AN27" s="171" t="s">
        <v>788</v>
      </c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</row>
    <row r="28" spans="2:77" ht="14.1" customHeight="1" x14ac:dyDescent="0.25">
      <c r="B28" s="64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65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0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66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65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0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66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65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0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66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65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0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66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65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0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66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65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2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3"/>
      <c r="U28" s="170"/>
      <c r="V28" s="102"/>
      <c r="W28" s="102"/>
      <c r="X28" s="102"/>
      <c r="Y28" s="102"/>
      <c r="Z28" s="179">
        <v>5</v>
      </c>
      <c r="AA28" s="179">
        <v>3</v>
      </c>
      <c r="AB28" s="102"/>
      <c r="AC28" s="102">
        <f t="shared" ref="AC28:AC31" si="4">AC27+1</f>
        <v>52</v>
      </c>
      <c r="AD28" s="102" t="s">
        <v>760</v>
      </c>
      <c r="AE28" s="171" t="s">
        <v>17</v>
      </c>
      <c r="AF28" s="171" t="s">
        <v>1092</v>
      </c>
      <c r="AG28" s="171" t="s">
        <v>1094</v>
      </c>
      <c r="AH28" s="171" t="s">
        <v>808</v>
      </c>
      <c r="AI28" s="171" t="s">
        <v>1091</v>
      </c>
      <c r="AJ28" s="171" t="s">
        <v>134</v>
      </c>
      <c r="AK28" s="102">
        <v>9</v>
      </c>
      <c r="AL28" s="102">
        <v>10</v>
      </c>
      <c r="AM28" s="102">
        <v>45</v>
      </c>
      <c r="AN28" s="171" t="s">
        <v>782</v>
      </c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</row>
    <row r="29" spans="2:77" ht="14.1" customHeight="1" x14ac:dyDescent="0.25">
      <c r="B29" s="52" t="str">
        <f>IF(ISERROR((VLOOKUP(31,$AC$45:$AD$80,2,FALSE)))=TRUE," ",((VLOOKUP(31,$AC$45:$AD$80,2,FALSE))))</f>
        <v/>
      </c>
      <c r="C29" s="6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67"/>
      <c r="E29" s="55" t="str">
        <f>IF(ISERROR((VLOOKUP(32,$AC$45:$AD$80,2,FALSE)))=TRUE," ",((VLOOKUP(32,$AC$45:$AD$80,2,FALSE))))</f>
        <v/>
      </c>
      <c r="F29" s="6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67"/>
      <c r="H29" s="55" t="str">
        <f>IF(ISERROR((VLOOKUP(33,$AC$45:$AD$80,2,FALSE)))=TRUE," ",((VLOOKUP(33,$AC$45:$AD$80,2,FALSE))))</f>
        <v/>
      </c>
      <c r="I29" s="6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67"/>
      <c r="K29" s="55" t="str">
        <f>IF(ISERROR((VLOOKUP(34,$AC$45:$AD$80,2,FALSE)))=TRUE," ",((VLOOKUP(34,$AC$45:$AD$80,2,FALSE))))</f>
        <v/>
      </c>
      <c r="L29" s="6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67"/>
      <c r="N29" s="55" t="str">
        <f>IF(ISERROR((VLOOKUP(35,$AC$45:$AD$80,2,FALSE)))=TRUE," ",((VLOOKUP(35,$AC$45:$AD$80,2,FALSE))))</f>
        <v/>
      </c>
      <c r="O29" s="6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67"/>
      <c r="Q29" s="55" t="str">
        <f>IF(ISERROR((VLOOKUP(36,$AC$45:$AD$80,2,FALSE)))=TRUE," ",((VLOOKUP(36,$AC$45:$AD$80,2,FALSE))))</f>
        <v/>
      </c>
      <c r="R29" s="6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68"/>
      <c r="T29" s="43"/>
      <c r="U29" s="170"/>
      <c r="V29" s="102"/>
      <c r="W29" s="102"/>
      <c r="X29" s="102"/>
      <c r="Y29" s="102"/>
      <c r="Z29" s="179">
        <v>5</v>
      </c>
      <c r="AA29" s="179">
        <v>4</v>
      </c>
      <c r="AB29" s="102"/>
      <c r="AC29" s="102">
        <f t="shared" si="4"/>
        <v>53</v>
      </c>
      <c r="AD29" s="102" t="s">
        <v>760</v>
      </c>
      <c r="AE29" s="171" t="s">
        <v>18</v>
      </c>
      <c r="AF29" s="171" t="s">
        <v>1093</v>
      </c>
      <c r="AG29" s="171" t="s">
        <v>1095</v>
      </c>
      <c r="AH29" s="171" t="s">
        <v>808</v>
      </c>
      <c r="AI29" s="171" t="s">
        <v>1091</v>
      </c>
      <c r="AJ29" s="171" t="s">
        <v>134</v>
      </c>
      <c r="AK29" s="102">
        <v>11</v>
      </c>
      <c r="AL29" s="102">
        <v>12</v>
      </c>
      <c r="AM29" s="102">
        <v>46</v>
      </c>
      <c r="AN29" s="171" t="s">
        <v>783</v>
      </c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</row>
    <row r="30" spans="2:77" ht="14.1" customHeight="1" x14ac:dyDescent="0.25">
      <c r="B30" s="52" t="s">
        <v>107</v>
      </c>
      <c r="C30" s="53" t="s">
        <v>131</v>
      </c>
      <c r="D30" s="54" t="s">
        <v>132</v>
      </c>
      <c r="E30" s="55" t="s">
        <v>107</v>
      </c>
      <c r="F30" s="53" t="s">
        <v>131</v>
      </c>
      <c r="G30" s="54" t="s">
        <v>132</v>
      </c>
      <c r="H30" s="55" t="s">
        <v>107</v>
      </c>
      <c r="I30" s="53" t="s">
        <v>131</v>
      </c>
      <c r="J30" s="54" t="s">
        <v>132</v>
      </c>
      <c r="K30" s="55" t="s">
        <v>107</v>
      </c>
      <c r="L30" s="53" t="s">
        <v>131</v>
      </c>
      <c r="M30" s="54" t="s">
        <v>132</v>
      </c>
      <c r="N30" s="55" t="s">
        <v>107</v>
      </c>
      <c r="O30" s="53" t="s">
        <v>131</v>
      </c>
      <c r="P30" s="54" t="s">
        <v>132</v>
      </c>
      <c r="Q30" s="55" t="s">
        <v>107</v>
      </c>
      <c r="R30" s="53" t="s">
        <v>131</v>
      </c>
      <c r="S30" s="56" t="s">
        <v>132</v>
      </c>
      <c r="T30" s="43"/>
      <c r="U30" s="170"/>
      <c r="V30" s="102"/>
      <c r="W30" s="102"/>
      <c r="X30" s="102"/>
      <c r="Y30" s="102"/>
      <c r="Z30" s="179">
        <v>5</v>
      </c>
      <c r="AA30" s="179">
        <v>5</v>
      </c>
      <c r="AB30" s="102"/>
      <c r="AC30" s="102">
        <f t="shared" si="4"/>
        <v>54</v>
      </c>
      <c r="AD30" s="102" t="s">
        <v>760</v>
      </c>
      <c r="AE30" s="171" t="s">
        <v>19</v>
      </c>
      <c r="AF30" s="171" t="s">
        <v>1098</v>
      </c>
      <c r="AG30" s="171" t="s">
        <v>1099</v>
      </c>
      <c r="AH30" s="171" t="s">
        <v>793</v>
      </c>
      <c r="AI30" s="171" t="s">
        <v>795</v>
      </c>
      <c r="AJ30" s="171" t="s">
        <v>1096</v>
      </c>
      <c r="AK30" s="102">
        <v>8</v>
      </c>
      <c r="AL30" s="102">
        <v>15</v>
      </c>
      <c r="AM30" s="102">
        <v>9</v>
      </c>
      <c r="AN30" s="171" t="s">
        <v>784</v>
      </c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</row>
    <row r="31" spans="2:77" ht="14.1" customHeight="1" x14ac:dyDescent="0.25">
      <c r="B31" s="58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59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0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1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59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0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1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59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0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1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59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0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1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59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0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1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59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2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3"/>
      <c r="U31" s="170"/>
      <c r="V31" s="102"/>
      <c r="W31" s="102"/>
      <c r="X31" s="102"/>
      <c r="Y31" s="102"/>
      <c r="Z31" s="180">
        <v>5</v>
      </c>
      <c r="AA31" s="180">
        <v>6</v>
      </c>
      <c r="AB31" s="174"/>
      <c r="AC31" s="174">
        <f t="shared" si="4"/>
        <v>55</v>
      </c>
      <c r="AD31" s="174" t="s">
        <v>760</v>
      </c>
      <c r="AE31" s="175" t="s">
        <v>118</v>
      </c>
      <c r="AF31" s="175" t="s">
        <v>156</v>
      </c>
      <c r="AG31" s="175" t="s">
        <v>155</v>
      </c>
      <c r="AH31" s="175" t="s">
        <v>135</v>
      </c>
      <c r="AI31" s="175" t="s">
        <v>137</v>
      </c>
      <c r="AJ31" s="175" t="s">
        <v>1096</v>
      </c>
      <c r="AK31" s="174">
        <v>13</v>
      </c>
      <c r="AL31" s="174">
        <v>14</v>
      </c>
      <c r="AM31" s="174">
        <v>9</v>
      </c>
      <c r="AN31" s="175" t="s">
        <v>785</v>
      </c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</row>
    <row r="32" spans="2:77" ht="14.1" customHeight="1" x14ac:dyDescent="0.25">
      <c r="B32" s="52" t="str">
        <f>VLOOKUP($AB$2,$AC$2:$AJ$37,6,FALSE)</f>
        <v>Get.Pot.%</v>
      </c>
      <c r="C32" s="53" t="str">
        <f>VLOOKUP($AB$2,$AC$2:$AJ$37,7,FALSE)</f>
        <v>Piy.Deg $</v>
      </c>
      <c r="D32" s="54" t="str">
        <f>VLOOKUP($AB$2,$AC$2:$AJ$37,8,FALSE)</f>
        <v>2020 FK</v>
      </c>
      <c r="E32" s="55" t="str">
        <f>VLOOKUP($AB$2,$AC$2:$AJ$37,6,FALSE)</f>
        <v>Get.Pot.%</v>
      </c>
      <c r="F32" s="53" t="str">
        <f>VLOOKUP($AB$2,$AC$2:$AJ$37,7,FALSE)</f>
        <v>Piy.Deg $</v>
      </c>
      <c r="G32" s="54" t="str">
        <f>VLOOKUP($AB$2,$AC$2:$AJ$37,8,FALSE)</f>
        <v>2020 FK</v>
      </c>
      <c r="H32" s="55" t="str">
        <f>VLOOKUP($AB$2,$AC$2:$AJ$37,6,FALSE)</f>
        <v>Get.Pot.%</v>
      </c>
      <c r="I32" s="53" t="str">
        <f>VLOOKUP($AB$2,$AC$2:$AJ$37,7,FALSE)</f>
        <v>Piy.Deg $</v>
      </c>
      <c r="J32" s="54" t="str">
        <f>VLOOKUP($AB$2,$AC$2:$AJ$37,8,FALSE)</f>
        <v>2020 FK</v>
      </c>
      <c r="K32" s="55" t="str">
        <f>VLOOKUP($AB$2,$AC$2:$AJ$37,6,FALSE)</f>
        <v>Get.Pot.%</v>
      </c>
      <c r="L32" s="53" t="str">
        <f>VLOOKUP($AB$2,$AC$2:$AJ$37,7,FALSE)</f>
        <v>Piy.Deg $</v>
      </c>
      <c r="M32" s="54" t="str">
        <f>VLOOKUP($AB$2,$AC$2:$AJ$37,8,FALSE)</f>
        <v>2020 FK</v>
      </c>
      <c r="N32" s="55" t="str">
        <f>VLOOKUP($AB$2,$AC$2:$AJ$37,6,FALSE)</f>
        <v>Get.Pot.%</v>
      </c>
      <c r="O32" s="53" t="str">
        <f>VLOOKUP($AB$2,$AC$2:$AJ$37,7,FALSE)</f>
        <v>Piy.Deg $</v>
      </c>
      <c r="P32" s="54" t="str">
        <f>VLOOKUP($AB$2,$AC$2:$AJ$37,8,FALSE)</f>
        <v>2020 FK</v>
      </c>
      <c r="Q32" s="55" t="str">
        <f>VLOOKUP($AB$2,$AC$2:$AJ$37,6,FALSE)</f>
        <v>Get.Pot.%</v>
      </c>
      <c r="R32" s="53" t="str">
        <f>VLOOKUP($AB$2,$AC$2:$AJ$37,7,FALSE)</f>
        <v>Piy.Deg $</v>
      </c>
      <c r="S32" s="56" t="str">
        <f>VLOOKUP($AB$2,$AC$2:$AJ$37,8,FALSE)</f>
        <v>2020 FK</v>
      </c>
      <c r="U32" s="102"/>
      <c r="V32" s="102"/>
      <c r="W32" s="102"/>
      <c r="X32" s="102"/>
      <c r="Y32" s="102"/>
      <c r="Z32" s="179">
        <v>6</v>
      </c>
      <c r="AA32" s="179">
        <v>1</v>
      </c>
      <c r="AB32" s="102"/>
      <c r="AC32" s="102">
        <v>60</v>
      </c>
      <c r="AD32" s="102" t="s">
        <v>860</v>
      </c>
      <c r="AE32" s="171" t="s">
        <v>15</v>
      </c>
      <c r="AF32" s="171" t="s">
        <v>157</v>
      </c>
      <c r="AG32" s="171" t="s">
        <v>154</v>
      </c>
      <c r="AH32" s="171" t="s">
        <v>792</v>
      </c>
      <c r="AI32" s="171" t="s">
        <v>796</v>
      </c>
      <c r="AJ32" s="171" t="s">
        <v>1096</v>
      </c>
      <c r="AK32" s="102">
        <v>44</v>
      </c>
      <c r="AL32" s="102">
        <v>8</v>
      </c>
      <c r="AM32" s="102">
        <v>9</v>
      </c>
      <c r="AN32" s="171" t="s">
        <v>786</v>
      </c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</row>
    <row r="33" spans="1:69" ht="14.1" customHeight="1" x14ac:dyDescent="0.25">
      <c r="B33" s="70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71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44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72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71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44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72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71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44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72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71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44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72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71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44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72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71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45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U33" s="102"/>
      <c r="V33" s="102"/>
      <c r="W33" s="102"/>
      <c r="X33" s="102"/>
      <c r="Y33" s="102"/>
      <c r="Z33" s="179">
        <v>6</v>
      </c>
      <c r="AA33" s="179">
        <v>2</v>
      </c>
      <c r="AB33" s="102"/>
      <c r="AC33" s="102">
        <f>AC32+1</f>
        <v>61</v>
      </c>
      <c r="AD33" s="102" t="s">
        <v>860</v>
      </c>
      <c r="AE33" s="171" t="s">
        <v>16</v>
      </c>
      <c r="AF33" s="171" t="s">
        <v>762</v>
      </c>
      <c r="AG33" s="171" t="s">
        <v>763</v>
      </c>
      <c r="AH33" s="171" t="s">
        <v>8</v>
      </c>
      <c r="AI33" s="171" t="s">
        <v>9</v>
      </c>
      <c r="AJ33" s="171" t="s">
        <v>764</v>
      </c>
      <c r="AK33" s="102">
        <v>2</v>
      </c>
      <c r="AL33" s="102">
        <v>3</v>
      </c>
      <c r="AM33" s="102">
        <v>5</v>
      </c>
      <c r="AN33" s="171" t="s">
        <v>788</v>
      </c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</row>
    <row r="34" spans="1:69" ht="14.1" customHeight="1" x14ac:dyDescent="0.25">
      <c r="B34" s="147" t="str">
        <f>IF(K2="Türkiye","Türkiye için internet sitemizdeki `Gelişmiş Hisse Arama` sayfasında daha detaylı arama yapabilir, şablonlarınızı kayıt edebilirsiniz.","")</f>
        <v/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U34" s="102"/>
      <c r="V34" s="102"/>
      <c r="W34" s="102"/>
      <c r="X34" s="102"/>
      <c r="Y34" s="102"/>
      <c r="Z34" s="179">
        <v>6</v>
      </c>
      <c r="AA34" s="179">
        <v>3</v>
      </c>
      <c r="AB34" s="102"/>
      <c r="AC34" s="102">
        <f t="shared" ref="AC34:AC37" si="5">AC33+1</f>
        <v>62</v>
      </c>
      <c r="AD34" s="102" t="s">
        <v>860</v>
      </c>
      <c r="AE34" s="171" t="s">
        <v>17</v>
      </c>
      <c r="AF34" s="171" t="s">
        <v>1092</v>
      </c>
      <c r="AG34" s="171" t="s">
        <v>1094</v>
      </c>
      <c r="AH34" s="171" t="s">
        <v>808</v>
      </c>
      <c r="AI34" s="171" t="s">
        <v>1091</v>
      </c>
      <c r="AJ34" s="171" t="s">
        <v>134</v>
      </c>
      <c r="AK34" s="102">
        <v>9</v>
      </c>
      <c r="AL34" s="102">
        <v>10</v>
      </c>
      <c r="AM34" s="102">
        <v>45</v>
      </c>
      <c r="AN34" s="171" t="s">
        <v>782</v>
      </c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</row>
    <row r="35" spans="1:69" ht="14.1" customHeight="1" x14ac:dyDescent="0.25">
      <c r="B35" s="73" t="s">
        <v>781</v>
      </c>
      <c r="C35" s="74"/>
      <c r="D35" s="74"/>
      <c r="E35" s="74"/>
      <c r="F35" s="74"/>
      <c r="G35" s="74"/>
      <c r="H35" s="74"/>
      <c r="I35" s="74"/>
      <c r="J35" s="74"/>
      <c r="K35" s="74"/>
      <c r="L35" s="150"/>
      <c r="M35" s="149"/>
      <c r="N35" s="148"/>
      <c r="O35" s="149" t="s">
        <v>802</v>
      </c>
      <c r="P35" s="148"/>
      <c r="Q35" s="148"/>
      <c r="R35" s="148"/>
      <c r="S35" s="151" t="s">
        <v>1059</v>
      </c>
      <c r="U35" s="102"/>
      <c r="V35" s="102"/>
      <c r="W35" s="102"/>
      <c r="X35" s="102"/>
      <c r="Y35" s="102"/>
      <c r="Z35" s="179">
        <v>6</v>
      </c>
      <c r="AA35" s="179">
        <v>4</v>
      </c>
      <c r="AB35" s="102"/>
      <c r="AC35" s="102">
        <f t="shared" si="5"/>
        <v>63</v>
      </c>
      <c r="AD35" s="102" t="s">
        <v>860</v>
      </c>
      <c r="AE35" s="171" t="s">
        <v>18</v>
      </c>
      <c r="AF35" s="171" t="s">
        <v>1093</v>
      </c>
      <c r="AG35" s="171" t="s">
        <v>1095</v>
      </c>
      <c r="AH35" s="171" t="s">
        <v>808</v>
      </c>
      <c r="AI35" s="171" t="s">
        <v>1091</v>
      </c>
      <c r="AJ35" s="171" t="s">
        <v>134</v>
      </c>
      <c r="AK35" s="102">
        <v>11</v>
      </c>
      <c r="AL35" s="102">
        <v>12</v>
      </c>
      <c r="AM35" s="102">
        <v>46</v>
      </c>
      <c r="AN35" s="171" t="s">
        <v>783</v>
      </c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</row>
    <row r="36" spans="1:69" ht="14.1" customHeight="1" x14ac:dyDescent="0.25">
      <c r="B36" s="187" t="s">
        <v>777</v>
      </c>
      <c r="C36" s="186"/>
      <c r="D36" s="186"/>
      <c r="E36" s="186"/>
      <c r="F36" s="186"/>
      <c r="G36" s="186"/>
      <c r="H36" s="187" t="s">
        <v>789</v>
      </c>
      <c r="I36" s="186"/>
      <c r="J36" s="186"/>
      <c r="K36" s="186"/>
      <c r="L36" s="186"/>
      <c r="M36" s="186"/>
      <c r="N36" s="186"/>
      <c r="O36" s="188"/>
      <c r="P36" s="187" t="s">
        <v>778</v>
      </c>
      <c r="Q36" s="186"/>
      <c r="R36" s="186"/>
      <c r="S36" s="188"/>
      <c r="U36" s="102"/>
      <c r="V36" s="102"/>
      <c r="W36" s="102"/>
      <c r="X36" s="102"/>
      <c r="Y36" s="102"/>
      <c r="Z36" s="179">
        <v>6</v>
      </c>
      <c r="AA36" s="179">
        <v>5</v>
      </c>
      <c r="AB36" s="102"/>
      <c r="AC36" s="102">
        <f t="shared" si="5"/>
        <v>64</v>
      </c>
      <c r="AD36" s="102" t="s">
        <v>860</v>
      </c>
      <c r="AE36" s="171" t="s">
        <v>19</v>
      </c>
      <c r="AF36" s="171" t="s">
        <v>1098</v>
      </c>
      <c r="AG36" s="171" t="s">
        <v>1099</v>
      </c>
      <c r="AH36" s="171" t="s">
        <v>793</v>
      </c>
      <c r="AI36" s="171" t="s">
        <v>795</v>
      </c>
      <c r="AJ36" s="171" t="s">
        <v>1096</v>
      </c>
      <c r="AK36" s="102">
        <v>8</v>
      </c>
      <c r="AL36" s="102">
        <v>15</v>
      </c>
      <c r="AM36" s="102">
        <v>9</v>
      </c>
      <c r="AN36" s="171" t="s">
        <v>784</v>
      </c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</row>
    <row r="37" spans="1:69" ht="14.1" customHeight="1" thickBot="1" x14ac:dyDescent="0.3">
      <c r="B37" s="187" t="s">
        <v>1136</v>
      </c>
      <c r="C37" s="186"/>
      <c r="D37" s="186"/>
      <c r="E37" s="186" t="s">
        <v>1137</v>
      </c>
      <c r="F37" s="186"/>
      <c r="G37" s="186"/>
      <c r="H37" s="187" t="s">
        <v>1140</v>
      </c>
      <c r="I37" s="186"/>
      <c r="J37" s="186"/>
      <c r="K37" s="186"/>
      <c r="L37" s="186" t="s">
        <v>1141</v>
      </c>
      <c r="M37" s="186"/>
      <c r="N37" s="186"/>
      <c r="O37" s="188"/>
      <c r="P37" s="75" t="s">
        <v>791</v>
      </c>
      <c r="Q37" s="76"/>
      <c r="R37" s="76" t="s">
        <v>779</v>
      </c>
      <c r="S37" s="77"/>
      <c r="U37" s="102"/>
      <c r="V37" s="170"/>
      <c r="W37" s="170"/>
      <c r="X37" s="170"/>
      <c r="Y37" s="170"/>
      <c r="Z37" s="181">
        <v>6</v>
      </c>
      <c r="AA37" s="181">
        <v>6</v>
      </c>
      <c r="AB37" s="168"/>
      <c r="AC37" s="168">
        <f t="shared" si="5"/>
        <v>65</v>
      </c>
      <c r="AD37" s="168" t="s">
        <v>860</v>
      </c>
      <c r="AE37" s="182" t="s">
        <v>118</v>
      </c>
      <c r="AF37" s="182" t="s">
        <v>156</v>
      </c>
      <c r="AG37" s="182" t="s">
        <v>155</v>
      </c>
      <c r="AH37" s="182" t="s">
        <v>135</v>
      </c>
      <c r="AI37" s="182" t="s">
        <v>137</v>
      </c>
      <c r="AJ37" s="182" t="s">
        <v>1096</v>
      </c>
      <c r="AK37" s="168">
        <v>13</v>
      </c>
      <c r="AL37" s="168">
        <v>14</v>
      </c>
      <c r="AM37" s="168">
        <v>9</v>
      </c>
      <c r="AN37" s="182" t="s">
        <v>785</v>
      </c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</row>
    <row r="38" spans="1:69" ht="14.1" customHeight="1" x14ac:dyDescent="0.2">
      <c r="B38" s="187">
        <v>10</v>
      </c>
      <c r="C38" s="186"/>
      <c r="D38" s="186"/>
      <c r="E38" s="186">
        <v>-40</v>
      </c>
      <c r="F38" s="186"/>
      <c r="G38" s="188"/>
      <c r="H38" s="187">
        <v>-10</v>
      </c>
      <c r="I38" s="186"/>
      <c r="J38" s="186"/>
      <c r="K38" s="74"/>
      <c r="L38" s="74"/>
      <c r="M38" s="186">
        <v>300</v>
      </c>
      <c r="N38" s="186"/>
      <c r="O38" s="78"/>
      <c r="P38" s="79">
        <v>3</v>
      </c>
      <c r="Q38" s="79">
        <v>50</v>
      </c>
      <c r="R38" s="187">
        <v>0</v>
      </c>
      <c r="S38" s="188"/>
      <c r="U38" s="102"/>
      <c r="V38" s="170"/>
      <c r="W38" s="170"/>
      <c r="X38" s="170"/>
      <c r="Y38" s="170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</row>
    <row r="39" spans="1:69" ht="14.1" customHeight="1" x14ac:dyDescent="0.2">
      <c r="B39" s="187" t="s">
        <v>790</v>
      </c>
      <c r="C39" s="186"/>
      <c r="D39" s="186"/>
      <c r="E39" s="186"/>
      <c r="F39" s="186"/>
      <c r="G39" s="186"/>
      <c r="H39" s="191" t="s">
        <v>787</v>
      </c>
      <c r="I39" s="192"/>
      <c r="J39" s="192"/>
      <c r="K39" s="192"/>
      <c r="L39" s="192"/>
      <c r="M39" s="192"/>
      <c r="N39" s="192"/>
      <c r="O39" s="193"/>
      <c r="P39" s="187" t="s">
        <v>780</v>
      </c>
      <c r="Q39" s="186"/>
      <c r="R39" s="186"/>
      <c r="S39" s="188"/>
      <c r="U39" s="102"/>
      <c r="V39" s="170"/>
      <c r="W39" s="170"/>
      <c r="X39" s="170"/>
      <c r="Y39" s="170"/>
      <c r="Z39" s="102"/>
      <c r="AA39" s="102"/>
      <c r="AB39" s="102"/>
      <c r="AC39" s="102"/>
      <c r="AD39" s="178" t="s">
        <v>144</v>
      </c>
      <c r="AE39" s="183">
        <f t="shared" ref="AE39:BO39" ca="1" si="6">MAX(AE$45:AE$80)</f>
        <v>0.30855796911803179</v>
      </c>
      <c r="AF39" s="183">
        <f t="shared" si="6"/>
        <v>0</v>
      </c>
      <c r="AG39" s="183">
        <f t="shared" si="6"/>
        <v>0</v>
      </c>
      <c r="AH39" s="183">
        <f t="shared" si="6"/>
        <v>0</v>
      </c>
      <c r="AI39" s="183">
        <f t="shared" si="6"/>
        <v>0</v>
      </c>
      <c r="AJ39" s="183">
        <f t="shared" si="6"/>
        <v>0</v>
      </c>
      <c r="AK39" s="183">
        <f t="shared" si="6"/>
        <v>0</v>
      </c>
      <c r="AL39" s="183">
        <f t="shared" ca="1" si="6"/>
        <v>0</v>
      </c>
      <c r="AM39" s="183">
        <f t="shared" ca="1" si="6"/>
        <v>0</v>
      </c>
      <c r="AN39" s="183">
        <f t="shared" ca="1" si="6"/>
        <v>0</v>
      </c>
      <c r="AO39" s="183">
        <f t="shared" ca="1" si="6"/>
        <v>0</v>
      </c>
      <c r="AP39" s="183">
        <f t="shared" ca="1" si="6"/>
        <v>0</v>
      </c>
      <c r="AQ39" s="183">
        <f t="shared" ca="1" si="6"/>
        <v>0</v>
      </c>
      <c r="AR39" s="183">
        <f t="shared" ca="1" si="6"/>
        <v>0.30855796911803179</v>
      </c>
      <c r="AS39" s="183">
        <f t="shared" ca="1" si="6"/>
        <v>82.758620689655174</v>
      </c>
      <c r="AT39" s="183">
        <f t="shared" ca="1" si="6"/>
        <v>47.490634593146218</v>
      </c>
      <c r="AU39" s="183">
        <f t="shared" ca="1" si="6"/>
        <v>18.737978803764555</v>
      </c>
      <c r="AV39" s="183">
        <f t="shared" ca="1" si="6"/>
        <v>5.6455291970802914</v>
      </c>
      <c r="AW39" s="183">
        <f t="shared" ca="1" si="6"/>
        <v>58.068965517241402</v>
      </c>
      <c r="AX39" s="183">
        <f t="shared" ca="1" si="6"/>
        <v>0</v>
      </c>
      <c r="AY39" s="183">
        <f t="shared" ca="1" si="6"/>
        <v>0</v>
      </c>
      <c r="AZ39" s="183">
        <f t="shared" ca="1" si="6"/>
        <v>0</v>
      </c>
      <c r="BA39" s="183">
        <f t="shared" ca="1" si="6"/>
        <v>0</v>
      </c>
      <c r="BB39" s="183">
        <f t="shared" ca="1" si="6"/>
        <v>0</v>
      </c>
      <c r="BC39" s="183">
        <f t="shared" ca="1" si="6"/>
        <v>0</v>
      </c>
      <c r="BD39" s="183">
        <f t="shared" ca="1" si="6"/>
        <v>0</v>
      </c>
      <c r="BE39" s="183">
        <f t="shared" ca="1" si="6"/>
        <v>0</v>
      </c>
      <c r="BF39" s="183">
        <f t="shared" ca="1" si="6"/>
        <v>0</v>
      </c>
      <c r="BG39" s="183">
        <f t="shared" ca="1" si="6"/>
        <v>0</v>
      </c>
      <c r="BH39" s="183">
        <f t="shared" ca="1" si="6"/>
        <v>0</v>
      </c>
      <c r="BI39" s="183">
        <f t="shared" ca="1" si="6"/>
        <v>0</v>
      </c>
      <c r="BJ39" s="183">
        <f t="shared" ca="1" si="6"/>
        <v>0</v>
      </c>
      <c r="BK39" s="183">
        <f t="shared" ca="1" si="6"/>
        <v>0</v>
      </c>
      <c r="BL39" s="183">
        <f t="shared" ca="1" si="6"/>
        <v>0</v>
      </c>
      <c r="BM39" s="183">
        <f t="shared" ca="1" si="6"/>
        <v>0</v>
      </c>
      <c r="BN39" s="183">
        <f t="shared" ca="1" si="6"/>
        <v>0</v>
      </c>
      <c r="BO39" s="183">
        <f t="shared" ca="1" si="6"/>
        <v>0</v>
      </c>
      <c r="BP39" s="102"/>
      <c r="BQ39" s="102"/>
    </row>
    <row r="40" spans="1:69" ht="14.1" customHeight="1" x14ac:dyDescent="0.2">
      <c r="B40" s="187" t="s">
        <v>1138</v>
      </c>
      <c r="C40" s="186"/>
      <c r="D40" s="186"/>
      <c r="E40" s="186" t="s">
        <v>1139</v>
      </c>
      <c r="F40" s="186"/>
      <c r="G40" s="186"/>
      <c r="H40" s="187" t="s">
        <v>1142</v>
      </c>
      <c r="I40" s="186"/>
      <c r="J40" s="186"/>
      <c r="K40" s="186"/>
      <c r="L40" s="186" t="s">
        <v>1143</v>
      </c>
      <c r="M40" s="186"/>
      <c r="N40" s="186"/>
      <c r="O40" s="188"/>
      <c r="P40" s="75" t="s">
        <v>791</v>
      </c>
      <c r="Q40" s="76"/>
      <c r="R40" s="76" t="s">
        <v>779</v>
      </c>
      <c r="S40" s="77"/>
      <c r="V40" s="43"/>
      <c r="W40" s="43"/>
      <c r="X40" s="43"/>
      <c r="Y40" s="43"/>
      <c r="AD40" s="43" t="s">
        <v>145</v>
      </c>
      <c r="AE40" s="80">
        <f t="shared" ref="AE40:BO40" ca="1" si="7">MIN(AE$45:AE$80)</f>
        <v>0.10976594027441489</v>
      </c>
      <c r="AF40" s="80">
        <f t="shared" si="7"/>
        <v>0</v>
      </c>
      <c r="AG40" s="80">
        <f t="shared" si="7"/>
        <v>0</v>
      </c>
      <c r="AH40" s="80">
        <f t="shared" si="7"/>
        <v>0</v>
      </c>
      <c r="AI40" s="80">
        <f t="shared" si="7"/>
        <v>0</v>
      </c>
      <c r="AJ40" s="80">
        <f t="shared" si="7"/>
        <v>0</v>
      </c>
      <c r="AK40" s="80">
        <f t="shared" si="7"/>
        <v>0</v>
      </c>
      <c r="AL40" s="80">
        <f t="shared" ca="1" si="7"/>
        <v>0</v>
      </c>
      <c r="AM40" s="80">
        <f t="shared" ca="1" si="7"/>
        <v>0</v>
      </c>
      <c r="AN40" s="80">
        <f t="shared" ca="1" si="7"/>
        <v>0</v>
      </c>
      <c r="AO40" s="80">
        <f t="shared" ca="1" si="7"/>
        <v>0</v>
      </c>
      <c r="AP40" s="80">
        <f t="shared" ca="1" si="7"/>
        <v>0</v>
      </c>
      <c r="AQ40" s="80">
        <f t="shared" ca="1" si="7"/>
        <v>0</v>
      </c>
      <c r="AR40" s="80">
        <f t="shared" ca="1" si="7"/>
        <v>0.10976594027441489</v>
      </c>
      <c r="AS40" s="80">
        <f t="shared" ca="1" si="7"/>
        <v>41.379310344827587</v>
      </c>
      <c r="AT40" s="80">
        <f t="shared" ca="1" si="7"/>
        <v>-102.10952533820654</v>
      </c>
      <c r="AU40" s="80">
        <f t="shared" ca="1" si="7"/>
        <v>-187.60365790196767</v>
      </c>
      <c r="AV40" s="80">
        <f t="shared" ca="1" si="7"/>
        <v>1.598360655737705</v>
      </c>
      <c r="AW40" s="80">
        <f t="shared" ca="1" si="7"/>
        <v>-52.714812862414327</v>
      </c>
      <c r="AX40" s="80">
        <f t="shared" ca="1" si="7"/>
        <v>0</v>
      </c>
      <c r="AY40" s="80">
        <f t="shared" ca="1" si="7"/>
        <v>0</v>
      </c>
      <c r="AZ40" s="80">
        <f t="shared" ca="1" si="7"/>
        <v>0</v>
      </c>
      <c r="BA40" s="80">
        <f t="shared" ca="1" si="7"/>
        <v>0</v>
      </c>
      <c r="BB40" s="80">
        <f t="shared" ca="1" si="7"/>
        <v>0</v>
      </c>
      <c r="BC40" s="80">
        <f t="shared" ca="1" si="7"/>
        <v>0</v>
      </c>
      <c r="BD40" s="80">
        <f t="shared" ca="1" si="7"/>
        <v>0</v>
      </c>
      <c r="BE40" s="80">
        <f t="shared" ca="1" si="7"/>
        <v>0</v>
      </c>
      <c r="BF40" s="80">
        <f t="shared" ca="1" si="7"/>
        <v>0</v>
      </c>
      <c r="BG40" s="80">
        <f t="shared" ca="1" si="7"/>
        <v>0</v>
      </c>
      <c r="BH40" s="80">
        <f t="shared" ca="1" si="7"/>
        <v>0</v>
      </c>
      <c r="BI40" s="80">
        <f t="shared" ca="1" si="7"/>
        <v>0</v>
      </c>
      <c r="BJ40" s="80">
        <f t="shared" ca="1" si="7"/>
        <v>0</v>
      </c>
      <c r="BK40" s="80">
        <f t="shared" ca="1" si="7"/>
        <v>0</v>
      </c>
      <c r="BL40" s="80">
        <f t="shared" ca="1" si="7"/>
        <v>0</v>
      </c>
      <c r="BM40" s="80">
        <f t="shared" ca="1" si="7"/>
        <v>0</v>
      </c>
      <c r="BN40" s="80">
        <f t="shared" ca="1" si="7"/>
        <v>0</v>
      </c>
      <c r="BO40" s="80">
        <f t="shared" ca="1" si="7"/>
        <v>0</v>
      </c>
    </row>
    <row r="41" spans="1:69" ht="14.1" customHeight="1" x14ac:dyDescent="0.2">
      <c r="B41" s="187">
        <v>-10</v>
      </c>
      <c r="C41" s="186"/>
      <c r="D41" s="186"/>
      <c r="E41" s="186">
        <v>200</v>
      </c>
      <c r="F41" s="186"/>
      <c r="G41" s="188"/>
      <c r="H41" s="187">
        <v>70</v>
      </c>
      <c r="I41" s="186"/>
      <c r="J41" s="186"/>
      <c r="K41" s="81"/>
      <c r="L41" s="81"/>
      <c r="M41" s="186">
        <v>80</v>
      </c>
      <c r="N41" s="186"/>
      <c r="O41" s="82"/>
      <c r="P41" s="79">
        <v>50</v>
      </c>
      <c r="Q41" s="79">
        <v>100</v>
      </c>
      <c r="R41" s="187">
        <v>-50</v>
      </c>
      <c r="S41" s="188"/>
      <c r="V41" s="43"/>
      <c r="W41" s="43"/>
      <c r="X41" s="43"/>
      <c r="Y41" s="43" t="s">
        <v>772</v>
      </c>
      <c r="Z41" s="83" t="str">
        <f ca="1">(IF((AND(AE40&lt;0,AE39&lt;0))=TRUE,"A",IF((AND(AE40&gt;=0,AE39&gt;=0))=TRUE,"B","C")))</f>
        <v>B</v>
      </c>
      <c r="AD41" s="43" t="s">
        <v>146</v>
      </c>
      <c r="AE41" s="80">
        <f t="shared" ref="AE41:BO41" ca="1" si="8">AE39-AE40</f>
        <v>0.19879202884361691</v>
      </c>
      <c r="AF41" s="80">
        <f t="shared" si="8"/>
        <v>0</v>
      </c>
      <c r="AG41" s="80">
        <f t="shared" si="8"/>
        <v>0</v>
      </c>
      <c r="AH41" s="80">
        <f t="shared" si="8"/>
        <v>0</v>
      </c>
      <c r="AI41" s="80">
        <f t="shared" si="8"/>
        <v>0</v>
      </c>
      <c r="AJ41" s="80">
        <f t="shared" si="8"/>
        <v>0</v>
      </c>
      <c r="AK41" s="80">
        <f t="shared" si="8"/>
        <v>0</v>
      </c>
      <c r="AL41" s="80">
        <f t="shared" ca="1" si="8"/>
        <v>0</v>
      </c>
      <c r="AM41" s="80">
        <f t="shared" ca="1" si="8"/>
        <v>0</v>
      </c>
      <c r="AN41" s="80">
        <f t="shared" ca="1" si="8"/>
        <v>0</v>
      </c>
      <c r="AO41" s="80">
        <f t="shared" ca="1" si="8"/>
        <v>0</v>
      </c>
      <c r="AP41" s="80">
        <f t="shared" ca="1" si="8"/>
        <v>0</v>
      </c>
      <c r="AQ41" s="80">
        <f t="shared" ca="1" si="8"/>
        <v>0</v>
      </c>
      <c r="AR41" s="80">
        <f t="shared" ca="1" si="8"/>
        <v>0.19879202884361691</v>
      </c>
      <c r="AS41" s="80">
        <f t="shared" ca="1" si="8"/>
        <v>41.379310344827587</v>
      </c>
      <c r="AT41" s="80">
        <f t="shared" ca="1" si="8"/>
        <v>149.60015993135275</v>
      </c>
      <c r="AU41" s="80">
        <f t="shared" ca="1" si="8"/>
        <v>206.34163670573221</v>
      </c>
      <c r="AV41" s="80">
        <f t="shared" ca="1" si="8"/>
        <v>4.047168541342586</v>
      </c>
      <c r="AW41" s="80">
        <f t="shared" ca="1" si="8"/>
        <v>110.78377837965573</v>
      </c>
      <c r="AX41" s="80">
        <f t="shared" ca="1" si="8"/>
        <v>0</v>
      </c>
      <c r="AY41" s="80">
        <f t="shared" ca="1" si="8"/>
        <v>0</v>
      </c>
      <c r="AZ41" s="80">
        <f t="shared" ca="1" si="8"/>
        <v>0</v>
      </c>
      <c r="BA41" s="80">
        <f t="shared" ca="1" si="8"/>
        <v>0</v>
      </c>
      <c r="BB41" s="80">
        <f t="shared" ca="1" si="8"/>
        <v>0</v>
      </c>
      <c r="BC41" s="80">
        <f t="shared" ca="1" si="8"/>
        <v>0</v>
      </c>
      <c r="BD41" s="80">
        <f t="shared" ca="1" si="8"/>
        <v>0</v>
      </c>
      <c r="BE41" s="80">
        <f t="shared" ca="1" si="8"/>
        <v>0</v>
      </c>
      <c r="BF41" s="80">
        <f t="shared" ca="1" si="8"/>
        <v>0</v>
      </c>
      <c r="BG41" s="80">
        <f t="shared" ca="1" si="8"/>
        <v>0</v>
      </c>
      <c r="BH41" s="80">
        <f t="shared" ca="1" si="8"/>
        <v>0</v>
      </c>
      <c r="BI41" s="80">
        <f t="shared" ca="1" si="8"/>
        <v>0</v>
      </c>
      <c r="BJ41" s="80">
        <f t="shared" ca="1" si="8"/>
        <v>0</v>
      </c>
      <c r="BK41" s="80">
        <f t="shared" ca="1" si="8"/>
        <v>0</v>
      </c>
      <c r="BL41" s="80">
        <f t="shared" ca="1" si="8"/>
        <v>0</v>
      </c>
      <c r="BM41" s="80">
        <f t="shared" ca="1" si="8"/>
        <v>0</v>
      </c>
      <c r="BN41" s="80">
        <f t="shared" ca="1" si="8"/>
        <v>0</v>
      </c>
      <c r="BO41" s="80">
        <f t="shared" ca="1" si="8"/>
        <v>0</v>
      </c>
    </row>
    <row r="42" spans="1:69" ht="14.1" customHeight="1" x14ac:dyDescent="0.2">
      <c r="V42" s="43"/>
      <c r="W42" s="43"/>
      <c r="X42" s="43"/>
      <c r="Y42" s="43" t="s">
        <v>773</v>
      </c>
      <c r="Z42" s="83">
        <f ca="1">(IF($Z$41="A",(($AE$39-$AE$40)/17),IF($Z$41="B",(($AE$39-$AE$40)/17),$AE$43)))</f>
        <v>1.1693648755506877E-2</v>
      </c>
      <c r="AD42" s="43" t="s">
        <v>147</v>
      </c>
      <c r="AE42" s="80">
        <v>35</v>
      </c>
      <c r="AF42" s="80">
        <v>36</v>
      </c>
      <c r="AG42" s="80">
        <v>36</v>
      </c>
      <c r="AH42" s="80">
        <v>36</v>
      </c>
      <c r="AI42" s="80">
        <v>36</v>
      </c>
      <c r="AJ42" s="80">
        <v>36</v>
      </c>
      <c r="AK42" s="80">
        <v>36</v>
      </c>
      <c r="AL42" s="80">
        <v>36</v>
      </c>
      <c r="AM42" s="80">
        <v>36</v>
      </c>
      <c r="AN42" s="80">
        <v>36</v>
      </c>
      <c r="AO42" s="80">
        <v>36</v>
      </c>
      <c r="AP42" s="80">
        <v>36</v>
      </c>
      <c r="AQ42" s="80">
        <v>36</v>
      </c>
      <c r="AR42" s="80">
        <v>36</v>
      </c>
      <c r="AS42" s="80">
        <v>36</v>
      </c>
      <c r="AT42" s="80">
        <v>36</v>
      </c>
      <c r="AU42" s="80">
        <v>36</v>
      </c>
      <c r="AV42" s="80">
        <v>36</v>
      </c>
      <c r="AW42" s="80">
        <v>36</v>
      </c>
      <c r="AX42" s="80">
        <v>37</v>
      </c>
      <c r="AY42" s="80">
        <v>38</v>
      </c>
      <c r="AZ42" s="80">
        <v>39</v>
      </c>
      <c r="BA42" s="80">
        <v>40</v>
      </c>
      <c r="BB42" s="80">
        <v>41</v>
      </c>
      <c r="BC42" s="80">
        <v>42</v>
      </c>
      <c r="BD42" s="80">
        <v>43</v>
      </c>
      <c r="BE42" s="80">
        <v>44</v>
      </c>
      <c r="BF42" s="80">
        <v>45</v>
      </c>
      <c r="BG42" s="80">
        <v>46</v>
      </c>
      <c r="BH42" s="80">
        <v>47</v>
      </c>
      <c r="BI42" s="80">
        <v>48</v>
      </c>
      <c r="BJ42" s="80">
        <v>49</v>
      </c>
      <c r="BK42" s="80">
        <v>50</v>
      </c>
      <c r="BL42" s="80">
        <v>51</v>
      </c>
      <c r="BM42" s="80">
        <v>52</v>
      </c>
      <c r="BN42" s="80">
        <v>53</v>
      </c>
      <c r="BO42" s="80">
        <v>54</v>
      </c>
    </row>
    <row r="43" spans="1:69" ht="14.1" customHeight="1" x14ac:dyDescent="0.2">
      <c r="B43" s="84"/>
      <c r="C43" s="85"/>
      <c r="D43" s="86"/>
      <c r="E43" s="87"/>
      <c r="F43" s="88"/>
      <c r="G43" s="89"/>
      <c r="H43" s="90"/>
      <c r="I43" s="91"/>
      <c r="J43" s="92"/>
      <c r="K43" s="92"/>
      <c r="L43" s="93"/>
      <c r="M43" s="94"/>
      <c r="N43" s="95"/>
      <c r="O43" s="96"/>
      <c r="P43" s="97"/>
      <c r="Q43" s="98"/>
      <c r="R43" s="99"/>
      <c r="S43" s="100"/>
      <c r="V43" s="43"/>
      <c r="W43" s="43" t="s">
        <v>761</v>
      </c>
      <c r="X43" s="43"/>
      <c r="Y43" s="43" t="s">
        <v>148</v>
      </c>
      <c r="AD43" s="63" t="s">
        <v>143</v>
      </c>
      <c r="AE43" s="101">
        <f ca="1">(AE41/AE42)</f>
        <v>5.6797722526747687E-3</v>
      </c>
      <c r="AF43" s="101">
        <f t="shared" ref="AF43:BO43" si="9">AF41/AF42</f>
        <v>0</v>
      </c>
      <c r="AG43" s="101">
        <f t="shared" si="9"/>
        <v>0</v>
      </c>
      <c r="AH43" s="101">
        <f t="shared" si="9"/>
        <v>0</v>
      </c>
      <c r="AI43" s="101">
        <f t="shared" si="9"/>
        <v>0</v>
      </c>
      <c r="AJ43" s="101">
        <f t="shared" si="9"/>
        <v>0</v>
      </c>
      <c r="AK43" s="101">
        <f t="shared" si="9"/>
        <v>0</v>
      </c>
      <c r="AL43" s="101">
        <f t="shared" ca="1" si="9"/>
        <v>0</v>
      </c>
      <c r="AM43" s="101">
        <f t="shared" ca="1" si="9"/>
        <v>0</v>
      </c>
      <c r="AN43" s="101">
        <f t="shared" ca="1" si="9"/>
        <v>0</v>
      </c>
      <c r="AO43" s="101">
        <f t="shared" ca="1" si="9"/>
        <v>0</v>
      </c>
      <c r="AP43" s="101">
        <f t="shared" ca="1" si="9"/>
        <v>0</v>
      </c>
      <c r="AQ43" s="101">
        <f t="shared" ca="1" si="9"/>
        <v>0</v>
      </c>
      <c r="AR43" s="101">
        <f t="shared" ca="1" si="9"/>
        <v>5.5220008012115806E-3</v>
      </c>
      <c r="AS43" s="101">
        <f t="shared" ca="1" si="9"/>
        <v>1.1494252873563218</v>
      </c>
      <c r="AT43" s="101">
        <f t="shared" ca="1" si="9"/>
        <v>4.1555599980931319</v>
      </c>
      <c r="AU43" s="101">
        <f t="shared" ca="1" si="9"/>
        <v>5.7317121307147838</v>
      </c>
      <c r="AV43" s="101">
        <f t="shared" ca="1" si="9"/>
        <v>0.11242134837062739</v>
      </c>
      <c r="AW43" s="101">
        <f t="shared" ca="1" si="9"/>
        <v>3.0773271772126591</v>
      </c>
      <c r="AX43" s="101">
        <f t="shared" ca="1" si="9"/>
        <v>0</v>
      </c>
      <c r="AY43" s="101">
        <f t="shared" ca="1" si="9"/>
        <v>0</v>
      </c>
      <c r="AZ43" s="101">
        <f t="shared" ca="1" si="9"/>
        <v>0</v>
      </c>
      <c r="BA43" s="101">
        <f t="shared" ca="1" si="9"/>
        <v>0</v>
      </c>
      <c r="BB43" s="101">
        <f t="shared" ca="1" si="9"/>
        <v>0</v>
      </c>
      <c r="BC43" s="101">
        <f t="shared" ca="1" si="9"/>
        <v>0</v>
      </c>
      <c r="BD43" s="101">
        <f t="shared" ca="1" si="9"/>
        <v>0</v>
      </c>
      <c r="BE43" s="101">
        <f t="shared" ca="1" si="9"/>
        <v>0</v>
      </c>
      <c r="BF43" s="101">
        <f t="shared" ca="1" si="9"/>
        <v>0</v>
      </c>
      <c r="BG43" s="101">
        <f t="shared" ca="1" si="9"/>
        <v>0</v>
      </c>
      <c r="BH43" s="101">
        <f t="shared" ca="1" si="9"/>
        <v>0</v>
      </c>
      <c r="BI43" s="101">
        <f t="shared" ca="1" si="9"/>
        <v>0</v>
      </c>
      <c r="BJ43" s="101">
        <f t="shared" ca="1" si="9"/>
        <v>0</v>
      </c>
      <c r="BK43" s="101">
        <f t="shared" ca="1" si="9"/>
        <v>0</v>
      </c>
      <c r="BL43" s="101">
        <f t="shared" ca="1" si="9"/>
        <v>0</v>
      </c>
      <c r="BM43" s="101">
        <f t="shared" ca="1" si="9"/>
        <v>0</v>
      </c>
      <c r="BN43" s="101">
        <f t="shared" ca="1" si="9"/>
        <v>0</v>
      </c>
      <c r="BO43" s="101">
        <f t="shared" ca="1" si="9"/>
        <v>0</v>
      </c>
    </row>
    <row r="44" spans="1:69" ht="14.1" customHeight="1" x14ac:dyDescent="0.2">
      <c r="B44" s="102" t="str">
        <f>VLOOKUP($AB$2,$AC$2:$AJ$37,4,FALSE)</f>
        <v>Yükselme Potansiyeli Dusuk</v>
      </c>
      <c r="C44" s="103"/>
      <c r="D44" s="103"/>
      <c r="E44" s="103"/>
      <c r="S44" s="104" t="str">
        <f>VLOOKUP($AB$2,$AC$2:$AJ$37,5,FALSE)</f>
        <v>Yükselme Potansiyeli Yüksek</v>
      </c>
      <c r="V44" s="43"/>
      <c r="W44" s="43"/>
      <c r="X44" s="43"/>
      <c r="Y44" s="80"/>
      <c r="AB44" s="105" t="s">
        <v>153</v>
      </c>
      <c r="AD44" s="42">
        <f>AB2</f>
        <v>30</v>
      </c>
      <c r="AE44" s="106" t="s">
        <v>141</v>
      </c>
      <c r="AF44" s="107">
        <v>10</v>
      </c>
      <c r="AG44" s="107">
        <v>11</v>
      </c>
      <c r="AH44" s="107">
        <v>12</v>
      </c>
      <c r="AI44" s="107">
        <v>13</v>
      </c>
      <c r="AJ44" s="107">
        <v>14</v>
      </c>
      <c r="AK44" s="107">
        <v>15</v>
      </c>
      <c r="AL44" s="108">
        <v>20</v>
      </c>
      <c r="AM44" s="108">
        <v>21</v>
      </c>
      <c r="AN44" s="108">
        <v>22</v>
      </c>
      <c r="AO44" s="108">
        <v>23</v>
      </c>
      <c r="AP44" s="108">
        <v>24</v>
      </c>
      <c r="AQ44" s="108">
        <v>25</v>
      </c>
      <c r="AR44" s="107">
        <v>30</v>
      </c>
      <c r="AS44" s="107">
        <v>31</v>
      </c>
      <c r="AT44" s="107">
        <v>32</v>
      </c>
      <c r="AU44" s="107">
        <v>33</v>
      </c>
      <c r="AV44" s="107">
        <v>34</v>
      </c>
      <c r="AW44" s="107">
        <v>35</v>
      </c>
      <c r="AX44" s="108">
        <v>40</v>
      </c>
      <c r="AY44" s="108">
        <f>AX44+1</f>
        <v>41</v>
      </c>
      <c r="AZ44" s="108">
        <f t="shared" ref="AZ44:BO44" si="10">AY44+1</f>
        <v>42</v>
      </c>
      <c r="BA44" s="108">
        <f t="shared" si="10"/>
        <v>43</v>
      </c>
      <c r="BB44" s="108">
        <f t="shared" si="10"/>
        <v>44</v>
      </c>
      <c r="BC44" s="108">
        <f t="shared" si="10"/>
        <v>45</v>
      </c>
      <c r="BD44" s="107">
        <v>50</v>
      </c>
      <c r="BE44" s="107">
        <f t="shared" si="10"/>
        <v>51</v>
      </c>
      <c r="BF44" s="107">
        <f t="shared" si="10"/>
        <v>52</v>
      </c>
      <c r="BG44" s="107">
        <f t="shared" si="10"/>
        <v>53</v>
      </c>
      <c r="BH44" s="107">
        <f t="shared" si="10"/>
        <v>54</v>
      </c>
      <c r="BI44" s="107">
        <f t="shared" si="10"/>
        <v>55</v>
      </c>
      <c r="BJ44" s="108">
        <v>60</v>
      </c>
      <c r="BK44" s="108">
        <f t="shared" si="10"/>
        <v>61</v>
      </c>
      <c r="BL44" s="108">
        <f t="shared" si="10"/>
        <v>62</v>
      </c>
      <c r="BM44" s="108">
        <f t="shared" si="10"/>
        <v>63</v>
      </c>
      <c r="BN44" s="108">
        <f t="shared" si="10"/>
        <v>64</v>
      </c>
      <c r="BO44" s="108">
        <f t="shared" si="10"/>
        <v>65</v>
      </c>
    </row>
    <row r="45" spans="1:69" ht="14.1" customHeight="1" x14ac:dyDescent="0.2">
      <c r="A45" s="164"/>
      <c r="B45" s="190">
        <f>'X1'!B3</f>
        <v>44218.335081018522</v>
      </c>
      <c r="C45" s="190"/>
      <c r="D45" s="109" t="s">
        <v>768</v>
      </c>
      <c r="E45" s="109"/>
      <c r="S45" s="152" t="s">
        <v>803</v>
      </c>
      <c r="V45" s="43"/>
      <c r="W45" s="43">
        <v>2</v>
      </c>
      <c r="X45" s="43"/>
      <c r="Y45" s="110">
        <f ca="1">(IF($Z$41="A",$AE$40,IF($Z$41="B",0,$AE$40)))-0.000001</f>
        <v>-9.9999999999999995E-7</v>
      </c>
      <c r="Z45" s="84" t="s">
        <v>149</v>
      </c>
      <c r="AB45" s="42">
        <f>IF(AD45="",2,1)</f>
        <v>1</v>
      </c>
      <c r="AC45" s="42">
        <v>1</v>
      </c>
      <c r="AD45" s="111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ALV GY Equity</v>
      </c>
      <c r="AE45" s="112">
        <f t="shared" ref="AE45:AE80" ca="1" si="11">IF(ISERROR((HLOOKUP($AD$44,$AF$44:$BO$80,W45,FALSE)))=TRUE," ",((HLOOKUP($AD$44,$AF$44:$BO$80,W45,FALSE))))</f>
        <v>0.10976594027441489</v>
      </c>
      <c r="AF45" s="113" t="str">
        <f>IF(ISERROR(((VLOOKUP(AD45,'X1'!$B:$AO,6,FALSE))/(VLOOKUP(AD45,'X1'!$B:$AO,7,FALSE))-1))=TRUE," ",(((VLOOKUP(AD45,'X1'!$B:$AO,6,FALSE))/(VLOOKUP(AD45,'X1'!$B:$AO,7,FALSE))-1)))</f>
        <v xml:space="preserve"> </v>
      </c>
      <c r="AG45" s="113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13" t="str">
        <f>IF(ISERROR(((VLOOKUP(AD45,'X1'!$B:$AZ,42,FALSE))))=TRUE," ",(((VLOOKUP(AD45,'X1'!$B:$AZ,42,FALSE)))))</f>
        <v xml:space="preserve"> </v>
      </c>
      <c r="AI45" s="113" t="str">
        <f>IF(ISERROR(((VLOOKUP(AD45,'X1'!$B:$AZ,43,FALSE))))=TRUE," ",(((VLOOKUP(AD45,'X1'!$B:$AZ,43,FALSE)))))</f>
        <v xml:space="preserve"> </v>
      </c>
      <c r="AJ45" s="113" t="str">
        <f>IF(ISERROR(((VLOOKUP(AD45,'X1'!$B:$AZ,15,FALSE))))=TRUE," ",(((VLOOKUP(AD45,'X1'!$B:$AZ,15,FALSE)))))</f>
        <v xml:space="preserve"> </v>
      </c>
      <c r="AK45" s="113" t="str">
        <f>IF(ISERROR(((VLOOKUP(AD45,'X1'!$B:$AZ,14,FALSE))))=TRUE," ",(((VLOOKUP(AD45,'X1'!$B:$AZ,14,FALSE)))))</f>
        <v xml:space="preserve"> </v>
      </c>
      <c r="AL45" s="113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13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13" t="str">
        <f ca="1">IF(ISERROR(((VLOOKUP(AD45,'X2'!$B:$AZ,42,FALSE))))=TRUE," ",(((VLOOKUP(AD45,'X2'!$B:$AZ,42,FALSE)))))</f>
        <v xml:space="preserve"> </v>
      </c>
      <c r="AO45" s="113" t="str">
        <f ca="1">IF(ISERROR(((VLOOKUP(AD45,'X2'!$B:$AZ,43,FALSE))))=TRUE," ",(((VLOOKUP(AD45,'X2'!$B:$AZ,43,FALSE)))))</f>
        <v xml:space="preserve"> </v>
      </c>
      <c r="AP45" s="113" t="str">
        <f ca="1">IF(ISERROR(((VLOOKUP(AD45,'X2'!$B:$AZ,15,FALSE))))=TRUE," ",(((VLOOKUP(AD45,'X2'!$B:$AZ,15,FALSE)))))</f>
        <v xml:space="preserve"> </v>
      </c>
      <c r="AQ45" s="113" t="str">
        <f ca="1">IF(ISERROR(((VLOOKUP(AD45,'X2'!$B:$AZ,14,FALSE))))=TRUE," ",(((VLOOKUP(AD45,'X2'!$B:$AZ,14,FALSE)))))</f>
        <v xml:space="preserve"> </v>
      </c>
      <c r="AR45" s="113">
        <f ca="1">IF(ISERROR(((VLOOKUP(AD45,'X3'!$B:$AO,6,FALSE))/(VLOOKUP(AD45,'X3'!$B:$AO,7,FALSE))-1))=TRUE," ",(((VLOOKUP(AD45,'X3'!$B:$AO,6,FALSE))/(VLOOKUP(AD45,'X3'!$B:$AO,7,FALSE))-1)))</f>
        <v>0.10976594027441489</v>
      </c>
      <c r="AS45" s="113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>66.666666666666671</v>
      </c>
      <c r="AT45" s="113">
        <f ca="1">IF(ISERROR(((VLOOKUP(AD45,'X3'!$B:$AZ,42,FALSE))))=TRUE," ",(((VLOOKUP(AD45,'X3'!$B:$AZ,42,FALSE)))))</f>
        <v>23.933244035352363</v>
      </c>
      <c r="AU45" s="113" t="str">
        <f ca="1">IF(ISERROR(((VLOOKUP(AD45,'X3'!$B:$AZ,43,FALSE))))=TRUE," ",(((VLOOKUP(AD45,'X3'!$B:$AZ,43,FALSE)))))</f>
        <v xml:space="preserve"> </v>
      </c>
      <c r="AV45" s="113">
        <f ca="1">IF(ISERROR(((VLOOKUP(AD45,'X3'!$B:$AZ,15,FALSE))))=TRUE," ",(((VLOOKUP(AD45,'X3'!$B:$AZ,15,FALSE)))))</f>
        <v>5.1185431799838579</v>
      </c>
      <c r="AW45" s="113">
        <f ca="1">IF(ISERROR(((VLOOKUP(AD45,'X3'!$B:$AZ,14,FALSE))))=TRUE," ",(((VLOOKUP(AD45,'X3'!$B:$AZ,14,FALSE)))))</f>
        <v>-12.952734997344661</v>
      </c>
      <c r="AX45" s="113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13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13" t="str">
        <f ca="1">IF(ISERROR(((VLOOKUP(AD45,'X4'!$B:$AZ,42,FALSE))))=TRUE," ",(((VLOOKUP(AD45,'X4'!$B:$AZ,42,FALSE)))))</f>
        <v xml:space="preserve"> </v>
      </c>
      <c r="BA45" s="113" t="str">
        <f ca="1">IF(ISERROR(((VLOOKUP(AD45,'X4'!$B:$AZ,43,FALSE))))=TRUE," ",(((VLOOKUP(AD45,'X4'!$B:$AZ,43,FALSE)))))</f>
        <v xml:space="preserve"> </v>
      </c>
      <c r="BB45" s="113" t="str">
        <f ca="1">IF(ISERROR(((VLOOKUP(AD45,'X4'!$B:$AZ,15,FALSE))))=TRUE," ",(((VLOOKUP(AD45,'X4'!$B:$AZ,15,FALSE)))))</f>
        <v xml:space="preserve"> </v>
      </c>
      <c r="BC45" s="113" t="str">
        <f ca="1">IF(ISERROR(((VLOOKUP(AD45,'X4'!$B:$AZ,14,FALSE))))=TRUE," ",(((VLOOKUP(AD45,'X4'!$B:$AZ,14,FALSE)))))</f>
        <v xml:space="preserve"> </v>
      </c>
      <c r="BD45" s="113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13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13" t="str">
        <f ca="1">IF(ISERROR(((VLOOKUP(AD45,'X5'!$B:$AZ,42,FALSE))))=TRUE," ",(((VLOOKUP(AD45,'X5'!$B:$AZ,42,FALSE)))))</f>
        <v xml:space="preserve"> </v>
      </c>
      <c r="BG45" s="113" t="str">
        <f ca="1">IF(ISERROR(((VLOOKUP(AD45,'X5'!$B:$AZ,43,FALSE))))=TRUE," ",(((VLOOKUP(AD45,'X5'!$B:$AZ,43,FALSE)))))</f>
        <v xml:space="preserve"> </v>
      </c>
      <c r="BH45" s="113" t="str">
        <f ca="1">IF(ISERROR(((VLOOKUP(AD45,'X5'!$B:$AZ,15,FALSE))))=TRUE," ",(((VLOOKUP(AD45,'X5'!$B:$AZ,15,FALSE)))))</f>
        <v xml:space="preserve"> </v>
      </c>
      <c r="BI45" s="113" t="str">
        <f ca="1">IF(ISERROR(((VLOOKUP(AD45,'X5'!$B:$AZ,14,FALSE))))=TRUE," ",(((VLOOKUP(AD45,'X5'!$B:$AZ,14,FALSE)))))</f>
        <v xml:space="preserve"> </v>
      </c>
      <c r="BJ45" s="113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13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13" t="str">
        <f ca="1">IF(ISERROR(((VLOOKUP(AD45,'X6'!$B:$AZ,42,FALSE))))=TRUE," ",(((VLOOKUP(AD45,'X6'!$B:$AZ,42,FALSE)))))</f>
        <v xml:space="preserve"> </v>
      </c>
      <c r="BM45" s="113" t="str">
        <f ca="1">IF(ISERROR(((VLOOKUP(AD45,'X6'!$B:$AZ,43,FALSE))))=TRUE," ",(((VLOOKUP(AD45,'X6'!$B:$AZ,43,FALSE)))))</f>
        <v xml:space="preserve"> </v>
      </c>
      <c r="BN45" s="113" t="str">
        <f ca="1">IF(ISERROR(((VLOOKUP(AD45,'X6'!$B:$AZ,15,FALSE))))=TRUE," ",(((VLOOKUP(AD45,'X6'!$B:$AZ,15,FALSE)))))</f>
        <v xml:space="preserve"> </v>
      </c>
      <c r="BO45" s="113" t="str">
        <f ca="1">IF(ISERROR(((VLOOKUP(AD45,'X6'!$B:$AZ,14,FALSE))))=TRUE," ",(((VLOOKUP(AD45,'X6'!$B:$AZ,14,FALSE)))))</f>
        <v xml:space="preserve"> </v>
      </c>
    </row>
    <row r="46" spans="1:69" ht="14.1" customHeight="1" x14ac:dyDescent="0.2">
      <c r="A46" s="164"/>
      <c r="B46" s="114"/>
      <c r="C46" s="115"/>
      <c r="D46" s="115"/>
      <c r="E46" s="115"/>
      <c r="F46" s="115"/>
      <c r="G46" s="115"/>
      <c r="H46" s="115"/>
      <c r="I46" s="116" t="s">
        <v>765</v>
      </c>
      <c r="J46" s="117"/>
      <c r="K46" s="118"/>
      <c r="L46" s="116" t="s">
        <v>766</v>
      </c>
      <c r="M46" s="117"/>
      <c r="N46" s="118"/>
      <c r="O46" s="116" t="s">
        <v>767</v>
      </c>
      <c r="P46" s="117"/>
      <c r="Q46" s="118"/>
      <c r="R46" s="115" t="s">
        <v>1091</v>
      </c>
      <c r="S46" s="114"/>
      <c r="V46" s="43"/>
      <c r="W46" s="43">
        <f>W45+1</f>
        <v>3</v>
      </c>
      <c r="X46" s="43"/>
      <c r="Y46" s="119">
        <f t="shared" ref="Y46:Y61" ca="1" si="12">IF($Z$41="A",(Y45+$Z$42),IF($Z$41="B",0,Y45+$AE$43))</f>
        <v>0</v>
      </c>
      <c r="Z46" s="120" t="s">
        <v>149</v>
      </c>
      <c r="AB46" s="42">
        <f t="shared" ref="AB46:AB80" si="13">IF(AD46="",2,1)</f>
        <v>1</v>
      </c>
      <c r="AC46" s="42">
        <f>AC45+1</f>
        <v>2</v>
      </c>
      <c r="AD46" s="111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BAYN GY Equity</v>
      </c>
      <c r="AE46" s="112">
        <f t="shared" ca="1" si="11"/>
        <v>0.11657834973504921</v>
      </c>
      <c r="AF46" s="113" t="str">
        <f>IF(ISERROR(((VLOOKUP(AD46,'X1'!$B:$AO,6,FALSE))/(VLOOKUP(AD46,'X1'!$B:$AO,7,FALSE))-1))=TRUE," ",(((VLOOKUP(AD46,'X1'!$B:$AO,6,FALSE))/(VLOOKUP(AD46,'X1'!$B:$AO,7,FALSE))-1)))</f>
        <v xml:space="preserve"> </v>
      </c>
      <c r="AG46" s="113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13" t="str">
        <f>IF(ISERROR(((VLOOKUP(AD46,'X1'!$B:$AZ,42,FALSE))))=TRUE," ",(((VLOOKUP(AD46,'X1'!$B:$AZ,42,FALSE)))))</f>
        <v xml:space="preserve"> </v>
      </c>
      <c r="AI46" s="113" t="str">
        <f>IF(ISERROR(((VLOOKUP(AD46,'X1'!$B:$AZ,43,FALSE))))=TRUE," ",(((VLOOKUP(AD46,'X1'!$B:$AZ,43,FALSE)))))</f>
        <v xml:space="preserve"> </v>
      </c>
      <c r="AJ46" s="113" t="str">
        <f>IF(ISERROR(((VLOOKUP(AD46,'X1'!$B:$AZ,15,FALSE))))=TRUE," ",(((VLOOKUP(AD46,'X1'!$B:$AZ,15,FALSE)))))</f>
        <v xml:space="preserve"> </v>
      </c>
      <c r="AK46" s="113" t="str">
        <f>IF(ISERROR(((VLOOKUP(AD46,'X1'!$B:$AZ,14,FALSE))))=TRUE," ",(((VLOOKUP(AD46,'X1'!$B:$AZ,14,FALSE)))))</f>
        <v xml:space="preserve"> </v>
      </c>
      <c r="AL46" s="113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13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13" t="str">
        <f ca="1">IF(ISERROR(((VLOOKUP(AD46,'X2'!$B:$AZ,42,FALSE))))=TRUE," ",(((VLOOKUP(AD46,'X2'!$B:$AZ,42,FALSE)))))</f>
        <v xml:space="preserve"> </v>
      </c>
      <c r="AO46" s="113" t="str">
        <f ca="1">IF(ISERROR(((VLOOKUP(AD46,'X2'!$B:$AZ,43,FALSE))))=TRUE," ",(((VLOOKUP(AD46,'X2'!$B:$AZ,43,FALSE)))))</f>
        <v xml:space="preserve"> </v>
      </c>
      <c r="AP46" s="113" t="str">
        <f ca="1">IF(ISERROR(((VLOOKUP(AD46,'X2'!$B:$AZ,15,FALSE))))=TRUE," ",(((VLOOKUP(AD46,'X2'!$B:$AZ,15,FALSE)))))</f>
        <v xml:space="preserve"> </v>
      </c>
      <c r="AQ46" s="113" t="str">
        <f ca="1">IF(ISERROR(((VLOOKUP(AD46,'X2'!$B:$AZ,14,FALSE))))=TRUE," ",(((VLOOKUP(AD46,'X2'!$B:$AZ,14,FALSE)))))</f>
        <v xml:space="preserve"> </v>
      </c>
      <c r="AR46" s="113">
        <f ca="1">IF(ISERROR(((VLOOKUP(AD46,'X3'!$B:$AO,6,FALSE))/(VLOOKUP(AD46,'X3'!$B:$AO,7,FALSE))-1))=TRUE," ",(((VLOOKUP(AD46,'X3'!$B:$AO,6,FALSE))/(VLOOKUP(AD46,'X3'!$B:$AO,7,FALSE))-1)))</f>
        <v>0.11657834973504921</v>
      </c>
      <c r="AS46" s="113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>53.333333333333336</v>
      </c>
      <c r="AT46" s="113">
        <f ca="1">IF(ISERROR(((VLOOKUP(AD46,'X3'!$B:$AZ,42,FALSE))))=TRUE," ",(((VLOOKUP(AD46,'X3'!$B:$AZ,42,FALSE)))))</f>
        <v>47.490634593146218</v>
      </c>
      <c r="AU46" s="113">
        <f ca="1">IF(ISERROR(((VLOOKUP(AD46,'X3'!$B:$AZ,43,FALSE))))=TRUE," ",(((VLOOKUP(AD46,'X3'!$B:$AZ,43,FALSE)))))</f>
        <v>-25.060302324519391</v>
      </c>
      <c r="AV46" s="113">
        <f ca="1">IF(ISERROR(((VLOOKUP(AD46,'X3'!$B:$AZ,15,FALSE))))=TRUE," ",(((VLOOKUP(AD46,'X3'!$B:$AZ,15,FALSE)))))</f>
        <v>4.0045420136260415</v>
      </c>
      <c r="AW46" s="113">
        <f ca="1">IF(ISERROR(((VLOOKUP(AD46,'X3'!$B:$AZ,14,FALSE))))=TRUE," ",(((VLOOKUP(AD46,'X3'!$B:$AZ,14,FALSE)))))</f>
        <v>-1.1093750000000098</v>
      </c>
      <c r="AX46" s="113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13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13" t="str">
        <f ca="1">IF(ISERROR(((VLOOKUP(AD46,'X4'!$B:$AZ,42,FALSE))))=TRUE," ",(((VLOOKUP(AD46,'X4'!$B:$AZ,42,FALSE)))))</f>
        <v xml:space="preserve"> </v>
      </c>
      <c r="BA46" s="113" t="str">
        <f ca="1">IF(ISERROR(((VLOOKUP(AD46,'X4'!$B:$AZ,43,FALSE))))=TRUE," ",(((VLOOKUP(AD46,'X4'!$B:$AZ,43,FALSE)))))</f>
        <v xml:space="preserve"> </v>
      </c>
      <c r="BB46" s="113" t="str">
        <f ca="1">IF(ISERROR(((VLOOKUP(AD46,'X4'!$B:$AZ,15,FALSE))))=TRUE," ",(((VLOOKUP(AD46,'X4'!$B:$AZ,15,FALSE)))))</f>
        <v xml:space="preserve"> </v>
      </c>
      <c r="BC46" s="113" t="str">
        <f ca="1">IF(ISERROR(((VLOOKUP(AD46,'X4'!$B:$AZ,14,FALSE))))=TRUE," ",(((VLOOKUP(AD46,'X4'!$B:$AZ,14,FALSE)))))</f>
        <v xml:space="preserve"> </v>
      </c>
      <c r="BD46" s="113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13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13" t="str">
        <f ca="1">IF(ISERROR(((VLOOKUP(AD46,'X5'!$B:$AZ,42,FALSE))))=TRUE," ",(((VLOOKUP(AD46,'X5'!$B:$AZ,42,FALSE)))))</f>
        <v xml:space="preserve"> </v>
      </c>
      <c r="BG46" s="113" t="str">
        <f ca="1">IF(ISERROR(((VLOOKUP(AD46,'X5'!$B:$AZ,43,FALSE))))=TRUE," ",(((VLOOKUP(AD46,'X5'!$B:$AZ,43,FALSE)))))</f>
        <v xml:space="preserve"> </v>
      </c>
      <c r="BH46" s="113" t="str">
        <f ca="1">IF(ISERROR(((VLOOKUP(AD46,'X5'!$B:$AZ,15,FALSE))))=TRUE," ",(((VLOOKUP(AD46,'X5'!$B:$AZ,15,FALSE)))))</f>
        <v xml:space="preserve"> </v>
      </c>
      <c r="BI46" s="113" t="str">
        <f ca="1">IF(ISERROR(((VLOOKUP(AD46,'X5'!$B:$AZ,14,FALSE))))=TRUE," ",(((VLOOKUP(AD46,'X5'!$B:$AZ,14,FALSE)))))</f>
        <v xml:space="preserve"> </v>
      </c>
      <c r="BJ46" s="113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13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13" t="str">
        <f ca="1">IF(ISERROR(((VLOOKUP(AD46,'X6'!$B:$AZ,42,FALSE))))=TRUE," ",(((VLOOKUP(AD46,'X6'!$B:$AZ,42,FALSE)))))</f>
        <v xml:space="preserve"> </v>
      </c>
      <c r="BM46" s="113" t="str">
        <f ca="1">IF(ISERROR(((VLOOKUP(AD46,'X6'!$B:$AZ,43,FALSE))))=TRUE," ",(((VLOOKUP(AD46,'X6'!$B:$AZ,43,FALSE)))))</f>
        <v xml:space="preserve"> </v>
      </c>
      <c r="BN46" s="113" t="str">
        <f ca="1">IF(ISERROR(((VLOOKUP(AD46,'X6'!$B:$AZ,15,FALSE))))=TRUE," ",(((VLOOKUP(AD46,'X6'!$B:$AZ,15,FALSE)))))</f>
        <v xml:space="preserve"> </v>
      </c>
      <c r="BO46" s="113" t="str">
        <f ca="1">IF(ISERROR(((VLOOKUP(AD46,'X6'!$B:$AZ,14,FALSE))))=TRUE," ",(((VLOOKUP(AD46,'X6'!$B:$AZ,14,FALSE)))))</f>
        <v xml:space="preserve"> </v>
      </c>
    </row>
    <row r="47" spans="1:69" ht="14.1" customHeight="1" x14ac:dyDescent="0.2">
      <c r="B47" s="114" t="s">
        <v>106</v>
      </c>
      <c r="C47" s="115" t="s">
        <v>775</v>
      </c>
      <c r="D47" s="115" t="s">
        <v>109</v>
      </c>
      <c r="E47" s="115" t="s">
        <v>107</v>
      </c>
      <c r="F47" s="115" t="s">
        <v>108</v>
      </c>
      <c r="G47" s="115" t="s">
        <v>792</v>
      </c>
      <c r="H47" s="115" t="s">
        <v>1060</v>
      </c>
      <c r="I47" s="163" t="s">
        <v>127</v>
      </c>
      <c r="J47" s="163" t="s">
        <v>9</v>
      </c>
      <c r="K47" s="163" t="s">
        <v>771</v>
      </c>
      <c r="L47" s="163" t="s">
        <v>808</v>
      </c>
      <c r="M47" s="163" t="s">
        <v>1091</v>
      </c>
      <c r="N47" s="163" t="s">
        <v>110</v>
      </c>
      <c r="O47" s="163" t="s">
        <v>808</v>
      </c>
      <c r="P47" s="163" t="s">
        <v>1091</v>
      </c>
      <c r="Q47" s="163" t="s">
        <v>110</v>
      </c>
      <c r="R47" s="157" t="s">
        <v>136</v>
      </c>
      <c r="S47" s="114" t="s">
        <v>162</v>
      </c>
      <c r="V47" s="43"/>
      <c r="W47" s="43">
        <f t="shared" ref="W47:W80" si="14">W46+1</f>
        <v>4</v>
      </c>
      <c r="X47" s="43"/>
      <c r="Y47" s="119">
        <f t="shared" ca="1" si="12"/>
        <v>0</v>
      </c>
      <c r="Z47" s="121" t="s">
        <v>149</v>
      </c>
      <c r="AB47" s="42">
        <f t="shared" si="13"/>
        <v>1</v>
      </c>
      <c r="AC47" s="42">
        <f t="shared" ref="AC47:AC80" si="15">AC46+1</f>
        <v>3</v>
      </c>
      <c r="AD47" s="111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DB1 GY Equity</v>
      </c>
      <c r="AE47" s="112">
        <f t="shared" ca="1" si="11"/>
        <v>0.12831858407079655</v>
      </c>
      <c r="AF47" s="113" t="str">
        <f>IF(ISERROR(((VLOOKUP(AD47,'X1'!$B:$AO,6,FALSE))/(VLOOKUP(AD47,'X1'!$B:$AO,7,FALSE))-1))=TRUE," ",(((VLOOKUP(AD47,'X1'!$B:$AO,6,FALSE))/(VLOOKUP(AD47,'X1'!$B:$AO,7,FALSE))-1)))</f>
        <v xml:space="preserve"> </v>
      </c>
      <c r="AG47" s="113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13" t="str">
        <f>IF(ISERROR(((VLOOKUP(AD47,'X1'!$B:$AZ,42,FALSE))))=TRUE," ",(((VLOOKUP(AD47,'X1'!$B:$AZ,42,FALSE)))))</f>
        <v xml:space="preserve"> </v>
      </c>
      <c r="AI47" s="113" t="str">
        <f>IF(ISERROR(((VLOOKUP(AD47,'X1'!$B:$AZ,43,FALSE))))=TRUE," ",(((VLOOKUP(AD47,'X1'!$B:$AZ,43,FALSE)))))</f>
        <v xml:space="preserve"> </v>
      </c>
      <c r="AJ47" s="113" t="str">
        <f>IF(ISERROR(((VLOOKUP(AD47,'X1'!$B:$AZ,15,FALSE))))=TRUE," ",(((VLOOKUP(AD47,'X1'!$B:$AZ,15,FALSE)))))</f>
        <v xml:space="preserve"> </v>
      </c>
      <c r="AK47" s="113" t="str">
        <f>IF(ISERROR(((VLOOKUP(AD47,'X1'!$B:$AZ,14,FALSE))))=TRUE," ",(((VLOOKUP(AD47,'X1'!$B:$AZ,14,FALSE)))))</f>
        <v xml:space="preserve"> </v>
      </c>
      <c r="AL47" s="113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13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13" t="str">
        <f ca="1">IF(ISERROR(((VLOOKUP(AD47,'X2'!$B:$AZ,42,FALSE))))=TRUE," ",(((VLOOKUP(AD47,'X2'!$B:$AZ,42,FALSE)))))</f>
        <v xml:space="preserve"> </v>
      </c>
      <c r="AO47" s="113" t="str">
        <f ca="1">IF(ISERROR(((VLOOKUP(AD47,'X2'!$B:$AZ,43,FALSE))))=TRUE," ",(((VLOOKUP(AD47,'X2'!$B:$AZ,43,FALSE)))))</f>
        <v xml:space="preserve"> </v>
      </c>
      <c r="AP47" s="113" t="str">
        <f ca="1">IF(ISERROR(((VLOOKUP(AD47,'X2'!$B:$AZ,15,FALSE))))=TRUE," ",(((VLOOKUP(AD47,'X2'!$B:$AZ,15,FALSE)))))</f>
        <v xml:space="preserve"> </v>
      </c>
      <c r="AQ47" s="113" t="str">
        <f ca="1">IF(ISERROR(((VLOOKUP(AD47,'X2'!$B:$AZ,14,FALSE))))=TRUE," ",(((VLOOKUP(AD47,'X2'!$B:$AZ,14,FALSE)))))</f>
        <v xml:space="preserve"> </v>
      </c>
      <c r="AR47" s="113">
        <f ca="1">IF(ISERROR(((VLOOKUP(AD47,'X3'!$B:$AO,6,FALSE))/(VLOOKUP(AD47,'X3'!$B:$AO,7,FALSE))-1))=TRUE," ",(((VLOOKUP(AD47,'X3'!$B:$AO,6,FALSE))/(VLOOKUP(AD47,'X3'!$B:$AO,7,FALSE))-1)))</f>
        <v>0.12831858407079655</v>
      </c>
      <c r="AS47" s="113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>51.851851851851855</v>
      </c>
      <c r="AT47" s="113">
        <f ca="1">IF(ISERROR(((VLOOKUP(AD47,'X3'!$B:$AZ,42,FALSE))))=TRUE," ",(((VLOOKUP(AD47,'X3'!$B:$AZ,42,FALSE)))))</f>
        <v>-33.465152745918992</v>
      </c>
      <c r="AU47" s="113">
        <f ca="1">IF(ISERROR(((VLOOKUP(AD47,'X3'!$B:$AZ,43,FALSE))))=TRUE," ",(((VLOOKUP(AD47,'X3'!$B:$AZ,43,FALSE)))))</f>
        <v>-64.441418332121387</v>
      </c>
      <c r="AV47" s="113">
        <f ca="1">IF(ISERROR(((VLOOKUP(AD47,'X3'!$B:$AZ,15,FALSE))))=TRUE," ",(((VLOOKUP(AD47,'X3'!$B:$AZ,15,FALSE)))))</f>
        <v>2.3923303834808265</v>
      </c>
      <c r="AW47" s="113">
        <f ca="1">IF(ISERROR(((VLOOKUP(AD47,'X3'!$B:$AZ,14,FALSE))))=TRUE," ",(((VLOOKUP(AD47,'X3'!$B:$AZ,14,FALSE)))))</f>
        <v>5.9701492537313481</v>
      </c>
      <c r="AX47" s="113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13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13" t="str">
        <f ca="1">IF(ISERROR(((VLOOKUP(AD47,'X4'!$B:$AZ,42,FALSE))))=TRUE," ",(((VLOOKUP(AD47,'X4'!$B:$AZ,42,FALSE)))))</f>
        <v xml:space="preserve"> </v>
      </c>
      <c r="BA47" s="113" t="str">
        <f ca="1">IF(ISERROR(((VLOOKUP(AD47,'X4'!$B:$AZ,43,FALSE))))=TRUE," ",(((VLOOKUP(AD47,'X4'!$B:$AZ,43,FALSE)))))</f>
        <v xml:space="preserve"> </v>
      </c>
      <c r="BB47" s="113" t="str">
        <f ca="1">IF(ISERROR(((VLOOKUP(AD47,'X4'!$B:$AZ,15,FALSE))))=TRUE," ",(((VLOOKUP(AD47,'X4'!$B:$AZ,15,FALSE)))))</f>
        <v xml:space="preserve"> </v>
      </c>
      <c r="BC47" s="113" t="str">
        <f ca="1">IF(ISERROR(((VLOOKUP(AD47,'X4'!$B:$AZ,14,FALSE))))=TRUE," ",(((VLOOKUP(AD47,'X4'!$B:$AZ,14,FALSE)))))</f>
        <v xml:space="preserve"> </v>
      </c>
      <c r="BD47" s="113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13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13" t="str">
        <f ca="1">IF(ISERROR(((VLOOKUP(AD47,'X5'!$B:$AZ,42,FALSE))))=TRUE," ",(((VLOOKUP(AD47,'X5'!$B:$AZ,42,FALSE)))))</f>
        <v xml:space="preserve"> </v>
      </c>
      <c r="BG47" s="113" t="str">
        <f ca="1">IF(ISERROR(((VLOOKUP(AD47,'X5'!$B:$AZ,43,FALSE))))=TRUE," ",(((VLOOKUP(AD47,'X5'!$B:$AZ,43,FALSE)))))</f>
        <v xml:space="preserve"> </v>
      </c>
      <c r="BH47" s="113" t="str">
        <f ca="1">IF(ISERROR(((VLOOKUP(AD47,'X5'!$B:$AZ,15,FALSE))))=TRUE," ",(((VLOOKUP(AD47,'X5'!$B:$AZ,15,FALSE)))))</f>
        <v xml:space="preserve"> </v>
      </c>
      <c r="BI47" s="113" t="str">
        <f ca="1">IF(ISERROR(((VLOOKUP(AD47,'X5'!$B:$AZ,14,FALSE))))=TRUE," ",(((VLOOKUP(AD47,'X5'!$B:$AZ,14,FALSE)))))</f>
        <v xml:space="preserve"> </v>
      </c>
      <c r="BJ47" s="113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13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13" t="str">
        <f ca="1">IF(ISERROR(((VLOOKUP(AD47,'X6'!$B:$AZ,42,FALSE))))=TRUE," ",(((VLOOKUP(AD47,'X6'!$B:$AZ,42,FALSE)))))</f>
        <v xml:space="preserve"> </v>
      </c>
      <c r="BM47" s="113" t="str">
        <f ca="1">IF(ISERROR(((VLOOKUP(AD47,'X6'!$B:$AZ,43,FALSE))))=TRUE," ",(((VLOOKUP(AD47,'X6'!$B:$AZ,43,FALSE)))))</f>
        <v xml:space="preserve"> </v>
      </c>
      <c r="BN47" s="113" t="str">
        <f ca="1">IF(ISERROR(((VLOOKUP(AD47,'X6'!$B:$AZ,15,FALSE))))=TRUE," ",(((VLOOKUP(AD47,'X6'!$B:$AZ,15,FALSE)))))</f>
        <v xml:space="preserve"> </v>
      </c>
      <c r="BO47" s="113" t="str">
        <f ca="1">IF(ISERROR(((VLOOKUP(AD47,'X6'!$B:$AZ,14,FALSE))))=TRUE," ",(((VLOOKUP(AD47,'X6'!$B:$AZ,14,FALSE)))))</f>
        <v xml:space="preserve"> </v>
      </c>
    </row>
    <row r="48" spans="1:69" ht="14.1" customHeight="1" x14ac:dyDescent="0.2">
      <c r="A48" s="165">
        <v>1</v>
      </c>
      <c r="B48" s="122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ALV GY Equity</v>
      </c>
      <c r="C48" s="122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Allianz SE</v>
      </c>
      <c r="D48" s="122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Financials</v>
      </c>
      <c r="E48" s="123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198.24</v>
      </c>
      <c r="F48" s="123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220</v>
      </c>
      <c r="G48" s="123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10.976594027441489</v>
      </c>
      <c r="H48" s="123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99501.735404511346</v>
      </c>
      <c r="I48" s="124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21</v>
      </c>
      <c r="J48" s="124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24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30</v>
      </c>
      <c r="L48" s="125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12.094442071868707</v>
      </c>
      <c r="M48" s="125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9.9939503932244396</v>
      </c>
      <c r="N48" s="126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-23.933244035352363</v>
      </c>
      <c r="O48" s="125" t="str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NA</v>
      </c>
      <c r="P48" s="125" t="str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NA</v>
      </c>
      <c r="Q48" s="126" t="str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 xml:space="preserve"> </v>
      </c>
      <c r="R48" s="126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5.1185431799838579</v>
      </c>
      <c r="S48" s="126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-12.952734997344661</v>
      </c>
      <c r="V48" s="43"/>
      <c r="W48" s="43">
        <f t="shared" si="14"/>
        <v>5</v>
      </c>
      <c r="X48" s="43"/>
      <c r="Y48" s="119">
        <f t="shared" ca="1" si="12"/>
        <v>0</v>
      </c>
      <c r="Z48" s="85" t="s">
        <v>149</v>
      </c>
      <c r="AB48" s="42">
        <f t="shared" si="13"/>
        <v>1</v>
      </c>
      <c r="AC48" s="42">
        <f t="shared" si="15"/>
        <v>4</v>
      </c>
      <c r="AD48" s="111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DTE GY Equity</v>
      </c>
      <c r="AE48" s="112">
        <f t="shared" ca="1" si="11"/>
        <v>0.30751406818934135</v>
      </c>
      <c r="AF48" s="113" t="str">
        <f>IF(ISERROR(((VLOOKUP(AD48,'X1'!$B:$AO,6,FALSE))/(VLOOKUP(AD48,'X1'!$B:$AO,7,FALSE))-1))=TRUE," ",(((VLOOKUP(AD48,'X1'!$B:$AO,6,FALSE))/(VLOOKUP(AD48,'X1'!$B:$AO,7,FALSE))-1)))</f>
        <v xml:space="preserve"> </v>
      </c>
      <c r="AG48" s="113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13" t="str">
        <f>IF(ISERROR(((VLOOKUP(AD48,'X1'!$B:$AZ,42,FALSE))))=TRUE," ",(((VLOOKUP(AD48,'X1'!$B:$AZ,42,FALSE)))))</f>
        <v xml:space="preserve"> </v>
      </c>
      <c r="AI48" s="113" t="str">
        <f>IF(ISERROR(((VLOOKUP(AD48,'X1'!$B:$AZ,43,FALSE))))=TRUE," ",(((VLOOKUP(AD48,'X1'!$B:$AZ,43,FALSE)))))</f>
        <v xml:space="preserve"> </v>
      </c>
      <c r="AJ48" s="113" t="str">
        <f>IF(ISERROR(((VLOOKUP(AD48,'X1'!$B:$AZ,15,FALSE))))=TRUE," ",(((VLOOKUP(AD48,'X1'!$B:$AZ,15,FALSE)))))</f>
        <v xml:space="preserve"> </v>
      </c>
      <c r="AK48" s="113" t="str">
        <f>IF(ISERROR(((VLOOKUP(AD48,'X1'!$B:$AZ,14,FALSE))))=TRUE," ",(((VLOOKUP(AD48,'X1'!$B:$AZ,14,FALSE)))))</f>
        <v xml:space="preserve"> </v>
      </c>
      <c r="AL48" s="113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13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13" t="str">
        <f ca="1">IF(ISERROR(((VLOOKUP(AD48,'X2'!$B:$AZ,42,FALSE))))=TRUE," ",(((VLOOKUP(AD48,'X2'!$B:$AZ,42,FALSE)))))</f>
        <v xml:space="preserve"> </v>
      </c>
      <c r="AO48" s="113" t="str">
        <f ca="1">IF(ISERROR(((VLOOKUP(AD48,'X2'!$B:$AZ,43,FALSE))))=TRUE," ",(((VLOOKUP(AD48,'X2'!$B:$AZ,43,FALSE)))))</f>
        <v xml:space="preserve"> </v>
      </c>
      <c r="AP48" s="113" t="str">
        <f ca="1">IF(ISERROR(((VLOOKUP(AD48,'X2'!$B:$AZ,15,FALSE))))=TRUE," ",(((VLOOKUP(AD48,'X2'!$B:$AZ,15,FALSE)))))</f>
        <v xml:space="preserve"> </v>
      </c>
      <c r="AQ48" s="113" t="str">
        <f ca="1">IF(ISERROR(((VLOOKUP(AD48,'X2'!$B:$AZ,14,FALSE))))=TRUE," ",(((VLOOKUP(AD48,'X2'!$B:$AZ,14,FALSE)))))</f>
        <v xml:space="preserve"> </v>
      </c>
      <c r="AR48" s="113">
        <f ca="1">IF(ISERROR(((VLOOKUP(AD48,'X3'!$B:$AO,6,FALSE))/(VLOOKUP(AD48,'X3'!$B:$AO,7,FALSE))-1))=TRUE," ",(((VLOOKUP(AD48,'X3'!$B:$AO,6,FALSE))/(VLOOKUP(AD48,'X3'!$B:$AO,7,FALSE))-1)))</f>
        <v>0.30751406818934135</v>
      </c>
      <c r="AS48" s="113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>82.758620689655174</v>
      </c>
      <c r="AT48" s="113">
        <f ca="1">IF(ISERROR(((VLOOKUP(AD48,'X3'!$B:$AZ,42,FALSE))))=TRUE," ",(((VLOOKUP(AD48,'X3'!$B:$AZ,42,FALSE)))))</f>
        <v>10.460554168222147</v>
      </c>
      <c r="AU48" s="113">
        <f ca="1">IF(ISERROR(((VLOOKUP(AD48,'X3'!$B:$AZ,43,FALSE))))=TRUE," ",(((VLOOKUP(AD48,'X3'!$B:$AZ,43,FALSE)))))</f>
        <v>18.737978803764555</v>
      </c>
      <c r="AV48" s="113">
        <f ca="1">IF(ISERROR(((VLOOKUP(AD48,'X3'!$B:$AZ,15,FALSE))))=TRUE," ",(((VLOOKUP(AD48,'X3'!$B:$AZ,15,FALSE)))))</f>
        <v>4.0383978814961932</v>
      </c>
      <c r="AW48" s="113">
        <f ca="1">IF(ISERROR(((VLOOKUP(AD48,'X3'!$B:$AZ,14,FALSE))))=TRUE," ",(((VLOOKUP(AD48,'X3'!$B:$AZ,14,FALSE)))))</f>
        <v>2.710551790900293</v>
      </c>
      <c r="AX48" s="113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13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13" t="str">
        <f ca="1">IF(ISERROR(((VLOOKUP(AD48,'X4'!$B:$AZ,42,FALSE))))=TRUE," ",(((VLOOKUP(AD48,'X4'!$B:$AZ,42,FALSE)))))</f>
        <v xml:space="preserve"> </v>
      </c>
      <c r="BA48" s="113" t="str">
        <f ca="1">IF(ISERROR(((VLOOKUP(AD48,'X4'!$B:$AZ,43,FALSE))))=TRUE," ",(((VLOOKUP(AD48,'X4'!$B:$AZ,43,FALSE)))))</f>
        <v xml:space="preserve"> </v>
      </c>
      <c r="BB48" s="113" t="str">
        <f ca="1">IF(ISERROR(((VLOOKUP(AD48,'X4'!$B:$AZ,15,FALSE))))=TRUE," ",(((VLOOKUP(AD48,'X4'!$B:$AZ,15,FALSE)))))</f>
        <v xml:space="preserve"> </v>
      </c>
      <c r="BC48" s="113" t="str">
        <f ca="1">IF(ISERROR(((VLOOKUP(AD48,'X4'!$B:$AZ,14,FALSE))))=TRUE," ",(((VLOOKUP(AD48,'X4'!$B:$AZ,14,FALSE)))))</f>
        <v xml:space="preserve"> </v>
      </c>
      <c r="BD48" s="113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13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13" t="str">
        <f ca="1">IF(ISERROR(((VLOOKUP(AD48,'X5'!$B:$AZ,42,FALSE))))=TRUE," ",(((VLOOKUP(AD48,'X5'!$B:$AZ,42,FALSE)))))</f>
        <v xml:space="preserve"> </v>
      </c>
      <c r="BG48" s="113" t="str">
        <f ca="1">IF(ISERROR(((VLOOKUP(AD48,'X5'!$B:$AZ,43,FALSE))))=TRUE," ",(((VLOOKUP(AD48,'X5'!$B:$AZ,43,FALSE)))))</f>
        <v xml:space="preserve"> </v>
      </c>
      <c r="BH48" s="113" t="str">
        <f ca="1">IF(ISERROR(((VLOOKUP(AD48,'X5'!$B:$AZ,15,FALSE))))=TRUE," ",(((VLOOKUP(AD48,'X5'!$B:$AZ,15,FALSE)))))</f>
        <v xml:space="preserve"> </v>
      </c>
      <c r="BI48" s="113" t="str">
        <f ca="1">IF(ISERROR(((VLOOKUP(AD48,'X5'!$B:$AZ,14,FALSE))))=TRUE," ",(((VLOOKUP(AD48,'X5'!$B:$AZ,14,FALSE)))))</f>
        <v xml:space="preserve"> </v>
      </c>
      <c r="BJ48" s="113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13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13" t="str">
        <f ca="1">IF(ISERROR(((VLOOKUP(AD48,'X6'!$B:$AZ,42,FALSE))))=TRUE," ",(((VLOOKUP(AD48,'X6'!$B:$AZ,42,FALSE)))))</f>
        <v xml:space="preserve"> </v>
      </c>
      <c r="BM48" s="113" t="str">
        <f ca="1">IF(ISERROR(((VLOOKUP(AD48,'X6'!$B:$AZ,43,FALSE))))=TRUE," ",(((VLOOKUP(AD48,'X6'!$B:$AZ,43,FALSE)))))</f>
        <v xml:space="preserve"> </v>
      </c>
      <c r="BN48" s="113" t="str">
        <f ca="1">IF(ISERROR(((VLOOKUP(AD48,'X6'!$B:$AZ,15,FALSE))))=TRUE," ",(((VLOOKUP(AD48,'X6'!$B:$AZ,15,FALSE)))))</f>
        <v xml:space="preserve"> </v>
      </c>
      <c r="BO48" s="113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65">
        <f>A48+1</f>
        <v>2</v>
      </c>
      <c r="B49" s="122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BAYN GY Equity</v>
      </c>
      <c r="C49" s="122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Bayer AG</v>
      </c>
      <c r="D49" s="122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Health Care</v>
      </c>
      <c r="E49" s="123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52.84</v>
      </c>
      <c r="F49" s="123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59</v>
      </c>
      <c r="G49" s="123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11.657834973504922</v>
      </c>
      <c r="H49" s="123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63196.798641754314</v>
      </c>
      <c r="I49" s="124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17</v>
      </c>
      <c r="J49" s="124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1</v>
      </c>
      <c r="K49" s="124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30</v>
      </c>
      <c r="L49" s="125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8.348870279665034</v>
      </c>
      <c r="M49" s="125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8.4019716966131348</v>
      </c>
      <c r="N49" s="126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-47.490634593146218</v>
      </c>
      <c r="O49" s="125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10.94088662423858</v>
      </c>
      <c r="P49" s="125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7.2694794293860934</v>
      </c>
      <c r="Q49" s="126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25.060302324519391</v>
      </c>
      <c r="R49" s="126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4.0045420136260415</v>
      </c>
      <c r="S49" s="126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-1.1093750000000098</v>
      </c>
      <c r="V49" s="43"/>
      <c r="W49" s="43">
        <f t="shared" si="14"/>
        <v>6</v>
      </c>
      <c r="X49" s="43"/>
      <c r="Y49" s="119">
        <f t="shared" ca="1" si="12"/>
        <v>0</v>
      </c>
      <c r="Z49" s="86" t="s">
        <v>149</v>
      </c>
      <c r="AB49" s="42">
        <f t="shared" si="13"/>
        <v>1</v>
      </c>
      <c r="AC49" s="42">
        <f t="shared" si="15"/>
        <v>5</v>
      </c>
      <c r="AD49" s="111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EOAN GY Equity</v>
      </c>
      <c r="AE49" s="112">
        <f t="shared" ca="1" si="11"/>
        <v>0.25456204379562042</v>
      </c>
      <c r="AF49" s="113" t="str">
        <f>IF(ISERROR(((VLOOKUP(AD49,'X1'!$B:$AO,6,FALSE))/(VLOOKUP(AD49,'X1'!$B:$AO,7,FALSE))-1))=TRUE," ",(((VLOOKUP(AD49,'X1'!$B:$AO,6,FALSE))/(VLOOKUP(AD49,'X1'!$B:$AO,7,FALSE))-1)))</f>
        <v xml:space="preserve"> </v>
      </c>
      <c r="AG49" s="113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13" t="str">
        <f>IF(ISERROR(((VLOOKUP(AD49,'X1'!$B:$AZ,42,FALSE))))=TRUE," ",(((VLOOKUP(AD49,'X1'!$B:$AZ,42,FALSE)))))</f>
        <v xml:space="preserve"> </v>
      </c>
      <c r="AI49" s="113" t="str">
        <f>IF(ISERROR(((VLOOKUP(AD49,'X1'!$B:$AZ,43,FALSE))))=TRUE," ",(((VLOOKUP(AD49,'X1'!$B:$AZ,43,FALSE)))))</f>
        <v xml:space="preserve"> </v>
      </c>
      <c r="AJ49" s="113" t="str">
        <f>IF(ISERROR(((VLOOKUP(AD49,'X1'!$B:$AZ,15,FALSE))))=TRUE," ",(((VLOOKUP(AD49,'X1'!$B:$AZ,15,FALSE)))))</f>
        <v xml:space="preserve"> </v>
      </c>
      <c r="AK49" s="113" t="str">
        <f>IF(ISERROR(((VLOOKUP(AD49,'X1'!$B:$AZ,14,FALSE))))=TRUE," ",(((VLOOKUP(AD49,'X1'!$B:$AZ,14,FALSE)))))</f>
        <v xml:space="preserve"> </v>
      </c>
      <c r="AL49" s="113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13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13" t="str">
        <f ca="1">IF(ISERROR(((VLOOKUP(AD49,'X2'!$B:$AZ,42,FALSE))))=TRUE," ",(((VLOOKUP(AD49,'X2'!$B:$AZ,42,FALSE)))))</f>
        <v xml:space="preserve"> </v>
      </c>
      <c r="AO49" s="113" t="str">
        <f ca="1">IF(ISERROR(((VLOOKUP(AD49,'X2'!$B:$AZ,43,FALSE))))=TRUE," ",(((VLOOKUP(AD49,'X2'!$B:$AZ,43,FALSE)))))</f>
        <v xml:space="preserve"> </v>
      </c>
      <c r="AP49" s="113" t="str">
        <f ca="1">IF(ISERROR(((VLOOKUP(AD49,'X2'!$B:$AZ,15,FALSE))))=TRUE," ",(((VLOOKUP(AD49,'X2'!$B:$AZ,15,FALSE)))))</f>
        <v xml:space="preserve"> </v>
      </c>
      <c r="AQ49" s="113" t="str">
        <f ca="1">IF(ISERROR(((VLOOKUP(AD49,'X2'!$B:$AZ,14,FALSE))))=TRUE," ",(((VLOOKUP(AD49,'X2'!$B:$AZ,14,FALSE)))))</f>
        <v xml:space="preserve"> </v>
      </c>
      <c r="AR49" s="113">
        <f ca="1">IF(ISERROR(((VLOOKUP(AD49,'X3'!$B:$AO,6,FALSE))/(VLOOKUP(AD49,'X3'!$B:$AO,7,FALSE))-1))=TRUE," ",(((VLOOKUP(AD49,'X3'!$B:$AO,6,FALSE))/(VLOOKUP(AD49,'X3'!$B:$AO,7,FALSE))-1)))</f>
        <v>0.25456204379562042</v>
      </c>
      <c r="AS49" s="113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>64.285714285714292</v>
      </c>
      <c r="AT49" s="113">
        <f ca="1">IF(ISERROR(((VLOOKUP(AD49,'X3'!$B:$AZ,42,FALSE))))=TRUE," ",(((VLOOKUP(AD49,'X3'!$B:$AZ,42,FALSE)))))</f>
        <v>9.3002649678932787</v>
      </c>
      <c r="AU49" s="113">
        <f ca="1">IF(ISERROR(((VLOOKUP(AD49,'X3'!$B:$AZ,43,FALSE))))=TRUE," ",(((VLOOKUP(AD49,'X3'!$B:$AZ,43,FALSE)))))</f>
        <v>8.7337656504778991</v>
      </c>
      <c r="AV49" s="113">
        <f ca="1">IF(ISERROR(((VLOOKUP(AD49,'X3'!$B:$AZ,15,FALSE))))=TRUE," ",(((VLOOKUP(AD49,'X3'!$B:$AZ,15,FALSE)))))</f>
        <v>5.6455291970802914</v>
      </c>
      <c r="AW49" s="113">
        <f ca="1">IF(ISERROR(((VLOOKUP(AD49,'X3'!$B:$AZ,14,FALSE))))=TRUE," ",(((VLOOKUP(AD49,'X3'!$B:$AZ,14,FALSE)))))</f>
        <v>-9.2537313432835901</v>
      </c>
      <c r="AX49" s="113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13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13" t="str">
        <f ca="1">IF(ISERROR(((VLOOKUP(AD49,'X4'!$B:$AZ,42,FALSE))))=TRUE," ",(((VLOOKUP(AD49,'X4'!$B:$AZ,42,FALSE)))))</f>
        <v xml:space="preserve"> </v>
      </c>
      <c r="BA49" s="113" t="str">
        <f ca="1">IF(ISERROR(((VLOOKUP(AD49,'X4'!$B:$AZ,43,FALSE))))=TRUE," ",(((VLOOKUP(AD49,'X4'!$B:$AZ,43,FALSE)))))</f>
        <v xml:space="preserve"> </v>
      </c>
      <c r="BB49" s="113" t="str">
        <f ca="1">IF(ISERROR(((VLOOKUP(AD49,'X4'!$B:$AZ,15,FALSE))))=TRUE," ",(((VLOOKUP(AD49,'X4'!$B:$AZ,15,FALSE)))))</f>
        <v xml:space="preserve"> </v>
      </c>
      <c r="BC49" s="113" t="str">
        <f ca="1">IF(ISERROR(((VLOOKUP(AD49,'X4'!$B:$AZ,14,FALSE))))=TRUE," ",(((VLOOKUP(AD49,'X4'!$B:$AZ,14,FALSE)))))</f>
        <v xml:space="preserve"> </v>
      </c>
      <c r="BD49" s="113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13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13" t="str">
        <f ca="1">IF(ISERROR(((VLOOKUP(AD49,'X5'!$B:$AZ,42,FALSE))))=TRUE," ",(((VLOOKUP(AD49,'X5'!$B:$AZ,42,FALSE)))))</f>
        <v xml:space="preserve"> </v>
      </c>
      <c r="BG49" s="113" t="str">
        <f ca="1">IF(ISERROR(((VLOOKUP(AD49,'X5'!$B:$AZ,43,FALSE))))=TRUE," ",(((VLOOKUP(AD49,'X5'!$B:$AZ,43,FALSE)))))</f>
        <v xml:space="preserve"> </v>
      </c>
      <c r="BH49" s="113" t="str">
        <f ca="1">IF(ISERROR(((VLOOKUP(AD49,'X5'!$B:$AZ,15,FALSE))))=TRUE," ",(((VLOOKUP(AD49,'X5'!$B:$AZ,15,FALSE)))))</f>
        <v xml:space="preserve"> </v>
      </c>
      <c r="BI49" s="113" t="str">
        <f ca="1">IF(ISERROR(((VLOOKUP(AD49,'X5'!$B:$AZ,14,FALSE))))=TRUE," ",(((VLOOKUP(AD49,'X5'!$B:$AZ,14,FALSE)))))</f>
        <v xml:space="preserve"> </v>
      </c>
      <c r="BJ49" s="113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13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13" t="str">
        <f ca="1">IF(ISERROR(((VLOOKUP(AD49,'X6'!$B:$AZ,42,FALSE))))=TRUE," ",(((VLOOKUP(AD49,'X6'!$B:$AZ,42,FALSE)))))</f>
        <v xml:space="preserve"> </v>
      </c>
      <c r="BM49" s="113" t="str">
        <f ca="1">IF(ISERROR(((VLOOKUP(AD49,'X6'!$B:$AZ,43,FALSE))))=TRUE," ",(((VLOOKUP(AD49,'X6'!$B:$AZ,43,FALSE)))))</f>
        <v xml:space="preserve"> </v>
      </c>
      <c r="BN49" s="113" t="str">
        <f ca="1">IF(ISERROR(((VLOOKUP(AD49,'X6'!$B:$AZ,15,FALSE))))=TRUE," ",(((VLOOKUP(AD49,'X6'!$B:$AZ,15,FALSE)))))</f>
        <v xml:space="preserve"> </v>
      </c>
      <c r="BO49" s="113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65">
        <f t="shared" ref="A50:A83" si="16">A49+1</f>
        <v>3</v>
      </c>
      <c r="B50" s="122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DB1 GY Equity</v>
      </c>
      <c r="C50" s="122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Deutsche Boerse AG</v>
      </c>
      <c r="D50" s="122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Financials</v>
      </c>
      <c r="E50" s="123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135.6</v>
      </c>
      <c r="F50" s="123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153</v>
      </c>
      <c r="G50" s="123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12.831858407079654</v>
      </c>
      <c r="H50" s="123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31365.091629915474</v>
      </c>
      <c r="I50" s="124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14</v>
      </c>
      <c r="J50" s="124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24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27</v>
      </c>
      <c r="L50" s="125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21.220657276995304</v>
      </c>
      <c r="M50" s="125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20.570388349514559</v>
      </c>
      <c r="N50" s="126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33.465152745918992</v>
      </c>
      <c r="O50" s="125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14.386139173341725</v>
      </c>
      <c r="P50" s="125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13.909092503903304</v>
      </c>
      <c r="Q50" s="126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64.441418332121387</v>
      </c>
      <c r="R50" s="126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2.3923303834808265</v>
      </c>
      <c r="S50" s="126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5.9701492537313481</v>
      </c>
      <c r="V50" s="43"/>
      <c r="W50" s="43">
        <f t="shared" si="14"/>
        <v>7</v>
      </c>
      <c r="X50" s="43"/>
      <c r="Y50" s="119">
        <f t="shared" ca="1" si="12"/>
        <v>0</v>
      </c>
      <c r="Z50" s="127" t="s">
        <v>149</v>
      </c>
      <c r="AB50" s="42">
        <f t="shared" si="13"/>
        <v>1</v>
      </c>
      <c r="AC50" s="42">
        <f t="shared" si="15"/>
        <v>6</v>
      </c>
      <c r="AD50" s="111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FME GY Equity</v>
      </c>
      <c r="AE50" s="112">
        <f t="shared" ca="1" si="11"/>
        <v>0.22891215823152988</v>
      </c>
      <c r="AF50" s="113" t="str">
        <f>IF(ISERROR(((VLOOKUP(AD50,'X1'!$B:$AO,6,FALSE))/(VLOOKUP(AD50,'X1'!$B:$AO,7,FALSE))-1))=TRUE," ",(((VLOOKUP(AD50,'X1'!$B:$AO,6,FALSE))/(VLOOKUP(AD50,'X1'!$B:$AO,7,FALSE))-1)))</f>
        <v xml:space="preserve"> </v>
      </c>
      <c r="AG50" s="113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13" t="str">
        <f>IF(ISERROR(((VLOOKUP(AD50,'X1'!$B:$AZ,42,FALSE))))=TRUE," ",(((VLOOKUP(AD50,'X1'!$B:$AZ,42,FALSE)))))</f>
        <v xml:space="preserve"> </v>
      </c>
      <c r="AI50" s="113" t="str">
        <f>IF(ISERROR(((VLOOKUP(AD50,'X1'!$B:$AZ,43,FALSE))))=TRUE," ",(((VLOOKUP(AD50,'X1'!$B:$AZ,43,FALSE)))))</f>
        <v xml:space="preserve"> </v>
      </c>
      <c r="AJ50" s="113" t="str">
        <f>IF(ISERROR(((VLOOKUP(AD50,'X1'!$B:$AZ,15,FALSE))))=TRUE," ",(((VLOOKUP(AD50,'X1'!$B:$AZ,15,FALSE)))))</f>
        <v xml:space="preserve"> </v>
      </c>
      <c r="AK50" s="113" t="str">
        <f>IF(ISERROR(((VLOOKUP(AD50,'X1'!$B:$AZ,14,FALSE))))=TRUE," ",(((VLOOKUP(AD50,'X1'!$B:$AZ,14,FALSE)))))</f>
        <v xml:space="preserve"> </v>
      </c>
      <c r="AL50" s="113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13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13" t="str">
        <f ca="1">IF(ISERROR(((VLOOKUP(AD50,'X2'!$B:$AZ,42,FALSE))))=TRUE," ",(((VLOOKUP(AD50,'X2'!$B:$AZ,42,FALSE)))))</f>
        <v xml:space="preserve"> </v>
      </c>
      <c r="AO50" s="113" t="str">
        <f ca="1">IF(ISERROR(((VLOOKUP(AD50,'X2'!$B:$AZ,43,FALSE))))=TRUE," ",(((VLOOKUP(AD50,'X2'!$B:$AZ,43,FALSE)))))</f>
        <v xml:space="preserve"> </v>
      </c>
      <c r="AP50" s="113" t="str">
        <f ca="1">IF(ISERROR(((VLOOKUP(AD50,'X2'!$B:$AZ,15,FALSE))))=TRUE," ",(((VLOOKUP(AD50,'X2'!$B:$AZ,15,FALSE)))))</f>
        <v xml:space="preserve"> </v>
      </c>
      <c r="AQ50" s="113" t="str">
        <f ca="1">IF(ISERROR(((VLOOKUP(AD50,'X2'!$B:$AZ,14,FALSE))))=TRUE," ",(((VLOOKUP(AD50,'X2'!$B:$AZ,14,FALSE)))))</f>
        <v xml:space="preserve"> </v>
      </c>
      <c r="AR50" s="113">
        <f ca="1">IF(ISERROR(((VLOOKUP(AD50,'X3'!$B:$AO,6,FALSE))/(VLOOKUP(AD50,'X3'!$B:$AO,7,FALSE))-1))=TRUE," ",(((VLOOKUP(AD50,'X3'!$B:$AO,6,FALSE))/(VLOOKUP(AD50,'X3'!$B:$AO,7,FALSE))-1)))</f>
        <v>0.22891215823152988</v>
      </c>
      <c r="AS50" s="113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>66.666666666666671</v>
      </c>
      <c r="AT50" s="113">
        <f ca="1">IF(ISERROR(((VLOOKUP(AD50,'X3'!$B:$AZ,42,FALSE))))=TRUE," ",(((VLOOKUP(AD50,'X3'!$B:$AZ,42,FALSE)))))</f>
        <v>6.4346636087124542</v>
      </c>
      <c r="AU50" s="113">
        <f ca="1">IF(ISERROR(((VLOOKUP(AD50,'X3'!$B:$AZ,43,FALSE))))=TRUE," ",(((VLOOKUP(AD50,'X3'!$B:$AZ,43,FALSE)))))</f>
        <v>3.91343993027361</v>
      </c>
      <c r="AV50" s="113">
        <f ca="1">IF(ISERROR(((VLOOKUP(AD50,'X3'!$B:$AZ,15,FALSE))))=TRUE," ",(((VLOOKUP(AD50,'X3'!$B:$AZ,15,FALSE)))))</f>
        <v>1.9866201279813847</v>
      </c>
      <c r="AW50" s="113">
        <f ca="1">IF(ISERROR(((VLOOKUP(AD50,'X3'!$B:$AZ,14,FALSE))))=TRUE," ",(((VLOOKUP(AD50,'X3'!$B:$AZ,14,FALSE)))))</f>
        <v>2.2566371681415802</v>
      </c>
      <c r="AX50" s="113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13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13" t="str">
        <f ca="1">IF(ISERROR(((VLOOKUP(AD50,'X4'!$B:$AZ,42,FALSE))))=TRUE," ",(((VLOOKUP(AD50,'X4'!$B:$AZ,42,FALSE)))))</f>
        <v xml:space="preserve"> </v>
      </c>
      <c r="BA50" s="113" t="str">
        <f ca="1">IF(ISERROR(((VLOOKUP(AD50,'X4'!$B:$AZ,43,FALSE))))=TRUE," ",(((VLOOKUP(AD50,'X4'!$B:$AZ,43,FALSE)))))</f>
        <v xml:space="preserve"> </v>
      </c>
      <c r="BB50" s="113" t="str">
        <f ca="1">IF(ISERROR(((VLOOKUP(AD50,'X4'!$B:$AZ,15,FALSE))))=TRUE," ",(((VLOOKUP(AD50,'X4'!$B:$AZ,15,FALSE)))))</f>
        <v xml:space="preserve"> </v>
      </c>
      <c r="BC50" s="113" t="str">
        <f ca="1">IF(ISERROR(((VLOOKUP(AD50,'X4'!$B:$AZ,14,FALSE))))=TRUE," ",(((VLOOKUP(AD50,'X4'!$B:$AZ,14,FALSE)))))</f>
        <v xml:space="preserve"> </v>
      </c>
      <c r="BD50" s="113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13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13" t="str">
        <f ca="1">IF(ISERROR(((VLOOKUP(AD50,'X5'!$B:$AZ,42,FALSE))))=TRUE," ",(((VLOOKUP(AD50,'X5'!$B:$AZ,42,FALSE)))))</f>
        <v xml:space="preserve"> </v>
      </c>
      <c r="BG50" s="113" t="str">
        <f ca="1">IF(ISERROR(((VLOOKUP(AD50,'X5'!$B:$AZ,43,FALSE))))=TRUE," ",(((VLOOKUP(AD50,'X5'!$B:$AZ,43,FALSE)))))</f>
        <v xml:space="preserve"> </v>
      </c>
      <c r="BH50" s="113" t="str">
        <f ca="1">IF(ISERROR(((VLOOKUP(AD50,'X5'!$B:$AZ,15,FALSE))))=TRUE," ",(((VLOOKUP(AD50,'X5'!$B:$AZ,15,FALSE)))))</f>
        <v xml:space="preserve"> </v>
      </c>
      <c r="BI50" s="113" t="str">
        <f ca="1">IF(ISERROR(((VLOOKUP(AD50,'X5'!$B:$AZ,14,FALSE))))=TRUE," ",(((VLOOKUP(AD50,'X5'!$B:$AZ,14,FALSE)))))</f>
        <v xml:space="preserve"> </v>
      </c>
      <c r="BJ50" s="113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13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13" t="str">
        <f ca="1">IF(ISERROR(((VLOOKUP(AD50,'X6'!$B:$AZ,42,FALSE))))=TRUE," ",(((VLOOKUP(AD50,'X6'!$B:$AZ,42,FALSE)))))</f>
        <v xml:space="preserve"> </v>
      </c>
      <c r="BM50" s="113" t="str">
        <f ca="1">IF(ISERROR(((VLOOKUP(AD50,'X6'!$B:$AZ,43,FALSE))))=TRUE," ",(((VLOOKUP(AD50,'X6'!$B:$AZ,43,FALSE)))))</f>
        <v xml:space="preserve"> </v>
      </c>
      <c r="BN50" s="113" t="str">
        <f ca="1">IF(ISERROR(((VLOOKUP(AD50,'X6'!$B:$AZ,15,FALSE))))=TRUE," ",(((VLOOKUP(AD50,'X6'!$B:$AZ,15,FALSE)))))</f>
        <v xml:space="preserve"> </v>
      </c>
      <c r="BO50" s="113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65">
        <f t="shared" si="16"/>
        <v>4</v>
      </c>
      <c r="B51" s="122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DTE GY Equity</v>
      </c>
      <c r="C51" s="122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Deutsche Telekom AG</v>
      </c>
      <c r="D51" s="122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Communication Services</v>
      </c>
      <c r="E51" s="123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15.105</v>
      </c>
      <c r="F51" s="123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19.75</v>
      </c>
      <c r="G51" s="123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30.751406818934136</v>
      </c>
      <c r="H51" s="123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87557.632889891611</v>
      </c>
      <c r="I51" s="124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24</v>
      </c>
      <c r="J51" s="124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24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29</v>
      </c>
      <c r="L51" s="125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14.236569274269558</v>
      </c>
      <c r="M51" s="125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13.426666666666668</v>
      </c>
      <c r="N51" s="126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-10.460554168222147</v>
      </c>
      <c r="O51" s="125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7.1091988763741467</v>
      </c>
      <c r="P51" s="125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6.7612577010286472</v>
      </c>
      <c r="Q51" s="126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-18.737978803764555</v>
      </c>
      <c r="R51" s="126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4.0383978814961932</v>
      </c>
      <c r="S51" s="126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2.710551790900293</v>
      </c>
      <c r="V51" s="43"/>
      <c r="W51" s="43">
        <f t="shared" si="14"/>
        <v>8</v>
      </c>
      <c r="X51" s="43"/>
      <c r="Y51" s="119">
        <f t="shared" ca="1" si="12"/>
        <v>0</v>
      </c>
      <c r="Z51" s="128" t="s">
        <v>149</v>
      </c>
      <c r="AB51" s="42">
        <f t="shared" si="13"/>
        <v>1</v>
      </c>
      <c r="AC51" s="42">
        <f t="shared" si="15"/>
        <v>7</v>
      </c>
      <c r="AD51" s="111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FRE GY Equity</v>
      </c>
      <c r="AE51" s="112">
        <f t="shared" ca="1" si="11"/>
        <v>0.30855796911803179</v>
      </c>
      <c r="AF51" s="113" t="str">
        <f>IF(ISERROR(((VLOOKUP(AD51,'X1'!$B:$AO,6,FALSE))/(VLOOKUP(AD51,'X1'!$B:$AO,7,FALSE))-1))=TRUE," ",(((VLOOKUP(AD51,'X1'!$B:$AO,6,FALSE))/(VLOOKUP(AD51,'X1'!$B:$AO,7,FALSE))-1)))</f>
        <v xml:space="preserve"> </v>
      </c>
      <c r="AG51" s="113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13" t="str">
        <f>IF(ISERROR(((VLOOKUP(AD51,'X1'!$B:$AZ,42,FALSE))))=TRUE," ",(((VLOOKUP(AD51,'X1'!$B:$AZ,42,FALSE)))))</f>
        <v xml:space="preserve"> </v>
      </c>
      <c r="AI51" s="113" t="str">
        <f>IF(ISERROR(((VLOOKUP(AD51,'X1'!$B:$AZ,43,FALSE))))=TRUE," ",(((VLOOKUP(AD51,'X1'!$B:$AZ,43,FALSE)))))</f>
        <v xml:space="preserve"> </v>
      </c>
      <c r="AJ51" s="113" t="str">
        <f>IF(ISERROR(((VLOOKUP(AD51,'X1'!$B:$AZ,15,FALSE))))=TRUE," ",(((VLOOKUP(AD51,'X1'!$B:$AZ,15,FALSE)))))</f>
        <v xml:space="preserve"> </v>
      </c>
      <c r="AK51" s="113" t="str">
        <f>IF(ISERROR(((VLOOKUP(AD51,'X1'!$B:$AZ,14,FALSE))))=TRUE," ",(((VLOOKUP(AD51,'X1'!$B:$AZ,14,FALSE)))))</f>
        <v xml:space="preserve"> </v>
      </c>
      <c r="AL51" s="113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13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13" t="str">
        <f ca="1">IF(ISERROR(((VLOOKUP(AD51,'X2'!$B:$AZ,42,FALSE))))=TRUE," ",(((VLOOKUP(AD51,'X2'!$B:$AZ,42,FALSE)))))</f>
        <v xml:space="preserve"> </v>
      </c>
      <c r="AO51" s="113" t="str">
        <f ca="1">IF(ISERROR(((VLOOKUP(AD51,'X2'!$B:$AZ,43,FALSE))))=TRUE," ",(((VLOOKUP(AD51,'X2'!$B:$AZ,43,FALSE)))))</f>
        <v xml:space="preserve"> </v>
      </c>
      <c r="AP51" s="113" t="str">
        <f ca="1">IF(ISERROR(((VLOOKUP(AD51,'X2'!$B:$AZ,15,FALSE))))=TRUE," ",(((VLOOKUP(AD51,'X2'!$B:$AZ,15,FALSE)))))</f>
        <v xml:space="preserve"> </v>
      </c>
      <c r="AQ51" s="113" t="str">
        <f ca="1">IF(ISERROR(((VLOOKUP(AD51,'X2'!$B:$AZ,14,FALSE))))=TRUE," ",(((VLOOKUP(AD51,'X2'!$B:$AZ,14,FALSE)))))</f>
        <v xml:space="preserve"> </v>
      </c>
      <c r="AR51" s="113">
        <f ca="1">IF(ISERROR(((VLOOKUP(AD51,'X3'!$B:$AO,6,FALSE))/(VLOOKUP(AD51,'X3'!$B:$AO,7,FALSE))-1))=TRUE," ",(((VLOOKUP(AD51,'X3'!$B:$AO,6,FALSE))/(VLOOKUP(AD51,'X3'!$B:$AO,7,FALSE))-1)))</f>
        <v>0.30855796911803179</v>
      </c>
      <c r="AS51" s="113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>79.166666666666671</v>
      </c>
      <c r="AT51" s="113">
        <f ca="1">IF(ISERROR(((VLOOKUP(AD51,'X3'!$B:$AZ,42,FALSE))))=TRUE," ",(((VLOOKUP(AD51,'X3'!$B:$AZ,42,FALSE)))))</f>
        <v>24.924121982912329</v>
      </c>
      <c r="AU51" s="113">
        <f ca="1">IF(ISERROR(((VLOOKUP(AD51,'X3'!$B:$AZ,43,FALSE))))=TRUE," ",(((VLOOKUP(AD51,'X3'!$B:$AZ,43,FALSE)))))</f>
        <v>8.7363921101913373</v>
      </c>
      <c r="AV51" s="113">
        <f ca="1">IF(ISERROR(((VLOOKUP(AD51,'X3'!$B:$AZ,15,FALSE))))=TRUE," ",(((VLOOKUP(AD51,'X3'!$B:$AZ,15,FALSE)))))</f>
        <v>2.2716566343889033</v>
      </c>
      <c r="AW51" s="113">
        <f ca="1">IF(ISERROR(((VLOOKUP(AD51,'X3'!$B:$AZ,14,FALSE))))=TRUE," ",(((VLOOKUP(AD51,'X3'!$B:$AZ,14,FALSE)))))</f>
        <v>-5.1555555555555532</v>
      </c>
      <c r="AX51" s="113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13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13" t="str">
        <f ca="1">IF(ISERROR(((VLOOKUP(AD51,'X4'!$B:$AZ,42,FALSE))))=TRUE," ",(((VLOOKUP(AD51,'X4'!$B:$AZ,42,FALSE)))))</f>
        <v xml:space="preserve"> </v>
      </c>
      <c r="BA51" s="113" t="str">
        <f ca="1">IF(ISERROR(((VLOOKUP(AD51,'X4'!$B:$AZ,43,FALSE))))=TRUE," ",(((VLOOKUP(AD51,'X4'!$B:$AZ,43,FALSE)))))</f>
        <v xml:space="preserve"> </v>
      </c>
      <c r="BB51" s="113" t="str">
        <f ca="1">IF(ISERROR(((VLOOKUP(AD51,'X4'!$B:$AZ,15,FALSE))))=TRUE," ",(((VLOOKUP(AD51,'X4'!$B:$AZ,15,FALSE)))))</f>
        <v xml:space="preserve"> </v>
      </c>
      <c r="BC51" s="113" t="str">
        <f ca="1">IF(ISERROR(((VLOOKUP(AD51,'X4'!$B:$AZ,14,FALSE))))=TRUE," ",(((VLOOKUP(AD51,'X4'!$B:$AZ,14,FALSE)))))</f>
        <v xml:space="preserve"> </v>
      </c>
      <c r="BD51" s="113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13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13" t="str">
        <f ca="1">IF(ISERROR(((VLOOKUP(AD51,'X5'!$B:$AZ,42,FALSE))))=TRUE," ",(((VLOOKUP(AD51,'X5'!$B:$AZ,42,FALSE)))))</f>
        <v xml:space="preserve"> </v>
      </c>
      <c r="BG51" s="113" t="str">
        <f ca="1">IF(ISERROR(((VLOOKUP(AD51,'X5'!$B:$AZ,43,FALSE))))=TRUE," ",(((VLOOKUP(AD51,'X5'!$B:$AZ,43,FALSE)))))</f>
        <v xml:space="preserve"> </v>
      </c>
      <c r="BH51" s="113" t="str">
        <f ca="1">IF(ISERROR(((VLOOKUP(AD51,'X5'!$B:$AZ,15,FALSE))))=TRUE," ",(((VLOOKUP(AD51,'X5'!$B:$AZ,15,FALSE)))))</f>
        <v xml:space="preserve"> </v>
      </c>
      <c r="BI51" s="113" t="str">
        <f ca="1">IF(ISERROR(((VLOOKUP(AD51,'X5'!$B:$AZ,14,FALSE))))=TRUE," ",(((VLOOKUP(AD51,'X5'!$B:$AZ,14,FALSE)))))</f>
        <v xml:space="preserve"> </v>
      </c>
      <c r="BJ51" s="113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13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13" t="str">
        <f ca="1">IF(ISERROR(((VLOOKUP(AD51,'X6'!$B:$AZ,42,FALSE))))=TRUE," ",(((VLOOKUP(AD51,'X6'!$B:$AZ,42,FALSE)))))</f>
        <v xml:space="preserve"> </v>
      </c>
      <c r="BM51" s="113" t="str">
        <f ca="1">IF(ISERROR(((VLOOKUP(AD51,'X6'!$B:$AZ,43,FALSE))))=TRUE," ",(((VLOOKUP(AD51,'X6'!$B:$AZ,43,FALSE)))))</f>
        <v xml:space="preserve"> </v>
      </c>
      <c r="BN51" s="113" t="str">
        <f ca="1">IF(ISERROR(((VLOOKUP(AD51,'X6'!$B:$AZ,15,FALSE))))=TRUE," ",(((VLOOKUP(AD51,'X6'!$B:$AZ,15,FALSE)))))</f>
        <v xml:space="preserve"> </v>
      </c>
      <c r="BO51" s="113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65">
        <f t="shared" si="16"/>
        <v>5</v>
      </c>
      <c r="B52" s="122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EOAN GY Equity</v>
      </c>
      <c r="C52" s="122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E.ON SE</v>
      </c>
      <c r="D52" s="122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Utilities</v>
      </c>
      <c r="E52" s="123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8.7680000000000007</v>
      </c>
      <c r="F52" s="123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11</v>
      </c>
      <c r="G52" s="123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25.456204379562042</v>
      </c>
      <c r="H52" s="123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28193.866163532668</v>
      </c>
      <c r="I52" s="124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19</v>
      </c>
      <c r="J52" s="124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24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28</v>
      </c>
      <c r="L52" s="125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14.421052631578949</v>
      </c>
      <c r="M52" s="125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12.762736535662301</v>
      </c>
      <c r="N52" s="126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-9.3002649678932787</v>
      </c>
      <c r="O52" s="125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7.9844163501877041</v>
      </c>
      <c r="P52" s="125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7.6966345859664154</v>
      </c>
      <c r="Q52" s="126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-8.7337656504778991</v>
      </c>
      <c r="R52" s="126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5.6455291970802914</v>
      </c>
      <c r="S52" s="126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-9.2537313432835901</v>
      </c>
      <c r="V52" s="43"/>
      <c r="W52" s="43">
        <f t="shared" si="14"/>
        <v>9</v>
      </c>
      <c r="X52" s="43"/>
      <c r="Y52" s="119">
        <f t="shared" ca="1" si="12"/>
        <v>0</v>
      </c>
      <c r="Z52" s="87" t="s">
        <v>149</v>
      </c>
      <c r="AB52" s="42">
        <f t="shared" si="13"/>
        <v>1</v>
      </c>
      <c r="AC52" s="42">
        <f t="shared" si="15"/>
        <v>8</v>
      </c>
      <c r="AD52" s="111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LIN GY Equity</v>
      </c>
      <c r="AE52" s="112">
        <f t="shared" ca="1" si="11"/>
        <v>0.12928527454733563</v>
      </c>
      <c r="AF52" s="113" t="str">
        <f>IF(ISERROR(((VLOOKUP(AD52,'X1'!$B:$AO,6,FALSE))/(VLOOKUP(AD52,'X1'!$B:$AO,7,FALSE))-1))=TRUE," ",(((VLOOKUP(AD52,'X1'!$B:$AO,6,FALSE))/(VLOOKUP(AD52,'X1'!$B:$AO,7,FALSE))-1)))</f>
        <v xml:space="preserve"> </v>
      </c>
      <c r="AG52" s="113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13" t="str">
        <f>IF(ISERROR(((VLOOKUP(AD52,'X1'!$B:$AZ,42,FALSE))))=TRUE," ",(((VLOOKUP(AD52,'X1'!$B:$AZ,42,FALSE)))))</f>
        <v xml:space="preserve"> </v>
      </c>
      <c r="AI52" s="113" t="str">
        <f>IF(ISERROR(((VLOOKUP(AD52,'X1'!$B:$AZ,43,FALSE))))=TRUE," ",(((VLOOKUP(AD52,'X1'!$B:$AZ,43,FALSE)))))</f>
        <v xml:space="preserve"> </v>
      </c>
      <c r="AJ52" s="113" t="str">
        <f>IF(ISERROR(((VLOOKUP(AD52,'X1'!$B:$AZ,15,FALSE))))=TRUE," ",(((VLOOKUP(AD52,'X1'!$B:$AZ,15,FALSE)))))</f>
        <v xml:space="preserve"> </v>
      </c>
      <c r="AK52" s="113" t="str">
        <f>IF(ISERROR(((VLOOKUP(AD52,'X1'!$B:$AZ,14,FALSE))))=TRUE," ",(((VLOOKUP(AD52,'X1'!$B:$AZ,14,FALSE)))))</f>
        <v xml:space="preserve"> </v>
      </c>
      <c r="AL52" s="113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13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13" t="str">
        <f ca="1">IF(ISERROR(((VLOOKUP(AD52,'X2'!$B:$AZ,42,FALSE))))=TRUE," ",(((VLOOKUP(AD52,'X2'!$B:$AZ,42,FALSE)))))</f>
        <v xml:space="preserve"> </v>
      </c>
      <c r="AO52" s="113" t="str">
        <f ca="1">IF(ISERROR(((VLOOKUP(AD52,'X2'!$B:$AZ,43,FALSE))))=TRUE," ",(((VLOOKUP(AD52,'X2'!$B:$AZ,43,FALSE)))))</f>
        <v xml:space="preserve"> </v>
      </c>
      <c r="AP52" s="113" t="str">
        <f ca="1">IF(ISERROR(((VLOOKUP(AD52,'X2'!$B:$AZ,15,FALSE))))=TRUE," ",(((VLOOKUP(AD52,'X2'!$B:$AZ,15,FALSE)))))</f>
        <v xml:space="preserve"> </v>
      </c>
      <c r="AQ52" s="113" t="str">
        <f ca="1">IF(ISERROR(((VLOOKUP(AD52,'X2'!$B:$AZ,14,FALSE))))=TRUE," ",(((VLOOKUP(AD52,'X2'!$B:$AZ,14,FALSE)))))</f>
        <v xml:space="preserve"> </v>
      </c>
      <c r="AR52" s="113">
        <f ca="1">IF(ISERROR(((VLOOKUP(AD52,'X3'!$B:$AO,6,FALSE))/(VLOOKUP(AD52,'X3'!$B:$AO,7,FALSE))-1))=TRUE," ",(((VLOOKUP(AD52,'X3'!$B:$AO,6,FALSE))/(VLOOKUP(AD52,'X3'!$B:$AO,7,FALSE))-1)))</f>
        <v>0.12928527454733563</v>
      </c>
      <c r="AS52" s="113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>65.78947368421052</v>
      </c>
      <c r="AT52" s="113">
        <f ca="1">IF(ISERROR(((VLOOKUP(AD52,'X3'!$B:$AZ,42,FALSE))))=TRUE," ",(((VLOOKUP(AD52,'X3'!$B:$AZ,42,FALSE)))))</f>
        <v>-102.10952533820654</v>
      </c>
      <c r="AU52" s="113">
        <f ca="1">IF(ISERROR(((VLOOKUP(AD52,'X3'!$B:$AZ,43,FALSE))))=TRUE," ",(((VLOOKUP(AD52,'X3'!$B:$AZ,43,FALSE)))))</f>
        <v>-99.800883253756695</v>
      </c>
      <c r="AV52" s="113">
        <f ca="1">IF(ISERROR(((VLOOKUP(AD52,'X3'!$B:$AZ,15,FALSE))))=TRUE," ",(((VLOOKUP(AD52,'X3'!$B:$AZ,15,FALSE)))))</f>
        <v>1.6287840662601161</v>
      </c>
      <c r="AW52" s="113">
        <f ca="1">IF(ISERROR(((VLOOKUP(AD52,'X3'!$B:$AZ,14,FALSE))))=TRUE," ",(((VLOOKUP(AD52,'X3'!$B:$AZ,14,FALSE)))))</f>
        <v>8.5422343324250782</v>
      </c>
      <c r="AX52" s="113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13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13" t="str">
        <f ca="1">IF(ISERROR(((VLOOKUP(AD52,'X4'!$B:$AZ,42,FALSE))))=TRUE," ",(((VLOOKUP(AD52,'X4'!$B:$AZ,42,FALSE)))))</f>
        <v xml:space="preserve"> </v>
      </c>
      <c r="BA52" s="113" t="str">
        <f ca="1">IF(ISERROR(((VLOOKUP(AD52,'X4'!$B:$AZ,43,FALSE))))=TRUE," ",(((VLOOKUP(AD52,'X4'!$B:$AZ,43,FALSE)))))</f>
        <v xml:space="preserve"> </v>
      </c>
      <c r="BB52" s="113" t="str">
        <f ca="1">IF(ISERROR(((VLOOKUP(AD52,'X4'!$B:$AZ,15,FALSE))))=TRUE," ",(((VLOOKUP(AD52,'X4'!$B:$AZ,15,FALSE)))))</f>
        <v xml:space="preserve"> </v>
      </c>
      <c r="BC52" s="113" t="str">
        <f ca="1">IF(ISERROR(((VLOOKUP(AD52,'X4'!$B:$AZ,14,FALSE))))=TRUE," ",(((VLOOKUP(AD52,'X4'!$B:$AZ,14,FALSE)))))</f>
        <v xml:space="preserve"> </v>
      </c>
      <c r="BD52" s="113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13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13" t="str">
        <f ca="1">IF(ISERROR(((VLOOKUP(AD52,'X5'!$B:$AZ,42,FALSE))))=TRUE," ",(((VLOOKUP(AD52,'X5'!$B:$AZ,42,FALSE)))))</f>
        <v xml:space="preserve"> </v>
      </c>
      <c r="BG52" s="113" t="str">
        <f ca="1">IF(ISERROR(((VLOOKUP(AD52,'X5'!$B:$AZ,43,FALSE))))=TRUE," ",(((VLOOKUP(AD52,'X5'!$B:$AZ,43,FALSE)))))</f>
        <v xml:space="preserve"> </v>
      </c>
      <c r="BH52" s="113" t="str">
        <f ca="1">IF(ISERROR(((VLOOKUP(AD52,'X5'!$B:$AZ,15,FALSE))))=TRUE," ",(((VLOOKUP(AD52,'X5'!$B:$AZ,15,FALSE)))))</f>
        <v xml:space="preserve"> </v>
      </c>
      <c r="BI52" s="113" t="str">
        <f ca="1">IF(ISERROR(((VLOOKUP(AD52,'X5'!$B:$AZ,14,FALSE))))=TRUE," ",(((VLOOKUP(AD52,'X5'!$B:$AZ,14,FALSE)))))</f>
        <v xml:space="preserve"> </v>
      </c>
      <c r="BJ52" s="113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13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13" t="str">
        <f ca="1">IF(ISERROR(((VLOOKUP(AD52,'X6'!$B:$AZ,42,FALSE))))=TRUE," ",(((VLOOKUP(AD52,'X6'!$B:$AZ,42,FALSE)))))</f>
        <v xml:space="preserve"> </v>
      </c>
      <c r="BM52" s="113" t="str">
        <f ca="1">IF(ISERROR(((VLOOKUP(AD52,'X6'!$B:$AZ,43,FALSE))))=TRUE," ",(((VLOOKUP(AD52,'X6'!$B:$AZ,43,FALSE)))))</f>
        <v xml:space="preserve"> </v>
      </c>
      <c r="BN52" s="113" t="str">
        <f ca="1">IF(ISERROR(((VLOOKUP(AD52,'X6'!$B:$AZ,15,FALSE))))=TRUE," ",(((VLOOKUP(AD52,'X6'!$B:$AZ,15,FALSE)))))</f>
        <v xml:space="preserve"> </v>
      </c>
      <c r="BO52" s="113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65">
        <f t="shared" si="16"/>
        <v>6</v>
      </c>
      <c r="B53" s="122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FME GY Equity</v>
      </c>
      <c r="C53" s="122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Fresenius Medical Care AG &amp; Co</v>
      </c>
      <c r="D53" s="122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23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68.760000000000005</v>
      </c>
      <c r="F53" s="123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84.5</v>
      </c>
      <c r="G53" s="123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22.89121582315299</v>
      </c>
      <c r="H53" s="123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24516.234561327288</v>
      </c>
      <c r="I53" s="124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17</v>
      </c>
      <c r="J53" s="124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1</v>
      </c>
      <c r="K53" s="124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24</v>
      </c>
      <c r="L53" s="125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14.87667676330593</v>
      </c>
      <c r="M53" s="125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13.941605839416058</v>
      </c>
      <c r="N53" s="126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-6.4346636087124542</v>
      </c>
      <c r="O53" s="125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8.4061220091089872</v>
      </c>
      <c r="P53" s="125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8.1318437709434797</v>
      </c>
      <c r="Q53" s="126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-3.91343993027361</v>
      </c>
      <c r="R53" s="126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1.9866201279813847</v>
      </c>
      <c r="S53" s="126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2.2566371681415802</v>
      </c>
      <c r="V53" s="43"/>
      <c r="W53" s="43">
        <f t="shared" si="14"/>
        <v>10</v>
      </c>
      <c r="X53" s="43"/>
      <c r="Y53" s="119">
        <f t="shared" ca="1" si="12"/>
        <v>0</v>
      </c>
      <c r="Z53" s="88" t="s">
        <v>149</v>
      </c>
      <c r="AB53" s="42">
        <f t="shared" si="13"/>
        <v>1</v>
      </c>
      <c r="AC53" s="42">
        <f t="shared" si="15"/>
        <v>9</v>
      </c>
      <c r="AD53" s="111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MUV2 GY Equity</v>
      </c>
      <c r="AE53" s="112">
        <f t="shared" ca="1" si="11"/>
        <v>0.13782739373121511</v>
      </c>
      <c r="AF53" s="113" t="str">
        <f>IF(ISERROR(((VLOOKUP(AD53,'X1'!$B:$AO,6,FALSE))/(VLOOKUP(AD53,'X1'!$B:$AO,7,FALSE))-1))=TRUE," ",(((VLOOKUP(AD53,'X1'!$B:$AO,6,FALSE))/(VLOOKUP(AD53,'X1'!$B:$AO,7,FALSE))-1)))</f>
        <v xml:space="preserve"> </v>
      </c>
      <c r="AG53" s="113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13" t="str">
        <f>IF(ISERROR(((VLOOKUP(AD53,'X1'!$B:$AZ,42,FALSE))))=TRUE," ",(((VLOOKUP(AD53,'X1'!$B:$AZ,42,FALSE)))))</f>
        <v xml:space="preserve"> </v>
      </c>
      <c r="AI53" s="113" t="str">
        <f>IF(ISERROR(((VLOOKUP(AD53,'X1'!$B:$AZ,43,FALSE))))=TRUE," ",(((VLOOKUP(AD53,'X1'!$B:$AZ,43,FALSE)))))</f>
        <v xml:space="preserve"> </v>
      </c>
      <c r="AJ53" s="113" t="str">
        <f>IF(ISERROR(((VLOOKUP(AD53,'X1'!$B:$AZ,15,FALSE))))=TRUE," ",(((VLOOKUP(AD53,'X1'!$B:$AZ,15,FALSE)))))</f>
        <v xml:space="preserve"> </v>
      </c>
      <c r="AK53" s="113" t="str">
        <f>IF(ISERROR(((VLOOKUP(AD53,'X1'!$B:$AZ,14,FALSE))))=TRUE," ",(((VLOOKUP(AD53,'X1'!$B:$AZ,14,FALSE)))))</f>
        <v xml:space="preserve"> </v>
      </c>
      <c r="AL53" s="113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13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13" t="str">
        <f ca="1">IF(ISERROR(((VLOOKUP(AD53,'X2'!$B:$AZ,42,FALSE))))=TRUE," ",(((VLOOKUP(AD53,'X2'!$B:$AZ,42,FALSE)))))</f>
        <v xml:space="preserve"> </v>
      </c>
      <c r="AO53" s="113" t="str">
        <f ca="1">IF(ISERROR(((VLOOKUP(AD53,'X2'!$B:$AZ,43,FALSE))))=TRUE," ",(((VLOOKUP(AD53,'X2'!$B:$AZ,43,FALSE)))))</f>
        <v xml:space="preserve"> </v>
      </c>
      <c r="AP53" s="113" t="str">
        <f ca="1">IF(ISERROR(((VLOOKUP(AD53,'X2'!$B:$AZ,15,FALSE))))=TRUE," ",(((VLOOKUP(AD53,'X2'!$B:$AZ,15,FALSE)))))</f>
        <v xml:space="preserve"> </v>
      </c>
      <c r="AQ53" s="113" t="str">
        <f ca="1">IF(ISERROR(((VLOOKUP(AD53,'X2'!$B:$AZ,14,FALSE))))=TRUE," ",(((VLOOKUP(AD53,'X2'!$B:$AZ,14,FALSE)))))</f>
        <v xml:space="preserve"> </v>
      </c>
      <c r="AR53" s="113">
        <f ca="1">IF(ISERROR(((VLOOKUP(AD53,'X3'!$B:$AO,6,FALSE))/(VLOOKUP(AD53,'X3'!$B:$AO,7,FALSE))-1))=TRUE," ",(((VLOOKUP(AD53,'X3'!$B:$AO,6,FALSE))/(VLOOKUP(AD53,'X3'!$B:$AO,7,FALSE))-1)))</f>
        <v>0.13782739373121511</v>
      </c>
      <c r="AS53" s="113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>41.379310344827587</v>
      </c>
      <c r="AT53" s="113">
        <f ca="1">IF(ISERROR(((VLOOKUP(AD53,'X3'!$B:$AZ,42,FALSE))))=TRUE," ",(((VLOOKUP(AD53,'X3'!$B:$AZ,42,FALSE)))))</f>
        <v>-63.299968870515414</v>
      </c>
      <c r="AU53" s="113" t="str">
        <f ca="1">IF(ISERROR(((VLOOKUP(AD53,'X3'!$B:$AZ,43,FALSE))))=TRUE," ",(((VLOOKUP(AD53,'X3'!$B:$AZ,43,FALSE)))))</f>
        <v xml:space="preserve"> </v>
      </c>
      <c r="AV53" s="113">
        <f ca="1">IF(ISERROR(((VLOOKUP(AD53,'X3'!$B:$AZ,15,FALSE))))=TRUE," ",(((VLOOKUP(AD53,'X3'!$B:$AZ,15,FALSE)))))</f>
        <v>4.4662945470158864</v>
      </c>
      <c r="AW53" s="113">
        <f ca="1">IF(ISERROR(((VLOOKUP(AD53,'X3'!$B:$AZ,14,FALSE))))=TRUE," ",(((VLOOKUP(AD53,'X3'!$B:$AZ,14,FALSE)))))</f>
        <v>-52.714812862414327</v>
      </c>
      <c r="AX53" s="113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13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13" t="str">
        <f ca="1">IF(ISERROR(((VLOOKUP(AD53,'X4'!$B:$AZ,42,FALSE))))=TRUE," ",(((VLOOKUP(AD53,'X4'!$B:$AZ,42,FALSE)))))</f>
        <v xml:space="preserve"> </v>
      </c>
      <c r="BA53" s="113" t="str">
        <f ca="1">IF(ISERROR(((VLOOKUP(AD53,'X4'!$B:$AZ,43,FALSE))))=TRUE," ",(((VLOOKUP(AD53,'X4'!$B:$AZ,43,FALSE)))))</f>
        <v xml:space="preserve"> </v>
      </c>
      <c r="BB53" s="113" t="str">
        <f ca="1">IF(ISERROR(((VLOOKUP(AD53,'X4'!$B:$AZ,15,FALSE))))=TRUE," ",(((VLOOKUP(AD53,'X4'!$B:$AZ,15,FALSE)))))</f>
        <v xml:space="preserve"> </v>
      </c>
      <c r="BC53" s="113" t="str">
        <f ca="1">IF(ISERROR(((VLOOKUP(AD53,'X4'!$B:$AZ,14,FALSE))))=TRUE," ",(((VLOOKUP(AD53,'X4'!$B:$AZ,14,FALSE)))))</f>
        <v xml:space="preserve"> </v>
      </c>
      <c r="BD53" s="113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13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13" t="str">
        <f ca="1">IF(ISERROR(((VLOOKUP(AD53,'X5'!$B:$AZ,42,FALSE))))=TRUE," ",(((VLOOKUP(AD53,'X5'!$B:$AZ,42,FALSE)))))</f>
        <v xml:space="preserve"> </v>
      </c>
      <c r="BG53" s="113" t="str">
        <f ca="1">IF(ISERROR(((VLOOKUP(AD53,'X5'!$B:$AZ,43,FALSE))))=TRUE," ",(((VLOOKUP(AD53,'X5'!$B:$AZ,43,FALSE)))))</f>
        <v xml:space="preserve"> </v>
      </c>
      <c r="BH53" s="113" t="str">
        <f ca="1">IF(ISERROR(((VLOOKUP(AD53,'X5'!$B:$AZ,15,FALSE))))=TRUE," ",(((VLOOKUP(AD53,'X5'!$B:$AZ,15,FALSE)))))</f>
        <v xml:space="preserve"> </v>
      </c>
      <c r="BI53" s="113" t="str">
        <f ca="1">IF(ISERROR(((VLOOKUP(AD53,'X5'!$B:$AZ,14,FALSE))))=TRUE," ",(((VLOOKUP(AD53,'X5'!$B:$AZ,14,FALSE)))))</f>
        <v xml:space="preserve"> </v>
      </c>
      <c r="BJ53" s="113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13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13" t="str">
        <f ca="1">IF(ISERROR(((VLOOKUP(AD53,'X6'!$B:$AZ,42,FALSE))))=TRUE," ",(((VLOOKUP(AD53,'X6'!$B:$AZ,42,FALSE)))))</f>
        <v xml:space="preserve"> </v>
      </c>
      <c r="BM53" s="113" t="str">
        <f ca="1">IF(ISERROR(((VLOOKUP(AD53,'X6'!$B:$AZ,43,FALSE))))=TRUE," ",(((VLOOKUP(AD53,'X6'!$B:$AZ,43,FALSE)))))</f>
        <v xml:space="preserve"> </v>
      </c>
      <c r="BN53" s="113" t="str">
        <f ca="1">IF(ISERROR(((VLOOKUP(AD53,'X6'!$B:$AZ,15,FALSE))))=TRUE," ",(((VLOOKUP(AD53,'X6'!$B:$AZ,15,FALSE)))))</f>
        <v xml:space="preserve"> </v>
      </c>
      <c r="BO53" s="113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65">
        <f t="shared" si="16"/>
        <v>7</v>
      </c>
      <c r="B54" s="122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FRE GY Equity</v>
      </c>
      <c r="C54" s="122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Fresenius SE &amp; Co KGaA</v>
      </c>
      <c r="D54" s="122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23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38.21</v>
      </c>
      <c r="F54" s="123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50</v>
      </c>
      <c r="G54" s="123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30.855796911803179</v>
      </c>
      <c r="H54" s="123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25935.047433964304</v>
      </c>
      <c r="I54" s="124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20</v>
      </c>
      <c r="J54" s="124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1</v>
      </c>
      <c r="K54" s="124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24</v>
      </c>
      <c r="L54" s="125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11.936894720399875</v>
      </c>
      <c r="M54" s="125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10.821297082979326</v>
      </c>
      <c r="N54" s="126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-24.924121982912329</v>
      </c>
      <c r="O54" s="125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7.9841865746521119</v>
      </c>
      <c r="P54" s="125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7.4241475563909773</v>
      </c>
      <c r="Q54" s="126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-8.7363921101913373</v>
      </c>
      <c r="R54" s="126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2.2716566343889033</v>
      </c>
      <c r="S54" s="126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-5.1555555555555532</v>
      </c>
      <c r="V54" s="43"/>
      <c r="W54" s="43">
        <f t="shared" si="14"/>
        <v>11</v>
      </c>
      <c r="X54" s="43"/>
      <c r="Y54" s="119">
        <f t="shared" ca="1" si="12"/>
        <v>0</v>
      </c>
      <c r="Z54" s="89" t="s">
        <v>149</v>
      </c>
      <c r="AB54" s="42">
        <f t="shared" si="13"/>
        <v>1</v>
      </c>
      <c r="AC54" s="42">
        <f t="shared" si="15"/>
        <v>10</v>
      </c>
      <c r="AD54" s="111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SAP GY Equity</v>
      </c>
      <c r="AE54" s="112">
        <f t="shared" ca="1" si="11"/>
        <v>0.1675562333206253</v>
      </c>
      <c r="AF54" s="113" t="str">
        <f>IF(ISERROR(((VLOOKUP(AD54,'X1'!$B:$AO,6,FALSE))/(VLOOKUP(AD54,'X1'!$B:$AO,7,FALSE))-1))=TRUE," ",(((VLOOKUP(AD54,'X1'!$B:$AO,6,FALSE))/(VLOOKUP(AD54,'X1'!$B:$AO,7,FALSE))-1)))</f>
        <v xml:space="preserve"> </v>
      </c>
      <c r="AG54" s="113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13" t="str">
        <f>IF(ISERROR(((VLOOKUP(AD54,'X1'!$B:$AZ,42,FALSE))))=TRUE," ",(((VLOOKUP(AD54,'X1'!$B:$AZ,42,FALSE)))))</f>
        <v xml:space="preserve"> </v>
      </c>
      <c r="AI54" s="113" t="str">
        <f>IF(ISERROR(((VLOOKUP(AD54,'X1'!$B:$AZ,43,FALSE))))=TRUE," ",(((VLOOKUP(AD54,'X1'!$B:$AZ,43,FALSE)))))</f>
        <v xml:space="preserve"> </v>
      </c>
      <c r="AJ54" s="113" t="str">
        <f>IF(ISERROR(((VLOOKUP(AD54,'X1'!$B:$AZ,15,FALSE))))=TRUE," ",(((VLOOKUP(AD54,'X1'!$B:$AZ,15,FALSE)))))</f>
        <v xml:space="preserve"> </v>
      </c>
      <c r="AK54" s="113" t="str">
        <f>IF(ISERROR(((VLOOKUP(AD54,'X1'!$B:$AZ,14,FALSE))))=TRUE," ",(((VLOOKUP(AD54,'X1'!$B:$AZ,14,FALSE)))))</f>
        <v xml:space="preserve"> </v>
      </c>
      <c r="AL54" s="113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13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13" t="str">
        <f ca="1">IF(ISERROR(((VLOOKUP(AD54,'X2'!$B:$AZ,42,FALSE))))=TRUE," ",(((VLOOKUP(AD54,'X2'!$B:$AZ,42,FALSE)))))</f>
        <v xml:space="preserve"> </v>
      </c>
      <c r="AO54" s="113" t="str">
        <f ca="1">IF(ISERROR(((VLOOKUP(AD54,'X2'!$B:$AZ,43,FALSE))))=TRUE," ",(((VLOOKUP(AD54,'X2'!$B:$AZ,43,FALSE)))))</f>
        <v xml:space="preserve"> </v>
      </c>
      <c r="AP54" s="113" t="str">
        <f ca="1">IF(ISERROR(((VLOOKUP(AD54,'X2'!$B:$AZ,15,FALSE))))=TRUE," ",(((VLOOKUP(AD54,'X2'!$B:$AZ,15,FALSE)))))</f>
        <v xml:space="preserve"> </v>
      </c>
      <c r="AQ54" s="113" t="str">
        <f ca="1">IF(ISERROR(((VLOOKUP(AD54,'X2'!$B:$AZ,14,FALSE))))=TRUE," ",(((VLOOKUP(AD54,'X2'!$B:$AZ,14,FALSE)))))</f>
        <v xml:space="preserve"> </v>
      </c>
      <c r="AR54" s="113">
        <f ca="1">IF(ISERROR(((VLOOKUP(AD54,'X3'!$B:$AO,6,FALSE))/(VLOOKUP(AD54,'X3'!$B:$AO,7,FALSE))-1))=TRUE," ",(((VLOOKUP(AD54,'X3'!$B:$AO,6,FALSE))/(VLOOKUP(AD54,'X3'!$B:$AO,7,FALSE))-1)))</f>
        <v>0.1675562333206253</v>
      </c>
      <c r="AS54" s="113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>51.351351351351354</v>
      </c>
      <c r="AT54" s="113">
        <f ca="1">IF(ISERROR(((VLOOKUP(AD54,'X3'!$B:$AZ,42,FALSE))))=TRUE," ",(((VLOOKUP(AD54,'X3'!$B:$AZ,42,FALSE)))))</f>
        <v>-26.998384349418213</v>
      </c>
      <c r="AU54" s="113">
        <f ca="1">IF(ISERROR(((VLOOKUP(AD54,'X3'!$B:$AZ,43,FALSE))))=TRUE," ",(((VLOOKUP(AD54,'X3'!$B:$AZ,43,FALSE)))))</f>
        <v>-76.228135041842492</v>
      </c>
      <c r="AV54" s="113">
        <f ca="1">IF(ISERROR(((VLOOKUP(AD54,'X3'!$B:$AZ,15,FALSE))))=TRUE," ",(((VLOOKUP(AD54,'X3'!$B:$AZ,15,FALSE)))))</f>
        <v>1.598360655737705</v>
      </c>
      <c r="AW54" s="113">
        <f ca="1">IF(ISERROR(((VLOOKUP(AD54,'X3'!$B:$AZ,14,FALSE))))=TRUE," ",(((VLOOKUP(AD54,'X3'!$B:$AZ,14,FALSE)))))</f>
        <v>1.682974559686877</v>
      </c>
      <c r="AX54" s="113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13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13" t="str">
        <f ca="1">IF(ISERROR(((VLOOKUP(AD54,'X4'!$B:$AZ,42,FALSE))))=TRUE," ",(((VLOOKUP(AD54,'X4'!$B:$AZ,42,FALSE)))))</f>
        <v xml:space="preserve"> </v>
      </c>
      <c r="BA54" s="113" t="str">
        <f ca="1">IF(ISERROR(((VLOOKUP(AD54,'X4'!$B:$AZ,43,FALSE))))=TRUE," ",(((VLOOKUP(AD54,'X4'!$B:$AZ,43,FALSE)))))</f>
        <v xml:space="preserve"> </v>
      </c>
      <c r="BB54" s="113" t="str">
        <f ca="1">IF(ISERROR(((VLOOKUP(AD54,'X4'!$B:$AZ,15,FALSE))))=TRUE," ",(((VLOOKUP(AD54,'X4'!$B:$AZ,15,FALSE)))))</f>
        <v xml:space="preserve"> </v>
      </c>
      <c r="BC54" s="113" t="str">
        <f ca="1">IF(ISERROR(((VLOOKUP(AD54,'X4'!$B:$AZ,14,FALSE))))=TRUE," ",(((VLOOKUP(AD54,'X4'!$B:$AZ,14,FALSE)))))</f>
        <v xml:space="preserve"> </v>
      </c>
      <c r="BD54" s="113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13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13" t="str">
        <f ca="1">IF(ISERROR(((VLOOKUP(AD54,'X5'!$B:$AZ,42,FALSE))))=TRUE," ",(((VLOOKUP(AD54,'X5'!$B:$AZ,42,FALSE)))))</f>
        <v xml:space="preserve"> </v>
      </c>
      <c r="BG54" s="113" t="str">
        <f ca="1">IF(ISERROR(((VLOOKUP(AD54,'X5'!$B:$AZ,43,FALSE))))=TRUE," ",(((VLOOKUP(AD54,'X5'!$B:$AZ,43,FALSE)))))</f>
        <v xml:space="preserve"> </v>
      </c>
      <c r="BH54" s="113" t="str">
        <f ca="1">IF(ISERROR(((VLOOKUP(AD54,'X5'!$B:$AZ,15,FALSE))))=TRUE," ",(((VLOOKUP(AD54,'X5'!$B:$AZ,15,FALSE)))))</f>
        <v xml:space="preserve"> </v>
      </c>
      <c r="BI54" s="113" t="str">
        <f ca="1">IF(ISERROR(((VLOOKUP(AD54,'X5'!$B:$AZ,14,FALSE))))=TRUE," ",(((VLOOKUP(AD54,'X5'!$B:$AZ,14,FALSE)))))</f>
        <v xml:space="preserve"> </v>
      </c>
      <c r="BJ54" s="113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13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13" t="str">
        <f ca="1">IF(ISERROR(((VLOOKUP(AD54,'X6'!$B:$AZ,42,FALSE))))=TRUE," ",(((VLOOKUP(AD54,'X6'!$B:$AZ,42,FALSE)))))</f>
        <v xml:space="preserve"> </v>
      </c>
      <c r="BM54" s="113" t="str">
        <f ca="1">IF(ISERROR(((VLOOKUP(AD54,'X6'!$B:$AZ,43,FALSE))))=TRUE," ",(((VLOOKUP(AD54,'X6'!$B:$AZ,43,FALSE)))))</f>
        <v xml:space="preserve"> </v>
      </c>
      <c r="BN54" s="113" t="str">
        <f ca="1">IF(ISERROR(((VLOOKUP(AD54,'X6'!$B:$AZ,15,FALSE))))=TRUE," ",(((VLOOKUP(AD54,'X6'!$B:$AZ,15,FALSE)))))</f>
        <v xml:space="preserve"> </v>
      </c>
      <c r="BO54" s="113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65">
        <f t="shared" si="16"/>
        <v>8</v>
      </c>
      <c r="B55" s="122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LIN GY Equity</v>
      </c>
      <c r="C55" s="122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Linde PLC</v>
      </c>
      <c r="D55" s="122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Materials</v>
      </c>
      <c r="E55" s="123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210.3</v>
      </c>
      <c r="F55" s="123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237.48869323730469</v>
      </c>
      <c r="G55" s="123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12.928527454733562</v>
      </c>
      <c r="H55" s="123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133985.16544865823</v>
      </c>
      <c r="I55" s="124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26</v>
      </c>
      <c r="J55" s="124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1</v>
      </c>
      <c r="K55" s="124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38</v>
      </c>
      <c r="L55" s="125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32.134957188286911</v>
      </c>
      <c r="M55" s="125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28.97783858733241</v>
      </c>
      <c r="N55" s="126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102.10952533820654</v>
      </c>
      <c r="O55" s="125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17.479558024972825</v>
      </c>
      <c r="P55" s="125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16.032119697634446</v>
      </c>
      <c r="Q55" s="126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99.800883253756695</v>
      </c>
      <c r="R55" s="126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1.6287840662601161</v>
      </c>
      <c r="S55" s="126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8.5422343324250782</v>
      </c>
      <c r="V55" s="43"/>
      <c r="W55" s="43">
        <f t="shared" si="14"/>
        <v>12</v>
      </c>
      <c r="X55" s="43"/>
      <c r="Y55" s="119">
        <f t="shared" ca="1" si="12"/>
        <v>0</v>
      </c>
      <c r="Z55" s="129" t="s">
        <v>149</v>
      </c>
      <c r="AB55" s="42">
        <f t="shared" si="13"/>
        <v>1</v>
      </c>
      <c r="AC55" s="42">
        <f t="shared" si="15"/>
        <v>11</v>
      </c>
      <c r="AD55" s="111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VNA GY Equity</v>
      </c>
      <c r="AE55" s="112">
        <f t="shared" ca="1" si="11"/>
        <v>0.14171801377310622</v>
      </c>
      <c r="AF55" s="113" t="str">
        <f>IF(ISERROR(((VLOOKUP(AD55,'X1'!$B:$AO,6,FALSE))/(VLOOKUP(AD55,'X1'!$B:$AO,7,FALSE))-1))=TRUE," ",(((VLOOKUP(AD55,'X1'!$B:$AO,6,FALSE))/(VLOOKUP(AD55,'X1'!$B:$AO,7,FALSE))-1)))</f>
        <v xml:space="preserve"> </v>
      </c>
      <c r="AG55" s="113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13" t="str">
        <f>IF(ISERROR(((VLOOKUP(AD55,'X1'!$B:$AZ,42,FALSE))))=TRUE," ",(((VLOOKUP(AD55,'X1'!$B:$AZ,42,FALSE)))))</f>
        <v xml:space="preserve"> </v>
      </c>
      <c r="AI55" s="113" t="str">
        <f>IF(ISERROR(((VLOOKUP(AD55,'X1'!$B:$AZ,43,FALSE))))=TRUE," ",(((VLOOKUP(AD55,'X1'!$B:$AZ,43,FALSE)))))</f>
        <v xml:space="preserve"> </v>
      </c>
      <c r="AJ55" s="113" t="str">
        <f>IF(ISERROR(((VLOOKUP(AD55,'X1'!$B:$AZ,15,FALSE))))=TRUE," ",(((VLOOKUP(AD55,'X1'!$B:$AZ,15,FALSE)))))</f>
        <v xml:space="preserve"> </v>
      </c>
      <c r="AK55" s="113" t="str">
        <f>IF(ISERROR(((VLOOKUP(AD55,'X1'!$B:$AZ,14,FALSE))))=TRUE," ",(((VLOOKUP(AD55,'X1'!$B:$AZ,14,FALSE)))))</f>
        <v xml:space="preserve"> </v>
      </c>
      <c r="AL55" s="113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13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13" t="str">
        <f ca="1">IF(ISERROR(((VLOOKUP(AD55,'X2'!$B:$AZ,42,FALSE))))=TRUE," ",(((VLOOKUP(AD55,'X2'!$B:$AZ,42,FALSE)))))</f>
        <v xml:space="preserve"> </v>
      </c>
      <c r="AO55" s="113" t="str">
        <f ca="1">IF(ISERROR(((VLOOKUP(AD55,'X2'!$B:$AZ,43,FALSE))))=TRUE," ",(((VLOOKUP(AD55,'X2'!$B:$AZ,43,FALSE)))))</f>
        <v xml:space="preserve"> </v>
      </c>
      <c r="AP55" s="113" t="str">
        <f ca="1">IF(ISERROR(((VLOOKUP(AD55,'X2'!$B:$AZ,15,FALSE))))=TRUE," ",(((VLOOKUP(AD55,'X2'!$B:$AZ,15,FALSE)))))</f>
        <v xml:space="preserve"> </v>
      </c>
      <c r="AQ55" s="113" t="str">
        <f ca="1">IF(ISERROR(((VLOOKUP(AD55,'X2'!$B:$AZ,14,FALSE))))=TRUE," ",(((VLOOKUP(AD55,'X2'!$B:$AZ,14,FALSE)))))</f>
        <v xml:space="preserve"> </v>
      </c>
      <c r="AR55" s="113">
        <f ca="1">IF(ISERROR(((VLOOKUP(AD55,'X3'!$B:$AO,6,FALSE))/(VLOOKUP(AD55,'X3'!$B:$AO,7,FALSE))-1))=TRUE," ",(((VLOOKUP(AD55,'X3'!$B:$AO,6,FALSE))/(VLOOKUP(AD55,'X3'!$B:$AO,7,FALSE))-1)))</f>
        <v>0.14171801377310622</v>
      </c>
      <c r="AS55" s="113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>66.666666666666671</v>
      </c>
      <c r="AT55" s="113">
        <f ca="1">IF(ISERROR(((VLOOKUP(AD55,'X3'!$B:$AZ,42,FALSE))))=TRUE," ",(((VLOOKUP(AD55,'X3'!$B:$AZ,42,FALSE)))))</f>
        <v>-51.417523665878953</v>
      </c>
      <c r="AU55" s="113">
        <f ca="1">IF(ISERROR(((VLOOKUP(AD55,'X3'!$B:$AZ,43,FALSE))))=TRUE," ",(((VLOOKUP(AD55,'X3'!$B:$AZ,43,FALSE)))))</f>
        <v>-187.60365790196767</v>
      </c>
      <c r="AV55" s="113">
        <f ca="1">IF(ISERROR(((VLOOKUP(AD55,'X3'!$B:$AZ,15,FALSE))))=TRUE," ",(((VLOOKUP(AD55,'X3'!$B:$AZ,15,FALSE)))))</f>
        <v>3.1986226893802101</v>
      </c>
      <c r="AW55" s="113">
        <f ca="1">IF(ISERROR(((VLOOKUP(AD55,'X3'!$B:$AZ,14,FALSE))))=TRUE," ",(((VLOOKUP(AD55,'X3'!$B:$AZ,14,FALSE)))))</f>
        <v>58.068965517241402</v>
      </c>
      <c r="AX55" s="113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13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13" t="str">
        <f ca="1">IF(ISERROR(((VLOOKUP(AD55,'X4'!$B:$AZ,42,FALSE))))=TRUE," ",(((VLOOKUP(AD55,'X4'!$B:$AZ,42,FALSE)))))</f>
        <v xml:space="preserve"> </v>
      </c>
      <c r="BA55" s="113" t="str">
        <f ca="1">IF(ISERROR(((VLOOKUP(AD55,'X4'!$B:$AZ,43,FALSE))))=TRUE," ",(((VLOOKUP(AD55,'X4'!$B:$AZ,43,FALSE)))))</f>
        <v xml:space="preserve"> </v>
      </c>
      <c r="BB55" s="113" t="str">
        <f ca="1">IF(ISERROR(((VLOOKUP(AD55,'X4'!$B:$AZ,15,FALSE))))=TRUE," ",(((VLOOKUP(AD55,'X4'!$B:$AZ,15,FALSE)))))</f>
        <v xml:space="preserve"> </v>
      </c>
      <c r="BC55" s="113" t="str">
        <f ca="1">IF(ISERROR(((VLOOKUP(AD55,'X4'!$B:$AZ,14,FALSE))))=TRUE," ",(((VLOOKUP(AD55,'X4'!$B:$AZ,14,FALSE)))))</f>
        <v xml:space="preserve"> </v>
      </c>
      <c r="BD55" s="113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13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13" t="str">
        <f ca="1">IF(ISERROR(((VLOOKUP(AD55,'X5'!$B:$AZ,42,FALSE))))=TRUE," ",(((VLOOKUP(AD55,'X5'!$B:$AZ,42,FALSE)))))</f>
        <v xml:space="preserve"> </v>
      </c>
      <c r="BG55" s="113" t="str">
        <f ca="1">IF(ISERROR(((VLOOKUP(AD55,'X5'!$B:$AZ,43,FALSE))))=TRUE," ",(((VLOOKUP(AD55,'X5'!$B:$AZ,43,FALSE)))))</f>
        <v xml:space="preserve"> </v>
      </c>
      <c r="BH55" s="113" t="str">
        <f ca="1">IF(ISERROR(((VLOOKUP(AD55,'X5'!$B:$AZ,15,FALSE))))=TRUE," ",(((VLOOKUP(AD55,'X5'!$B:$AZ,15,FALSE)))))</f>
        <v xml:space="preserve"> </v>
      </c>
      <c r="BI55" s="113" t="str">
        <f ca="1">IF(ISERROR(((VLOOKUP(AD55,'X5'!$B:$AZ,14,FALSE))))=TRUE," ",(((VLOOKUP(AD55,'X5'!$B:$AZ,14,FALSE)))))</f>
        <v xml:space="preserve"> </v>
      </c>
      <c r="BJ55" s="113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13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13" t="str">
        <f ca="1">IF(ISERROR(((VLOOKUP(AD55,'X6'!$B:$AZ,42,FALSE))))=TRUE," ",(((VLOOKUP(AD55,'X6'!$B:$AZ,42,FALSE)))))</f>
        <v xml:space="preserve"> </v>
      </c>
      <c r="BM55" s="113" t="str">
        <f ca="1">IF(ISERROR(((VLOOKUP(AD55,'X6'!$B:$AZ,43,FALSE))))=TRUE," ",(((VLOOKUP(AD55,'X6'!$B:$AZ,43,FALSE)))))</f>
        <v xml:space="preserve"> </v>
      </c>
      <c r="BN55" s="113" t="str">
        <f ca="1">IF(ISERROR(((VLOOKUP(AD55,'X6'!$B:$AZ,15,FALSE))))=TRUE," ",(((VLOOKUP(AD55,'X6'!$B:$AZ,15,FALSE)))))</f>
        <v xml:space="preserve"> </v>
      </c>
      <c r="BO55" s="113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65">
        <f t="shared" si="16"/>
        <v>9</v>
      </c>
      <c r="B56" s="122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MUV2 GY Equity</v>
      </c>
      <c r="C56" s="122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Muenchener Rueckversicherungs-</v>
      </c>
      <c r="D56" s="122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Financials</v>
      </c>
      <c r="E56" s="123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232.9</v>
      </c>
      <c r="F56" s="123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265</v>
      </c>
      <c r="G56" s="123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13.782739373121512</v>
      </c>
      <c r="H56" s="123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39722.592054769644</v>
      </c>
      <c r="I56" s="124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16</v>
      </c>
      <c r="J56" s="124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4</v>
      </c>
      <c r="K56" s="124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29</v>
      </c>
      <c r="L56" s="125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25.964325529542919</v>
      </c>
      <c r="M56" s="125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11.467257508616447</v>
      </c>
      <c r="N56" s="126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63.299968870515414</v>
      </c>
      <c r="O56" s="125" t="str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NA</v>
      </c>
      <c r="P56" s="125" t="str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NA</v>
      </c>
      <c r="Q56" s="126" t="str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 xml:space="preserve"> </v>
      </c>
      <c r="R56" s="126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4.4662945470158864</v>
      </c>
      <c r="S56" s="126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-52.714812862414327</v>
      </c>
      <c r="V56" s="43"/>
      <c r="W56" s="43">
        <f t="shared" si="14"/>
        <v>13</v>
      </c>
      <c r="X56" s="43"/>
      <c r="Y56" s="119">
        <f t="shared" ca="1" si="12"/>
        <v>0</v>
      </c>
      <c r="Z56" s="90" t="s">
        <v>149</v>
      </c>
      <c r="AB56" s="42">
        <f t="shared" si="13"/>
        <v>2</v>
      </c>
      <c r="AC56" s="42">
        <f t="shared" si="15"/>
        <v>12</v>
      </c>
      <c r="AD56" s="111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/>
      </c>
      <c r="AE56" s="112" t="str">
        <f t="shared" ca="1" si="11"/>
        <v xml:space="preserve"> </v>
      </c>
      <c r="AF56" s="113" t="str">
        <f>IF(ISERROR(((VLOOKUP(AD56,'X1'!$B:$AO,6,FALSE))/(VLOOKUP(AD56,'X1'!$B:$AO,7,FALSE))-1))=TRUE," ",(((VLOOKUP(AD56,'X1'!$B:$AO,6,FALSE))/(VLOOKUP(AD56,'X1'!$B:$AO,7,FALSE))-1)))</f>
        <v xml:space="preserve"> </v>
      </c>
      <c r="AG56" s="113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13" t="str">
        <f>IF(ISERROR(((VLOOKUP(AD56,'X1'!$B:$AZ,42,FALSE))))=TRUE," ",(((VLOOKUP(AD56,'X1'!$B:$AZ,42,FALSE)))))</f>
        <v xml:space="preserve"> </v>
      </c>
      <c r="AI56" s="113" t="str">
        <f>IF(ISERROR(((VLOOKUP(AD56,'X1'!$B:$AZ,43,FALSE))))=TRUE," ",(((VLOOKUP(AD56,'X1'!$B:$AZ,43,FALSE)))))</f>
        <v xml:space="preserve"> </v>
      </c>
      <c r="AJ56" s="113" t="str">
        <f>IF(ISERROR(((VLOOKUP(AD56,'X1'!$B:$AZ,15,FALSE))))=TRUE," ",(((VLOOKUP(AD56,'X1'!$B:$AZ,15,FALSE)))))</f>
        <v xml:space="preserve"> </v>
      </c>
      <c r="AK56" s="113" t="str">
        <f>IF(ISERROR(((VLOOKUP(AD56,'X1'!$B:$AZ,14,FALSE))))=TRUE," ",(((VLOOKUP(AD56,'X1'!$B:$AZ,14,FALSE)))))</f>
        <v xml:space="preserve"> </v>
      </c>
      <c r="AL56" s="113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13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13" t="str">
        <f ca="1">IF(ISERROR(((VLOOKUP(AD56,'X2'!$B:$AZ,42,FALSE))))=TRUE," ",(((VLOOKUP(AD56,'X2'!$B:$AZ,42,FALSE)))))</f>
        <v xml:space="preserve"> </v>
      </c>
      <c r="AO56" s="113" t="str">
        <f ca="1">IF(ISERROR(((VLOOKUP(AD56,'X2'!$B:$AZ,43,FALSE))))=TRUE," ",(((VLOOKUP(AD56,'X2'!$B:$AZ,43,FALSE)))))</f>
        <v xml:space="preserve"> </v>
      </c>
      <c r="AP56" s="113" t="str">
        <f ca="1">IF(ISERROR(((VLOOKUP(AD56,'X2'!$B:$AZ,15,FALSE))))=TRUE," ",(((VLOOKUP(AD56,'X2'!$B:$AZ,15,FALSE)))))</f>
        <v xml:space="preserve"> </v>
      </c>
      <c r="AQ56" s="113" t="str">
        <f ca="1">IF(ISERROR(((VLOOKUP(AD56,'X2'!$B:$AZ,14,FALSE))))=TRUE," ",(((VLOOKUP(AD56,'X2'!$B:$AZ,14,FALSE)))))</f>
        <v xml:space="preserve"> </v>
      </c>
      <c r="AR56" s="113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13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13" t="str">
        <f ca="1">IF(ISERROR(((VLOOKUP(AD56,'X3'!$B:$AZ,42,FALSE))))=TRUE," ",(((VLOOKUP(AD56,'X3'!$B:$AZ,42,FALSE)))))</f>
        <v xml:space="preserve"> </v>
      </c>
      <c r="AU56" s="113" t="str">
        <f ca="1">IF(ISERROR(((VLOOKUP(AD56,'X3'!$B:$AZ,43,FALSE))))=TRUE," ",(((VLOOKUP(AD56,'X3'!$B:$AZ,43,FALSE)))))</f>
        <v xml:space="preserve"> </v>
      </c>
      <c r="AV56" s="113" t="str">
        <f ca="1">IF(ISERROR(((VLOOKUP(AD56,'X3'!$B:$AZ,15,FALSE))))=TRUE," ",(((VLOOKUP(AD56,'X3'!$B:$AZ,15,FALSE)))))</f>
        <v xml:space="preserve"> </v>
      </c>
      <c r="AW56" s="113" t="str">
        <f ca="1">IF(ISERROR(((VLOOKUP(AD56,'X3'!$B:$AZ,14,FALSE))))=TRUE," ",(((VLOOKUP(AD56,'X3'!$B:$AZ,14,FALSE)))))</f>
        <v xml:space="preserve"> </v>
      </c>
      <c r="AX56" s="113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13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13" t="str">
        <f ca="1">IF(ISERROR(((VLOOKUP(AD56,'X4'!$B:$AZ,42,FALSE))))=TRUE," ",(((VLOOKUP(AD56,'X4'!$B:$AZ,42,FALSE)))))</f>
        <v xml:space="preserve"> </v>
      </c>
      <c r="BA56" s="113" t="str">
        <f ca="1">IF(ISERROR(((VLOOKUP(AD56,'X4'!$B:$AZ,43,FALSE))))=TRUE," ",(((VLOOKUP(AD56,'X4'!$B:$AZ,43,FALSE)))))</f>
        <v xml:space="preserve"> </v>
      </c>
      <c r="BB56" s="113" t="str">
        <f ca="1">IF(ISERROR(((VLOOKUP(AD56,'X4'!$B:$AZ,15,FALSE))))=TRUE," ",(((VLOOKUP(AD56,'X4'!$B:$AZ,15,FALSE)))))</f>
        <v xml:space="preserve"> </v>
      </c>
      <c r="BC56" s="113" t="str">
        <f ca="1">IF(ISERROR(((VLOOKUP(AD56,'X4'!$B:$AZ,14,FALSE))))=TRUE," ",(((VLOOKUP(AD56,'X4'!$B:$AZ,14,FALSE)))))</f>
        <v xml:space="preserve"> </v>
      </c>
      <c r="BD56" s="113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13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13" t="str">
        <f ca="1">IF(ISERROR(((VLOOKUP(AD56,'X5'!$B:$AZ,42,FALSE))))=TRUE," ",(((VLOOKUP(AD56,'X5'!$B:$AZ,42,FALSE)))))</f>
        <v xml:space="preserve"> </v>
      </c>
      <c r="BG56" s="113" t="str">
        <f ca="1">IF(ISERROR(((VLOOKUP(AD56,'X5'!$B:$AZ,43,FALSE))))=TRUE," ",(((VLOOKUP(AD56,'X5'!$B:$AZ,43,FALSE)))))</f>
        <v xml:space="preserve"> </v>
      </c>
      <c r="BH56" s="113" t="str">
        <f ca="1">IF(ISERROR(((VLOOKUP(AD56,'X5'!$B:$AZ,15,FALSE))))=TRUE," ",(((VLOOKUP(AD56,'X5'!$B:$AZ,15,FALSE)))))</f>
        <v xml:space="preserve"> </v>
      </c>
      <c r="BI56" s="113" t="str">
        <f ca="1">IF(ISERROR(((VLOOKUP(AD56,'X5'!$B:$AZ,14,FALSE))))=TRUE," ",(((VLOOKUP(AD56,'X5'!$B:$AZ,14,FALSE)))))</f>
        <v xml:space="preserve"> </v>
      </c>
      <c r="BJ56" s="113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13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13" t="str">
        <f ca="1">IF(ISERROR(((VLOOKUP(AD56,'X6'!$B:$AZ,42,FALSE))))=TRUE," ",(((VLOOKUP(AD56,'X6'!$B:$AZ,42,FALSE)))))</f>
        <v xml:space="preserve"> </v>
      </c>
      <c r="BM56" s="113" t="str">
        <f ca="1">IF(ISERROR(((VLOOKUP(AD56,'X6'!$B:$AZ,43,FALSE))))=TRUE," ",(((VLOOKUP(AD56,'X6'!$B:$AZ,43,FALSE)))))</f>
        <v xml:space="preserve"> </v>
      </c>
      <c r="BN56" s="113" t="str">
        <f ca="1">IF(ISERROR(((VLOOKUP(AD56,'X6'!$B:$AZ,15,FALSE))))=TRUE," ",(((VLOOKUP(AD56,'X6'!$B:$AZ,15,FALSE)))))</f>
        <v xml:space="preserve"> </v>
      </c>
      <c r="BO56" s="113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65">
        <f t="shared" si="16"/>
        <v>10</v>
      </c>
      <c r="B57" s="122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SAP GY Equity</v>
      </c>
      <c r="C57" s="122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SAP SE</v>
      </c>
      <c r="D57" s="122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23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104.92</v>
      </c>
      <c r="F57" s="123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122.5</v>
      </c>
      <c r="G57" s="123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16.75562333206253</v>
      </c>
      <c r="H57" s="123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156916.35412356912</v>
      </c>
      <c r="I57" s="124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23</v>
      </c>
      <c r="J57" s="124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4</v>
      </c>
      <c r="K57" s="124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37</v>
      </c>
      <c r="L57" s="125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20.192455735180911</v>
      </c>
      <c r="M57" s="125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21.47799385875128</v>
      </c>
      <c r="N57" s="126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26.998384349418213</v>
      </c>
      <c r="O57" s="125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15.417298772320191</v>
      </c>
      <c r="P57" s="125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15.512088860672078</v>
      </c>
      <c r="Q57" s="126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76.228135041842492</v>
      </c>
      <c r="R57" s="126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1.598360655737705</v>
      </c>
      <c r="S57" s="126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1.682974559686877</v>
      </c>
      <c r="V57" s="43"/>
      <c r="W57" s="43">
        <f t="shared" si="14"/>
        <v>14</v>
      </c>
      <c r="X57" s="43"/>
      <c r="Y57" s="119">
        <f t="shared" ca="1" si="12"/>
        <v>0</v>
      </c>
      <c r="Z57" s="130" t="s">
        <v>149</v>
      </c>
      <c r="AB57" s="42">
        <f t="shared" si="13"/>
        <v>2</v>
      </c>
      <c r="AC57" s="42">
        <f t="shared" si="15"/>
        <v>13</v>
      </c>
      <c r="AD57" s="111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/>
      </c>
      <c r="AE57" s="112" t="str">
        <f t="shared" ca="1" si="11"/>
        <v xml:space="preserve"> </v>
      </c>
      <c r="AF57" s="113" t="str">
        <f>IF(ISERROR(((VLOOKUP(AD57,'X1'!$B:$AO,6,FALSE))/(VLOOKUP(AD57,'X1'!$B:$AO,7,FALSE))-1))=TRUE," ",(((VLOOKUP(AD57,'X1'!$B:$AO,6,FALSE))/(VLOOKUP(AD57,'X1'!$B:$AO,7,FALSE))-1)))</f>
        <v xml:space="preserve"> </v>
      </c>
      <c r="AG57" s="113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13" t="str">
        <f>IF(ISERROR(((VLOOKUP(AD57,'X1'!$B:$AZ,42,FALSE))))=TRUE," ",(((VLOOKUP(AD57,'X1'!$B:$AZ,42,FALSE)))))</f>
        <v xml:space="preserve"> </v>
      </c>
      <c r="AI57" s="113" t="str">
        <f>IF(ISERROR(((VLOOKUP(AD57,'X1'!$B:$AZ,43,FALSE))))=TRUE," ",(((VLOOKUP(AD57,'X1'!$B:$AZ,43,FALSE)))))</f>
        <v xml:space="preserve"> </v>
      </c>
      <c r="AJ57" s="113" t="str">
        <f>IF(ISERROR(((VLOOKUP(AD57,'X1'!$B:$AZ,15,FALSE))))=TRUE," ",(((VLOOKUP(AD57,'X1'!$B:$AZ,15,FALSE)))))</f>
        <v xml:space="preserve"> </v>
      </c>
      <c r="AK57" s="113" t="str">
        <f>IF(ISERROR(((VLOOKUP(AD57,'X1'!$B:$AZ,14,FALSE))))=TRUE," ",(((VLOOKUP(AD57,'X1'!$B:$AZ,14,FALSE)))))</f>
        <v xml:space="preserve"> </v>
      </c>
      <c r="AL57" s="113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13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13" t="str">
        <f ca="1">IF(ISERROR(((VLOOKUP(AD57,'X2'!$B:$AZ,42,FALSE))))=TRUE," ",(((VLOOKUP(AD57,'X2'!$B:$AZ,42,FALSE)))))</f>
        <v xml:space="preserve"> </v>
      </c>
      <c r="AO57" s="113" t="str">
        <f ca="1">IF(ISERROR(((VLOOKUP(AD57,'X2'!$B:$AZ,43,FALSE))))=TRUE," ",(((VLOOKUP(AD57,'X2'!$B:$AZ,43,FALSE)))))</f>
        <v xml:space="preserve"> </v>
      </c>
      <c r="AP57" s="113" t="str">
        <f ca="1">IF(ISERROR(((VLOOKUP(AD57,'X2'!$B:$AZ,15,FALSE))))=TRUE," ",(((VLOOKUP(AD57,'X2'!$B:$AZ,15,FALSE)))))</f>
        <v xml:space="preserve"> </v>
      </c>
      <c r="AQ57" s="113" t="str">
        <f ca="1">IF(ISERROR(((VLOOKUP(AD57,'X2'!$B:$AZ,14,FALSE))))=TRUE," ",(((VLOOKUP(AD57,'X2'!$B:$AZ,14,FALSE)))))</f>
        <v xml:space="preserve"> </v>
      </c>
      <c r="AR57" s="113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13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13" t="str">
        <f ca="1">IF(ISERROR(((VLOOKUP(AD57,'X3'!$B:$AZ,42,FALSE))))=TRUE," ",(((VLOOKUP(AD57,'X3'!$B:$AZ,42,FALSE)))))</f>
        <v xml:space="preserve"> </v>
      </c>
      <c r="AU57" s="113" t="str">
        <f ca="1">IF(ISERROR(((VLOOKUP(AD57,'X3'!$B:$AZ,43,FALSE))))=TRUE," ",(((VLOOKUP(AD57,'X3'!$B:$AZ,43,FALSE)))))</f>
        <v xml:space="preserve"> </v>
      </c>
      <c r="AV57" s="113" t="str">
        <f ca="1">IF(ISERROR(((VLOOKUP(AD57,'X3'!$B:$AZ,15,FALSE))))=TRUE," ",(((VLOOKUP(AD57,'X3'!$B:$AZ,15,FALSE)))))</f>
        <v xml:space="preserve"> </v>
      </c>
      <c r="AW57" s="113" t="str">
        <f ca="1">IF(ISERROR(((VLOOKUP(AD57,'X3'!$B:$AZ,14,FALSE))))=TRUE," ",(((VLOOKUP(AD57,'X3'!$B:$AZ,14,FALSE)))))</f>
        <v xml:space="preserve"> </v>
      </c>
      <c r="AX57" s="113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13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13" t="str">
        <f ca="1">IF(ISERROR(((VLOOKUP(AD57,'X4'!$B:$AZ,42,FALSE))))=TRUE," ",(((VLOOKUP(AD57,'X4'!$B:$AZ,42,FALSE)))))</f>
        <v xml:space="preserve"> </v>
      </c>
      <c r="BA57" s="113" t="str">
        <f ca="1">IF(ISERROR(((VLOOKUP(AD57,'X4'!$B:$AZ,43,FALSE))))=TRUE," ",(((VLOOKUP(AD57,'X4'!$B:$AZ,43,FALSE)))))</f>
        <v xml:space="preserve"> </v>
      </c>
      <c r="BB57" s="113" t="str">
        <f ca="1">IF(ISERROR(((VLOOKUP(AD57,'X4'!$B:$AZ,15,FALSE))))=TRUE," ",(((VLOOKUP(AD57,'X4'!$B:$AZ,15,FALSE)))))</f>
        <v xml:space="preserve"> </v>
      </c>
      <c r="BC57" s="113" t="str">
        <f ca="1">IF(ISERROR(((VLOOKUP(AD57,'X4'!$B:$AZ,14,FALSE))))=TRUE," ",(((VLOOKUP(AD57,'X4'!$B:$AZ,14,FALSE)))))</f>
        <v xml:space="preserve"> </v>
      </c>
      <c r="BD57" s="113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13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13" t="str">
        <f ca="1">IF(ISERROR(((VLOOKUP(AD57,'X5'!$B:$AZ,42,FALSE))))=TRUE," ",(((VLOOKUP(AD57,'X5'!$B:$AZ,42,FALSE)))))</f>
        <v xml:space="preserve"> </v>
      </c>
      <c r="BG57" s="113" t="str">
        <f ca="1">IF(ISERROR(((VLOOKUP(AD57,'X5'!$B:$AZ,43,FALSE))))=TRUE," ",(((VLOOKUP(AD57,'X5'!$B:$AZ,43,FALSE)))))</f>
        <v xml:space="preserve"> </v>
      </c>
      <c r="BH57" s="113" t="str">
        <f ca="1">IF(ISERROR(((VLOOKUP(AD57,'X5'!$B:$AZ,15,FALSE))))=TRUE," ",(((VLOOKUP(AD57,'X5'!$B:$AZ,15,FALSE)))))</f>
        <v xml:space="preserve"> </v>
      </c>
      <c r="BI57" s="113" t="str">
        <f ca="1">IF(ISERROR(((VLOOKUP(AD57,'X5'!$B:$AZ,14,FALSE))))=TRUE," ",(((VLOOKUP(AD57,'X5'!$B:$AZ,14,FALSE)))))</f>
        <v xml:space="preserve"> </v>
      </c>
      <c r="BJ57" s="113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13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13" t="str">
        <f ca="1">IF(ISERROR(((VLOOKUP(AD57,'X6'!$B:$AZ,42,FALSE))))=TRUE," ",(((VLOOKUP(AD57,'X6'!$B:$AZ,42,FALSE)))))</f>
        <v xml:space="preserve"> </v>
      </c>
      <c r="BM57" s="113" t="str">
        <f ca="1">IF(ISERROR(((VLOOKUP(AD57,'X6'!$B:$AZ,43,FALSE))))=TRUE," ",(((VLOOKUP(AD57,'X6'!$B:$AZ,43,FALSE)))))</f>
        <v xml:space="preserve"> </v>
      </c>
      <c r="BN57" s="113" t="str">
        <f ca="1">IF(ISERROR(((VLOOKUP(AD57,'X6'!$B:$AZ,15,FALSE))))=TRUE," ",(((VLOOKUP(AD57,'X6'!$B:$AZ,15,FALSE)))))</f>
        <v xml:space="preserve"> </v>
      </c>
      <c r="BO57" s="113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65">
        <f t="shared" si="16"/>
        <v>11</v>
      </c>
      <c r="B58" s="122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VNA GY Equity</v>
      </c>
      <c r="C58" s="122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Vonovia SE</v>
      </c>
      <c r="D58" s="122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Real Estate</v>
      </c>
      <c r="E58" s="123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55.18</v>
      </c>
      <c r="F58" s="123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63</v>
      </c>
      <c r="G58" s="123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14.171801377310622</v>
      </c>
      <c r="H58" s="123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38014.117507028488</v>
      </c>
      <c r="I58" s="124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19</v>
      </c>
      <c r="J58" s="124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24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27</v>
      </c>
      <c r="L58" s="125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24.075043630017451</v>
      </c>
      <c r="M58" s="125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20.080058224163025</v>
      </c>
      <c r="N58" s="126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51.417523665878953</v>
      </c>
      <c r="O58" s="125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25.160973988824225</v>
      </c>
      <c r="P58" s="125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25.260829546721581</v>
      </c>
      <c r="Q58" s="126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187.60365790196767</v>
      </c>
      <c r="R58" s="126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3.1986226893802101</v>
      </c>
      <c r="S58" s="126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58.068965517241402</v>
      </c>
      <c r="V58" s="43"/>
      <c r="W58" s="43">
        <f t="shared" si="14"/>
        <v>15</v>
      </c>
      <c r="X58" s="43"/>
      <c r="Y58" s="119">
        <f t="shared" ca="1" si="12"/>
        <v>0</v>
      </c>
      <c r="Z58" s="131" t="s">
        <v>149</v>
      </c>
      <c r="AB58" s="42">
        <f t="shared" si="13"/>
        <v>2</v>
      </c>
      <c r="AC58" s="42">
        <f t="shared" si="15"/>
        <v>14</v>
      </c>
      <c r="AD58" s="111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/>
      </c>
      <c r="AE58" s="112" t="str">
        <f t="shared" ca="1" si="11"/>
        <v xml:space="preserve"> </v>
      </c>
      <c r="AF58" s="113" t="str">
        <f>IF(ISERROR(((VLOOKUP(AD58,'X1'!$B:$AO,6,FALSE))/(VLOOKUP(AD58,'X1'!$B:$AO,7,FALSE))-1))=TRUE," ",(((VLOOKUP(AD58,'X1'!$B:$AO,6,FALSE))/(VLOOKUP(AD58,'X1'!$B:$AO,7,FALSE))-1)))</f>
        <v xml:space="preserve"> </v>
      </c>
      <c r="AG58" s="113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13" t="str">
        <f>IF(ISERROR(((VLOOKUP(AD58,'X1'!$B:$AZ,42,FALSE))))=TRUE," ",(((VLOOKUP(AD58,'X1'!$B:$AZ,42,FALSE)))))</f>
        <v xml:space="preserve"> </v>
      </c>
      <c r="AI58" s="113" t="str">
        <f>IF(ISERROR(((VLOOKUP(AD58,'X1'!$B:$AZ,43,FALSE))))=TRUE," ",(((VLOOKUP(AD58,'X1'!$B:$AZ,43,FALSE)))))</f>
        <v xml:space="preserve"> </v>
      </c>
      <c r="AJ58" s="113" t="str">
        <f>IF(ISERROR(((VLOOKUP(AD58,'X1'!$B:$AZ,15,FALSE))))=TRUE," ",(((VLOOKUP(AD58,'X1'!$B:$AZ,15,FALSE)))))</f>
        <v xml:space="preserve"> </v>
      </c>
      <c r="AK58" s="113" t="str">
        <f>IF(ISERROR(((VLOOKUP(AD58,'X1'!$B:$AZ,14,FALSE))))=TRUE," ",(((VLOOKUP(AD58,'X1'!$B:$AZ,14,FALSE)))))</f>
        <v xml:space="preserve"> </v>
      </c>
      <c r="AL58" s="113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13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13" t="str">
        <f ca="1">IF(ISERROR(((VLOOKUP(AD58,'X2'!$B:$AZ,42,FALSE))))=TRUE," ",(((VLOOKUP(AD58,'X2'!$B:$AZ,42,FALSE)))))</f>
        <v xml:space="preserve"> </v>
      </c>
      <c r="AO58" s="113" t="str">
        <f ca="1">IF(ISERROR(((VLOOKUP(AD58,'X2'!$B:$AZ,43,FALSE))))=TRUE," ",(((VLOOKUP(AD58,'X2'!$B:$AZ,43,FALSE)))))</f>
        <v xml:space="preserve"> </v>
      </c>
      <c r="AP58" s="113" t="str">
        <f ca="1">IF(ISERROR(((VLOOKUP(AD58,'X2'!$B:$AZ,15,FALSE))))=TRUE," ",(((VLOOKUP(AD58,'X2'!$B:$AZ,15,FALSE)))))</f>
        <v xml:space="preserve"> </v>
      </c>
      <c r="AQ58" s="113" t="str">
        <f ca="1">IF(ISERROR(((VLOOKUP(AD58,'X2'!$B:$AZ,14,FALSE))))=TRUE," ",(((VLOOKUP(AD58,'X2'!$B:$AZ,14,FALSE)))))</f>
        <v xml:space="preserve"> </v>
      </c>
      <c r="AR58" s="113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13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13" t="str">
        <f ca="1">IF(ISERROR(((VLOOKUP(AD58,'X3'!$B:$AZ,42,FALSE))))=TRUE," ",(((VLOOKUP(AD58,'X3'!$B:$AZ,42,FALSE)))))</f>
        <v xml:space="preserve"> </v>
      </c>
      <c r="AU58" s="113" t="str">
        <f ca="1">IF(ISERROR(((VLOOKUP(AD58,'X3'!$B:$AZ,43,FALSE))))=TRUE," ",(((VLOOKUP(AD58,'X3'!$B:$AZ,43,FALSE)))))</f>
        <v xml:space="preserve"> </v>
      </c>
      <c r="AV58" s="113" t="str">
        <f ca="1">IF(ISERROR(((VLOOKUP(AD58,'X3'!$B:$AZ,15,FALSE))))=TRUE," ",(((VLOOKUP(AD58,'X3'!$B:$AZ,15,FALSE)))))</f>
        <v xml:space="preserve"> </v>
      </c>
      <c r="AW58" s="113" t="str">
        <f ca="1">IF(ISERROR(((VLOOKUP(AD58,'X3'!$B:$AZ,14,FALSE))))=TRUE," ",(((VLOOKUP(AD58,'X3'!$B:$AZ,14,FALSE)))))</f>
        <v xml:space="preserve"> </v>
      </c>
      <c r="AX58" s="113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13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13" t="str">
        <f ca="1">IF(ISERROR(((VLOOKUP(AD58,'X4'!$B:$AZ,42,FALSE))))=TRUE," ",(((VLOOKUP(AD58,'X4'!$B:$AZ,42,FALSE)))))</f>
        <v xml:space="preserve"> </v>
      </c>
      <c r="BA58" s="113" t="str">
        <f ca="1">IF(ISERROR(((VLOOKUP(AD58,'X4'!$B:$AZ,43,FALSE))))=TRUE," ",(((VLOOKUP(AD58,'X4'!$B:$AZ,43,FALSE)))))</f>
        <v xml:space="preserve"> </v>
      </c>
      <c r="BB58" s="113" t="str">
        <f ca="1">IF(ISERROR(((VLOOKUP(AD58,'X4'!$B:$AZ,15,FALSE))))=TRUE," ",(((VLOOKUP(AD58,'X4'!$B:$AZ,15,FALSE)))))</f>
        <v xml:space="preserve"> </v>
      </c>
      <c r="BC58" s="113" t="str">
        <f ca="1">IF(ISERROR(((VLOOKUP(AD58,'X4'!$B:$AZ,14,FALSE))))=TRUE," ",(((VLOOKUP(AD58,'X4'!$B:$AZ,14,FALSE)))))</f>
        <v xml:space="preserve"> </v>
      </c>
      <c r="BD58" s="113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13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13" t="str">
        <f ca="1">IF(ISERROR(((VLOOKUP(AD58,'X5'!$B:$AZ,42,FALSE))))=TRUE," ",(((VLOOKUP(AD58,'X5'!$B:$AZ,42,FALSE)))))</f>
        <v xml:space="preserve"> </v>
      </c>
      <c r="BG58" s="113" t="str">
        <f ca="1">IF(ISERROR(((VLOOKUP(AD58,'X5'!$B:$AZ,43,FALSE))))=TRUE," ",(((VLOOKUP(AD58,'X5'!$B:$AZ,43,FALSE)))))</f>
        <v xml:space="preserve"> </v>
      </c>
      <c r="BH58" s="113" t="str">
        <f ca="1">IF(ISERROR(((VLOOKUP(AD58,'X5'!$B:$AZ,15,FALSE))))=TRUE," ",(((VLOOKUP(AD58,'X5'!$B:$AZ,15,FALSE)))))</f>
        <v xml:space="preserve"> </v>
      </c>
      <c r="BI58" s="113" t="str">
        <f ca="1">IF(ISERROR(((VLOOKUP(AD58,'X5'!$B:$AZ,14,FALSE))))=TRUE," ",(((VLOOKUP(AD58,'X5'!$B:$AZ,14,FALSE)))))</f>
        <v xml:space="preserve"> </v>
      </c>
      <c r="BJ58" s="113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13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13" t="str">
        <f ca="1">IF(ISERROR(((VLOOKUP(AD58,'X6'!$B:$AZ,42,FALSE))))=TRUE," ",(((VLOOKUP(AD58,'X6'!$B:$AZ,42,FALSE)))))</f>
        <v xml:space="preserve"> </v>
      </c>
      <c r="BM58" s="113" t="str">
        <f ca="1">IF(ISERROR(((VLOOKUP(AD58,'X6'!$B:$AZ,43,FALSE))))=TRUE," ",(((VLOOKUP(AD58,'X6'!$B:$AZ,43,FALSE)))))</f>
        <v xml:space="preserve"> </v>
      </c>
      <c r="BN58" s="113" t="str">
        <f ca="1">IF(ISERROR(((VLOOKUP(AD58,'X6'!$B:$AZ,15,FALSE))))=TRUE," ",(((VLOOKUP(AD58,'X6'!$B:$AZ,15,FALSE)))))</f>
        <v xml:space="preserve"> </v>
      </c>
      <c r="BO58" s="113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65">
        <f t="shared" si="16"/>
        <v>12</v>
      </c>
      <c r="B59" s="122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/>
      </c>
      <c r="C59" s="122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 xml:space="preserve"> </v>
      </c>
      <c r="D59" s="122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 xml:space="preserve"> </v>
      </c>
      <c r="E59" s="123" t="str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 xml:space="preserve"> </v>
      </c>
      <c r="F59" s="123" t="str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 xml:space="preserve"> </v>
      </c>
      <c r="G59" s="123" t="str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 xml:space="preserve"> </v>
      </c>
      <c r="H59" s="123" t="str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 xml:space="preserve"> </v>
      </c>
      <c r="I59" s="124" t="str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 xml:space="preserve"> </v>
      </c>
      <c r="J59" s="124" t="str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 xml:space="preserve"> </v>
      </c>
      <c r="K59" s="124" t="str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 xml:space="preserve"> </v>
      </c>
      <c r="L59" s="125" t="str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 xml:space="preserve"> </v>
      </c>
      <c r="M59" s="125" t="str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 xml:space="preserve"> </v>
      </c>
      <c r="N59" s="126" t="str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 xml:space="preserve"> </v>
      </c>
      <c r="O59" s="125" t="str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 xml:space="preserve"> </v>
      </c>
      <c r="P59" s="125" t="str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 xml:space="preserve"> </v>
      </c>
      <c r="Q59" s="126" t="str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 xml:space="preserve"> </v>
      </c>
      <c r="R59" s="126" t="str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 xml:space="preserve"> </v>
      </c>
      <c r="S59" s="126" t="str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 xml:space="preserve"> </v>
      </c>
      <c r="V59" s="43"/>
      <c r="W59" s="43">
        <f t="shared" si="14"/>
        <v>16</v>
      </c>
      <c r="X59" s="43"/>
      <c r="Y59" s="119">
        <f t="shared" ca="1" si="12"/>
        <v>0</v>
      </c>
      <c r="Z59" s="91" t="s">
        <v>149</v>
      </c>
      <c r="AB59" s="42">
        <f t="shared" si="13"/>
        <v>2</v>
      </c>
      <c r="AC59" s="42">
        <f t="shared" si="15"/>
        <v>15</v>
      </c>
      <c r="AD59" s="111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/>
      </c>
      <c r="AE59" s="112" t="str">
        <f t="shared" ca="1" si="11"/>
        <v xml:space="preserve"> </v>
      </c>
      <c r="AF59" s="113" t="str">
        <f>IF(ISERROR(((VLOOKUP(AD59,'X1'!$B:$AO,6,FALSE))/(VLOOKUP(AD59,'X1'!$B:$AO,7,FALSE))-1))=TRUE," ",(((VLOOKUP(AD59,'X1'!$B:$AO,6,FALSE))/(VLOOKUP(AD59,'X1'!$B:$AO,7,FALSE))-1)))</f>
        <v xml:space="preserve"> </v>
      </c>
      <c r="AG59" s="113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13" t="str">
        <f>IF(ISERROR(((VLOOKUP(AD59,'X1'!$B:$AZ,42,FALSE))))=TRUE," ",(((VLOOKUP(AD59,'X1'!$B:$AZ,42,FALSE)))))</f>
        <v xml:space="preserve"> </v>
      </c>
      <c r="AI59" s="113" t="str">
        <f>IF(ISERROR(((VLOOKUP(AD59,'X1'!$B:$AZ,43,FALSE))))=TRUE," ",(((VLOOKUP(AD59,'X1'!$B:$AZ,43,FALSE)))))</f>
        <v xml:space="preserve"> </v>
      </c>
      <c r="AJ59" s="113" t="str">
        <f>IF(ISERROR(((VLOOKUP(AD59,'X1'!$B:$AZ,15,FALSE))))=TRUE," ",(((VLOOKUP(AD59,'X1'!$B:$AZ,15,FALSE)))))</f>
        <v xml:space="preserve"> </v>
      </c>
      <c r="AK59" s="113" t="str">
        <f>IF(ISERROR(((VLOOKUP(AD59,'X1'!$B:$AZ,14,FALSE))))=TRUE," ",(((VLOOKUP(AD59,'X1'!$B:$AZ,14,FALSE)))))</f>
        <v xml:space="preserve"> </v>
      </c>
      <c r="AL59" s="113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13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13" t="str">
        <f ca="1">IF(ISERROR(((VLOOKUP(AD59,'X2'!$B:$AZ,42,FALSE))))=TRUE," ",(((VLOOKUP(AD59,'X2'!$B:$AZ,42,FALSE)))))</f>
        <v xml:space="preserve"> </v>
      </c>
      <c r="AO59" s="113" t="str">
        <f ca="1">IF(ISERROR(((VLOOKUP(AD59,'X2'!$B:$AZ,43,FALSE))))=TRUE," ",(((VLOOKUP(AD59,'X2'!$B:$AZ,43,FALSE)))))</f>
        <v xml:space="preserve"> </v>
      </c>
      <c r="AP59" s="113" t="str">
        <f ca="1">IF(ISERROR(((VLOOKUP(AD59,'X2'!$B:$AZ,15,FALSE))))=TRUE," ",(((VLOOKUP(AD59,'X2'!$B:$AZ,15,FALSE)))))</f>
        <v xml:space="preserve"> </v>
      </c>
      <c r="AQ59" s="113" t="str">
        <f ca="1">IF(ISERROR(((VLOOKUP(AD59,'X2'!$B:$AZ,14,FALSE))))=TRUE," ",(((VLOOKUP(AD59,'X2'!$B:$AZ,14,FALSE)))))</f>
        <v xml:space="preserve"> </v>
      </c>
      <c r="AR59" s="113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13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13" t="str">
        <f ca="1">IF(ISERROR(((VLOOKUP(AD59,'X3'!$B:$AZ,42,FALSE))))=TRUE," ",(((VLOOKUP(AD59,'X3'!$B:$AZ,42,FALSE)))))</f>
        <v xml:space="preserve"> </v>
      </c>
      <c r="AU59" s="113" t="str">
        <f ca="1">IF(ISERROR(((VLOOKUP(AD59,'X3'!$B:$AZ,43,FALSE))))=TRUE," ",(((VLOOKUP(AD59,'X3'!$B:$AZ,43,FALSE)))))</f>
        <v xml:space="preserve"> </v>
      </c>
      <c r="AV59" s="113" t="str">
        <f ca="1">IF(ISERROR(((VLOOKUP(AD59,'X3'!$B:$AZ,15,FALSE))))=TRUE," ",(((VLOOKUP(AD59,'X3'!$B:$AZ,15,FALSE)))))</f>
        <v xml:space="preserve"> </v>
      </c>
      <c r="AW59" s="113" t="str">
        <f ca="1">IF(ISERROR(((VLOOKUP(AD59,'X3'!$B:$AZ,14,FALSE))))=TRUE," ",(((VLOOKUP(AD59,'X3'!$B:$AZ,14,FALSE)))))</f>
        <v xml:space="preserve"> </v>
      </c>
      <c r="AX59" s="113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13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13" t="str">
        <f ca="1">IF(ISERROR(((VLOOKUP(AD59,'X4'!$B:$AZ,42,FALSE))))=TRUE," ",(((VLOOKUP(AD59,'X4'!$B:$AZ,42,FALSE)))))</f>
        <v xml:space="preserve"> </v>
      </c>
      <c r="BA59" s="113" t="str">
        <f ca="1">IF(ISERROR(((VLOOKUP(AD59,'X4'!$B:$AZ,43,FALSE))))=TRUE," ",(((VLOOKUP(AD59,'X4'!$B:$AZ,43,FALSE)))))</f>
        <v xml:space="preserve"> </v>
      </c>
      <c r="BB59" s="113" t="str">
        <f ca="1">IF(ISERROR(((VLOOKUP(AD59,'X4'!$B:$AZ,15,FALSE))))=TRUE," ",(((VLOOKUP(AD59,'X4'!$B:$AZ,15,FALSE)))))</f>
        <v xml:space="preserve"> </v>
      </c>
      <c r="BC59" s="113" t="str">
        <f ca="1">IF(ISERROR(((VLOOKUP(AD59,'X4'!$B:$AZ,14,FALSE))))=TRUE," ",(((VLOOKUP(AD59,'X4'!$B:$AZ,14,FALSE)))))</f>
        <v xml:space="preserve"> </v>
      </c>
      <c r="BD59" s="113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13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13" t="str">
        <f ca="1">IF(ISERROR(((VLOOKUP(AD59,'X5'!$B:$AZ,42,FALSE))))=TRUE," ",(((VLOOKUP(AD59,'X5'!$B:$AZ,42,FALSE)))))</f>
        <v xml:space="preserve"> </v>
      </c>
      <c r="BG59" s="113" t="str">
        <f ca="1">IF(ISERROR(((VLOOKUP(AD59,'X5'!$B:$AZ,43,FALSE))))=TRUE," ",(((VLOOKUP(AD59,'X5'!$B:$AZ,43,FALSE)))))</f>
        <v xml:space="preserve"> </v>
      </c>
      <c r="BH59" s="113" t="str">
        <f ca="1">IF(ISERROR(((VLOOKUP(AD59,'X5'!$B:$AZ,15,FALSE))))=TRUE," ",(((VLOOKUP(AD59,'X5'!$B:$AZ,15,FALSE)))))</f>
        <v xml:space="preserve"> </v>
      </c>
      <c r="BI59" s="113" t="str">
        <f ca="1">IF(ISERROR(((VLOOKUP(AD59,'X5'!$B:$AZ,14,FALSE))))=TRUE," ",(((VLOOKUP(AD59,'X5'!$B:$AZ,14,FALSE)))))</f>
        <v xml:space="preserve"> </v>
      </c>
      <c r="BJ59" s="113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13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13" t="str">
        <f ca="1">IF(ISERROR(((VLOOKUP(AD59,'X6'!$B:$AZ,42,FALSE))))=TRUE," ",(((VLOOKUP(AD59,'X6'!$B:$AZ,42,FALSE)))))</f>
        <v xml:space="preserve"> </v>
      </c>
      <c r="BM59" s="113" t="str">
        <f ca="1">IF(ISERROR(((VLOOKUP(AD59,'X6'!$B:$AZ,43,FALSE))))=TRUE," ",(((VLOOKUP(AD59,'X6'!$B:$AZ,43,FALSE)))))</f>
        <v xml:space="preserve"> </v>
      </c>
      <c r="BN59" s="113" t="str">
        <f ca="1">IF(ISERROR(((VLOOKUP(AD59,'X6'!$B:$AZ,15,FALSE))))=TRUE," ",(((VLOOKUP(AD59,'X6'!$B:$AZ,15,FALSE)))))</f>
        <v xml:space="preserve"> </v>
      </c>
      <c r="BO59" s="113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65">
        <f t="shared" si="16"/>
        <v>13</v>
      </c>
      <c r="B60" s="122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/>
      </c>
      <c r="C60" s="122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 xml:space="preserve"> </v>
      </c>
      <c r="D60" s="122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 xml:space="preserve"> </v>
      </c>
      <c r="E60" s="123" t="str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 xml:space="preserve"> </v>
      </c>
      <c r="F60" s="123" t="str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 xml:space="preserve"> </v>
      </c>
      <c r="G60" s="123" t="str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 xml:space="preserve"> </v>
      </c>
      <c r="H60" s="123" t="str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 xml:space="preserve"> </v>
      </c>
      <c r="I60" s="124" t="str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 xml:space="preserve"> </v>
      </c>
      <c r="J60" s="124" t="str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 xml:space="preserve"> </v>
      </c>
      <c r="K60" s="124" t="str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 xml:space="preserve"> </v>
      </c>
      <c r="L60" s="125" t="str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 xml:space="preserve"> </v>
      </c>
      <c r="M60" s="125" t="str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 xml:space="preserve"> </v>
      </c>
      <c r="N60" s="126" t="str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 xml:space="preserve"> </v>
      </c>
      <c r="O60" s="125" t="str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 xml:space="preserve"> </v>
      </c>
      <c r="P60" s="125" t="str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 xml:space="preserve"> </v>
      </c>
      <c r="Q60" s="126" t="str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 xml:space="preserve"> </v>
      </c>
      <c r="R60" s="126" t="str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 xml:space="preserve"> </v>
      </c>
      <c r="S60" s="126" t="str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 xml:space="preserve"> </v>
      </c>
      <c r="V60" s="43"/>
      <c r="W60" s="43">
        <f t="shared" si="14"/>
        <v>17</v>
      </c>
      <c r="X60" s="43"/>
      <c r="Y60" s="119">
        <f t="shared" ca="1" si="12"/>
        <v>0</v>
      </c>
      <c r="Z60" s="92" t="s">
        <v>149</v>
      </c>
      <c r="AB60" s="42">
        <f t="shared" si="13"/>
        <v>2</v>
      </c>
      <c r="AC60" s="42">
        <f t="shared" si="15"/>
        <v>16</v>
      </c>
      <c r="AD60" s="111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/>
      </c>
      <c r="AE60" s="112" t="str">
        <f t="shared" ca="1" si="11"/>
        <v xml:space="preserve"> </v>
      </c>
      <c r="AF60" s="113" t="str">
        <f>IF(ISERROR(((VLOOKUP(AD60,'X1'!$B:$AO,6,FALSE))/(VLOOKUP(AD60,'X1'!$B:$AO,7,FALSE))-1))=TRUE," ",(((VLOOKUP(AD60,'X1'!$B:$AO,6,FALSE))/(VLOOKUP(AD60,'X1'!$B:$AO,7,FALSE))-1)))</f>
        <v xml:space="preserve"> </v>
      </c>
      <c r="AG60" s="113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13" t="str">
        <f>IF(ISERROR(((VLOOKUP(AD60,'X1'!$B:$AZ,42,FALSE))))=TRUE," ",(((VLOOKUP(AD60,'X1'!$B:$AZ,42,FALSE)))))</f>
        <v xml:space="preserve"> </v>
      </c>
      <c r="AI60" s="113" t="str">
        <f>IF(ISERROR(((VLOOKUP(AD60,'X1'!$B:$AZ,43,FALSE))))=TRUE," ",(((VLOOKUP(AD60,'X1'!$B:$AZ,43,FALSE)))))</f>
        <v xml:space="preserve"> </v>
      </c>
      <c r="AJ60" s="113" t="str">
        <f>IF(ISERROR(((VLOOKUP(AD60,'X1'!$B:$AZ,15,FALSE))))=TRUE," ",(((VLOOKUP(AD60,'X1'!$B:$AZ,15,FALSE)))))</f>
        <v xml:space="preserve"> </v>
      </c>
      <c r="AK60" s="113" t="str">
        <f>IF(ISERROR(((VLOOKUP(AD60,'X1'!$B:$AZ,14,FALSE))))=TRUE," ",(((VLOOKUP(AD60,'X1'!$B:$AZ,14,FALSE)))))</f>
        <v xml:space="preserve"> </v>
      </c>
      <c r="AL60" s="113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13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13" t="str">
        <f ca="1">IF(ISERROR(((VLOOKUP(AD60,'X2'!$B:$AZ,42,FALSE))))=TRUE," ",(((VLOOKUP(AD60,'X2'!$B:$AZ,42,FALSE)))))</f>
        <v xml:space="preserve"> </v>
      </c>
      <c r="AO60" s="113" t="str">
        <f ca="1">IF(ISERROR(((VLOOKUP(AD60,'X2'!$B:$AZ,43,FALSE))))=TRUE," ",(((VLOOKUP(AD60,'X2'!$B:$AZ,43,FALSE)))))</f>
        <v xml:space="preserve"> </v>
      </c>
      <c r="AP60" s="113" t="str">
        <f ca="1">IF(ISERROR(((VLOOKUP(AD60,'X2'!$B:$AZ,15,FALSE))))=TRUE," ",(((VLOOKUP(AD60,'X2'!$B:$AZ,15,FALSE)))))</f>
        <v xml:space="preserve"> </v>
      </c>
      <c r="AQ60" s="113" t="str">
        <f ca="1">IF(ISERROR(((VLOOKUP(AD60,'X2'!$B:$AZ,14,FALSE))))=TRUE," ",(((VLOOKUP(AD60,'X2'!$B:$AZ,14,FALSE)))))</f>
        <v xml:space="preserve"> </v>
      </c>
      <c r="AR60" s="113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13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13" t="str">
        <f ca="1">IF(ISERROR(((VLOOKUP(AD60,'X3'!$B:$AZ,42,FALSE))))=TRUE," ",(((VLOOKUP(AD60,'X3'!$B:$AZ,42,FALSE)))))</f>
        <v xml:space="preserve"> </v>
      </c>
      <c r="AU60" s="113" t="str">
        <f ca="1">IF(ISERROR(((VLOOKUP(AD60,'X3'!$B:$AZ,43,FALSE))))=TRUE," ",(((VLOOKUP(AD60,'X3'!$B:$AZ,43,FALSE)))))</f>
        <v xml:space="preserve"> </v>
      </c>
      <c r="AV60" s="113" t="str">
        <f ca="1">IF(ISERROR(((VLOOKUP(AD60,'X3'!$B:$AZ,15,FALSE))))=TRUE," ",(((VLOOKUP(AD60,'X3'!$B:$AZ,15,FALSE)))))</f>
        <v xml:space="preserve"> </v>
      </c>
      <c r="AW60" s="113" t="str">
        <f ca="1">IF(ISERROR(((VLOOKUP(AD60,'X3'!$B:$AZ,14,FALSE))))=TRUE," ",(((VLOOKUP(AD60,'X3'!$B:$AZ,14,FALSE)))))</f>
        <v xml:space="preserve"> </v>
      </c>
      <c r="AX60" s="113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13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13" t="str">
        <f ca="1">IF(ISERROR(((VLOOKUP(AD60,'X4'!$B:$AZ,42,FALSE))))=TRUE," ",(((VLOOKUP(AD60,'X4'!$B:$AZ,42,FALSE)))))</f>
        <v xml:space="preserve"> </v>
      </c>
      <c r="BA60" s="113" t="str">
        <f ca="1">IF(ISERROR(((VLOOKUP(AD60,'X4'!$B:$AZ,43,FALSE))))=TRUE," ",(((VLOOKUP(AD60,'X4'!$B:$AZ,43,FALSE)))))</f>
        <v xml:space="preserve"> </v>
      </c>
      <c r="BB60" s="113" t="str">
        <f ca="1">IF(ISERROR(((VLOOKUP(AD60,'X4'!$B:$AZ,15,FALSE))))=TRUE," ",(((VLOOKUP(AD60,'X4'!$B:$AZ,15,FALSE)))))</f>
        <v xml:space="preserve"> </v>
      </c>
      <c r="BC60" s="113" t="str">
        <f ca="1">IF(ISERROR(((VLOOKUP(AD60,'X4'!$B:$AZ,14,FALSE))))=TRUE," ",(((VLOOKUP(AD60,'X4'!$B:$AZ,14,FALSE)))))</f>
        <v xml:space="preserve"> </v>
      </c>
      <c r="BD60" s="113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13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13" t="str">
        <f ca="1">IF(ISERROR(((VLOOKUP(AD60,'X5'!$B:$AZ,42,FALSE))))=TRUE," ",(((VLOOKUP(AD60,'X5'!$B:$AZ,42,FALSE)))))</f>
        <v xml:space="preserve"> </v>
      </c>
      <c r="BG60" s="113" t="str">
        <f ca="1">IF(ISERROR(((VLOOKUP(AD60,'X5'!$B:$AZ,43,FALSE))))=TRUE," ",(((VLOOKUP(AD60,'X5'!$B:$AZ,43,FALSE)))))</f>
        <v xml:space="preserve"> </v>
      </c>
      <c r="BH60" s="113" t="str">
        <f ca="1">IF(ISERROR(((VLOOKUP(AD60,'X5'!$B:$AZ,15,FALSE))))=TRUE," ",(((VLOOKUP(AD60,'X5'!$B:$AZ,15,FALSE)))))</f>
        <v xml:space="preserve"> </v>
      </c>
      <c r="BI60" s="113" t="str">
        <f ca="1">IF(ISERROR(((VLOOKUP(AD60,'X5'!$B:$AZ,14,FALSE))))=TRUE," ",(((VLOOKUP(AD60,'X5'!$B:$AZ,14,FALSE)))))</f>
        <v xml:space="preserve"> </v>
      </c>
      <c r="BJ60" s="113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13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13" t="str">
        <f ca="1">IF(ISERROR(((VLOOKUP(AD60,'X6'!$B:$AZ,42,FALSE))))=TRUE," ",(((VLOOKUP(AD60,'X6'!$B:$AZ,42,FALSE)))))</f>
        <v xml:space="preserve"> </v>
      </c>
      <c r="BM60" s="113" t="str">
        <f ca="1">IF(ISERROR(((VLOOKUP(AD60,'X6'!$B:$AZ,43,FALSE))))=TRUE," ",(((VLOOKUP(AD60,'X6'!$B:$AZ,43,FALSE)))))</f>
        <v xml:space="preserve"> </v>
      </c>
      <c r="BN60" s="113" t="str">
        <f ca="1">IF(ISERROR(((VLOOKUP(AD60,'X6'!$B:$AZ,15,FALSE))))=TRUE," ",(((VLOOKUP(AD60,'X6'!$B:$AZ,15,FALSE)))))</f>
        <v xml:space="preserve"> </v>
      </c>
      <c r="BO60" s="113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65">
        <f t="shared" si="16"/>
        <v>14</v>
      </c>
      <c r="B61" s="122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/>
      </c>
      <c r="C61" s="122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 xml:space="preserve"> </v>
      </c>
      <c r="D61" s="122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 xml:space="preserve"> </v>
      </c>
      <c r="E61" s="123" t="str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 xml:space="preserve"> </v>
      </c>
      <c r="F61" s="123" t="str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 xml:space="preserve"> </v>
      </c>
      <c r="G61" s="123" t="str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 xml:space="preserve"> </v>
      </c>
      <c r="H61" s="123" t="str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 xml:space="preserve"> </v>
      </c>
      <c r="I61" s="124" t="str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 xml:space="preserve"> </v>
      </c>
      <c r="J61" s="124" t="str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 xml:space="preserve"> </v>
      </c>
      <c r="K61" s="124" t="str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 xml:space="preserve"> </v>
      </c>
      <c r="L61" s="125" t="str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 xml:space="preserve"> </v>
      </c>
      <c r="M61" s="125" t="str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 xml:space="preserve"> </v>
      </c>
      <c r="N61" s="126" t="str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 xml:space="preserve"> </v>
      </c>
      <c r="O61" s="125" t="str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 xml:space="preserve"> </v>
      </c>
      <c r="P61" s="125" t="str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 xml:space="preserve"> </v>
      </c>
      <c r="Q61" s="126" t="str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 xml:space="preserve"> </v>
      </c>
      <c r="R61" s="126" t="str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 xml:space="preserve"> </v>
      </c>
      <c r="S61" s="126" t="str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 xml:space="preserve"> </v>
      </c>
      <c r="V61" s="43"/>
      <c r="W61" s="43">
        <f t="shared" si="14"/>
        <v>18</v>
      </c>
      <c r="X61" s="43"/>
      <c r="Y61" s="119">
        <f t="shared" ca="1" si="12"/>
        <v>0</v>
      </c>
      <c r="Z61" s="92" t="s">
        <v>149</v>
      </c>
      <c r="AB61" s="42">
        <f t="shared" si="13"/>
        <v>2</v>
      </c>
      <c r="AC61" s="42">
        <f t="shared" si="15"/>
        <v>17</v>
      </c>
      <c r="AD61" s="111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/>
      </c>
      <c r="AE61" s="112" t="str">
        <f t="shared" ca="1" si="11"/>
        <v xml:space="preserve"> </v>
      </c>
      <c r="AF61" s="113" t="str">
        <f>IF(ISERROR(((VLOOKUP(AD61,'X1'!$B:$AO,6,FALSE))/(VLOOKUP(AD61,'X1'!$B:$AO,7,FALSE))-1))=TRUE," ",(((VLOOKUP(AD61,'X1'!$B:$AO,6,FALSE))/(VLOOKUP(AD61,'X1'!$B:$AO,7,FALSE))-1)))</f>
        <v xml:space="preserve"> </v>
      </c>
      <c r="AG61" s="113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13" t="str">
        <f>IF(ISERROR(((VLOOKUP(AD61,'X1'!$B:$AZ,42,FALSE))))=TRUE," ",(((VLOOKUP(AD61,'X1'!$B:$AZ,42,FALSE)))))</f>
        <v xml:space="preserve"> </v>
      </c>
      <c r="AI61" s="113" t="str">
        <f>IF(ISERROR(((VLOOKUP(AD61,'X1'!$B:$AZ,43,FALSE))))=TRUE," ",(((VLOOKUP(AD61,'X1'!$B:$AZ,43,FALSE)))))</f>
        <v xml:space="preserve"> </v>
      </c>
      <c r="AJ61" s="113" t="str">
        <f>IF(ISERROR(((VLOOKUP(AD61,'X1'!$B:$AZ,15,FALSE))))=TRUE," ",(((VLOOKUP(AD61,'X1'!$B:$AZ,15,FALSE)))))</f>
        <v xml:space="preserve"> </v>
      </c>
      <c r="AK61" s="113" t="str">
        <f>IF(ISERROR(((VLOOKUP(AD61,'X1'!$B:$AZ,14,FALSE))))=TRUE," ",(((VLOOKUP(AD61,'X1'!$B:$AZ,14,FALSE)))))</f>
        <v xml:space="preserve"> </v>
      </c>
      <c r="AL61" s="113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13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13" t="str">
        <f ca="1">IF(ISERROR(((VLOOKUP(AD61,'X2'!$B:$AZ,42,FALSE))))=TRUE," ",(((VLOOKUP(AD61,'X2'!$B:$AZ,42,FALSE)))))</f>
        <v xml:space="preserve"> </v>
      </c>
      <c r="AO61" s="113" t="str">
        <f ca="1">IF(ISERROR(((VLOOKUP(AD61,'X2'!$B:$AZ,43,FALSE))))=TRUE," ",(((VLOOKUP(AD61,'X2'!$B:$AZ,43,FALSE)))))</f>
        <v xml:space="preserve"> </v>
      </c>
      <c r="AP61" s="113" t="str">
        <f ca="1">IF(ISERROR(((VLOOKUP(AD61,'X2'!$B:$AZ,15,FALSE))))=TRUE," ",(((VLOOKUP(AD61,'X2'!$B:$AZ,15,FALSE)))))</f>
        <v xml:space="preserve"> </v>
      </c>
      <c r="AQ61" s="113" t="str">
        <f ca="1">IF(ISERROR(((VLOOKUP(AD61,'X2'!$B:$AZ,14,FALSE))))=TRUE," ",(((VLOOKUP(AD61,'X2'!$B:$AZ,14,FALSE)))))</f>
        <v xml:space="preserve"> </v>
      </c>
      <c r="AR61" s="113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13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13" t="str">
        <f ca="1">IF(ISERROR(((VLOOKUP(AD61,'X3'!$B:$AZ,42,FALSE))))=TRUE," ",(((VLOOKUP(AD61,'X3'!$B:$AZ,42,FALSE)))))</f>
        <v xml:space="preserve"> </v>
      </c>
      <c r="AU61" s="113" t="str">
        <f ca="1">IF(ISERROR(((VLOOKUP(AD61,'X3'!$B:$AZ,43,FALSE))))=TRUE," ",(((VLOOKUP(AD61,'X3'!$B:$AZ,43,FALSE)))))</f>
        <v xml:space="preserve"> </v>
      </c>
      <c r="AV61" s="113" t="str">
        <f ca="1">IF(ISERROR(((VLOOKUP(AD61,'X3'!$B:$AZ,15,FALSE))))=TRUE," ",(((VLOOKUP(AD61,'X3'!$B:$AZ,15,FALSE)))))</f>
        <v xml:space="preserve"> </v>
      </c>
      <c r="AW61" s="113" t="str">
        <f ca="1">IF(ISERROR(((VLOOKUP(AD61,'X3'!$B:$AZ,14,FALSE))))=TRUE," ",(((VLOOKUP(AD61,'X3'!$B:$AZ,14,FALSE)))))</f>
        <v xml:space="preserve"> </v>
      </c>
      <c r="AX61" s="113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13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13" t="str">
        <f ca="1">IF(ISERROR(((VLOOKUP(AD61,'X4'!$B:$AZ,42,FALSE))))=TRUE," ",(((VLOOKUP(AD61,'X4'!$B:$AZ,42,FALSE)))))</f>
        <v xml:space="preserve"> </v>
      </c>
      <c r="BA61" s="113" t="str">
        <f ca="1">IF(ISERROR(((VLOOKUP(AD61,'X4'!$B:$AZ,43,FALSE))))=TRUE," ",(((VLOOKUP(AD61,'X4'!$B:$AZ,43,FALSE)))))</f>
        <v xml:space="preserve"> </v>
      </c>
      <c r="BB61" s="113" t="str">
        <f ca="1">IF(ISERROR(((VLOOKUP(AD61,'X4'!$B:$AZ,15,FALSE))))=TRUE," ",(((VLOOKUP(AD61,'X4'!$B:$AZ,15,FALSE)))))</f>
        <v xml:space="preserve"> </v>
      </c>
      <c r="BC61" s="113" t="str">
        <f ca="1">IF(ISERROR(((VLOOKUP(AD61,'X4'!$B:$AZ,14,FALSE))))=TRUE," ",(((VLOOKUP(AD61,'X4'!$B:$AZ,14,FALSE)))))</f>
        <v xml:space="preserve"> </v>
      </c>
      <c r="BD61" s="113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13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13" t="str">
        <f ca="1">IF(ISERROR(((VLOOKUP(AD61,'X5'!$B:$AZ,42,FALSE))))=TRUE," ",(((VLOOKUP(AD61,'X5'!$B:$AZ,42,FALSE)))))</f>
        <v xml:space="preserve"> </v>
      </c>
      <c r="BG61" s="113" t="str">
        <f ca="1">IF(ISERROR(((VLOOKUP(AD61,'X5'!$B:$AZ,43,FALSE))))=TRUE," ",(((VLOOKUP(AD61,'X5'!$B:$AZ,43,FALSE)))))</f>
        <v xml:space="preserve"> </v>
      </c>
      <c r="BH61" s="113" t="str">
        <f ca="1">IF(ISERROR(((VLOOKUP(AD61,'X5'!$B:$AZ,15,FALSE))))=TRUE," ",(((VLOOKUP(AD61,'X5'!$B:$AZ,15,FALSE)))))</f>
        <v xml:space="preserve"> </v>
      </c>
      <c r="BI61" s="113" t="str">
        <f ca="1">IF(ISERROR(((VLOOKUP(AD61,'X5'!$B:$AZ,14,FALSE))))=TRUE," ",(((VLOOKUP(AD61,'X5'!$B:$AZ,14,FALSE)))))</f>
        <v xml:space="preserve"> </v>
      </c>
      <c r="BJ61" s="113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13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13" t="str">
        <f ca="1">IF(ISERROR(((VLOOKUP(AD61,'X6'!$B:$AZ,42,FALSE))))=TRUE," ",(((VLOOKUP(AD61,'X6'!$B:$AZ,42,FALSE)))))</f>
        <v xml:space="preserve"> </v>
      </c>
      <c r="BM61" s="113" t="str">
        <f ca="1">IF(ISERROR(((VLOOKUP(AD61,'X6'!$B:$AZ,43,FALSE))))=TRUE," ",(((VLOOKUP(AD61,'X6'!$B:$AZ,43,FALSE)))))</f>
        <v xml:space="preserve"> </v>
      </c>
      <c r="BN61" s="113" t="str">
        <f ca="1">IF(ISERROR(((VLOOKUP(AD61,'X6'!$B:$AZ,15,FALSE))))=TRUE," ",(((VLOOKUP(AD61,'X6'!$B:$AZ,15,FALSE)))))</f>
        <v xml:space="preserve"> </v>
      </c>
      <c r="BO61" s="113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65">
        <f t="shared" si="16"/>
        <v>15</v>
      </c>
      <c r="B62" s="122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/>
      </c>
      <c r="C62" s="122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 xml:space="preserve"> </v>
      </c>
      <c r="D62" s="122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 xml:space="preserve"> </v>
      </c>
      <c r="E62" s="123" t="str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 xml:space="preserve"> </v>
      </c>
      <c r="F62" s="123" t="str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 xml:space="preserve"> </v>
      </c>
      <c r="G62" s="123" t="str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 xml:space="preserve"> </v>
      </c>
      <c r="H62" s="123" t="str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 xml:space="preserve"> </v>
      </c>
      <c r="I62" s="124" t="str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 xml:space="preserve"> </v>
      </c>
      <c r="J62" s="124" t="str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 xml:space="preserve"> </v>
      </c>
      <c r="K62" s="124" t="str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 xml:space="preserve"> </v>
      </c>
      <c r="L62" s="125" t="str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 xml:space="preserve"> </v>
      </c>
      <c r="M62" s="125" t="str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 xml:space="preserve"> </v>
      </c>
      <c r="N62" s="126" t="str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25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 xml:space="preserve"> </v>
      </c>
      <c r="P62" s="125" t="str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 xml:space="preserve"> </v>
      </c>
      <c r="Q62" s="126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26" t="str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 xml:space="preserve"> </v>
      </c>
      <c r="S62" s="126" t="str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 xml:space="preserve"> </v>
      </c>
      <c r="V62" s="43"/>
      <c r="W62" s="43">
        <f t="shared" si="14"/>
        <v>19</v>
      </c>
      <c r="X62" s="43"/>
      <c r="Y62" s="132">
        <f ca="1">IF($Z$41="A",((Y61+$Z$42)+0.0001),IF($Z$41="B",0,Y61+$AE$43))</f>
        <v>0</v>
      </c>
      <c r="Z62" s="92" t="s">
        <v>149</v>
      </c>
      <c r="AB62" s="42">
        <f t="shared" si="13"/>
        <v>2</v>
      </c>
      <c r="AC62" s="42">
        <f t="shared" si="15"/>
        <v>18</v>
      </c>
      <c r="AD62" s="111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/>
      </c>
      <c r="AE62" s="112" t="str">
        <f t="shared" ca="1" si="11"/>
        <v xml:space="preserve"> </v>
      </c>
      <c r="AF62" s="113" t="str">
        <f>IF(ISERROR(((VLOOKUP(AD62,'X1'!$B:$AO,6,FALSE))/(VLOOKUP(AD62,'X1'!$B:$AO,7,FALSE))-1))=TRUE," ",(((VLOOKUP(AD62,'X1'!$B:$AO,6,FALSE))/(VLOOKUP(AD62,'X1'!$B:$AO,7,FALSE))-1)))</f>
        <v xml:space="preserve"> </v>
      </c>
      <c r="AG62" s="113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13" t="str">
        <f>IF(ISERROR(((VLOOKUP(AD62,'X1'!$B:$AZ,42,FALSE))))=TRUE," ",(((VLOOKUP(AD62,'X1'!$B:$AZ,42,FALSE)))))</f>
        <v xml:space="preserve"> </v>
      </c>
      <c r="AI62" s="113" t="str">
        <f>IF(ISERROR(((VLOOKUP(AD62,'X1'!$B:$AZ,43,FALSE))))=TRUE," ",(((VLOOKUP(AD62,'X1'!$B:$AZ,43,FALSE)))))</f>
        <v xml:space="preserve"> </v>
      </c>
      <c r="AJ62" s="113" t="str">
        <f>IF(ISERROR(((VLOOKUP(AD62,'X1'!$B:$AZ,15,FALSE))))=TRUE," ",(((VLOOKUP(AD62,'X1'!$B:$AZ,15,FALSE)))))</f>
        <v xml:space="preserve"> </v>
      </c>
      <c r="AK62" s="113" t="str">
        <f>IF(ISERROR(((VLOOKUP(AD62,'X1'!$B:$AZ,14,FALSE))))=TRUE," ",(((VLOOKUP(AD62,'X1'!$B:$AZ,14,FALSE)))))</f>
        <v xml:space="preserve"> </v>
      </c>
      <c r="AL62" s="113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13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13" t="str">
        <f ca="1">IF(ISERROR(((VLOOKUP(AD62,'X2'!$B:$AZ,42,FALSE))))=TRUE," ",(((VLOOKUP(AD62,'X2'!$B:$AZ,42,FALSE)))))</f>
        <v xml:space="preserve"> </v>
      </c>
      <c r="AO62" s="113" t="str">
        <f ca="1">IF(ISERROR(((VLOOKUP(AD62,'X2'!$B:$AZ,43,FALSE))))=TRUE," ",(((VLOOKUP(AD62,'X2'!$B:$AZ,43,FALSE)))))</f>
        <v xml:space="preserve"> </v>
      </c>
      <c r="AP62" s="113" t="str">
        <f ca="1">IF(ISERROR(((VLOOKUP(AD62,'X2'!$B:$AZ,15,FALSE))))=TRUE," ",(((VLOOKUP(AD62,'X2'!$B:$AZ,15,FALSE)))))</f>
        <v xml:space="preserve"> </v>
      </c>
      <c r="AQ62" s="113" t="str">
        <f ca="1">IF(ISERROR(((VLOOKUP(AD62,'X2'!$B:$AZ,14,FALSE))))=TRUE," ",(((VLOOKUP(AD62,'X2'!$B:$AZ,14,FALSE)))))</f>
        <v xml:space="preserve"> </v>
      </c>
      <c r="AR62" s="113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13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13" t="str">
        <f ca="1">IF(ISERROR(((VLOOKUP(AD62,'X3'!$B:$AZ,42,FALSE))))=TRUE," ",(((VLOOKUP(AD62,'X3'!$B:$AZ,42,FALSE)))))</f>
        <v xml:space="preserve"> </v>
      </c>
      <c r="AU62" s="113" t="str">
        <f ca="1">IF(ISERROR(((VLOOKUP(AD62,'X3'!$B:$AZ,43,FALSE))))=TRUE," ",(((VLOOKUP(AD62,'X3'!$B:$AZ,43,FALSE)))))</f>
        <v xml:space="preserve"> </v>
      </c>
      <c r="AV62" s="113" t="str">
        <f ca="1">IF(ISERROR(((VLOOKUP(AD62,'X3'!$B:$AZ,15,FALSE))))=TRUE," ",(((VLOOKUP(AD62,'X3'!$B:$AZ,15,FALSE)))))</f>
        <v xml:space="preserve"> </v>
      </c>
      <c r="AW62" s="113" t="str">
        <f ca="1">IF(ISERROR(((VLOOKUP(AD62,'X3'!$B:$AZ,14,FALSE))))=TRUE," ",(((VLOOKUP(AD62,'X3'!$B:$AZ,14,FALSE)))))</f>
        <v xml:space="preserve"> </v>
      </c>
      <c r="AX62" s="113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13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13" t="str">
        <f ca="1">IF(ISERROR(((VLOOKUP(AD62,'X4'!$B:$AZ,42,FALSE))))=TRUE," ",(((VLOOKUP(AD62,'X4'!$B:$AZ,42,FALSE)))))</f>
        <v xml:space="preserve"> </v>
      </c>
      <c r="BA62" s="113" t="str">
        <f ca="1">IF(ISERROR(((VLOOKUP(AD62,'X4'!$B:$AZ,43,FALSE))))=TRUE," ",(((VLOOKUP(AD62,'X4'!$B:$AZ,43,FALSE)))))</f>
        <v xml:space="preserve"> </v>
      </c>
      <c r="BB62" s="113" t="str">
        <f ca="1">IF(ISERROR(((VLOOKUP(AD62,'X4'!$B:$AZ,15,FALSE))))=TRUE," ",(((VLOOKUP(AD62,'X4'!$B:$AZ,15,FALSE)))))</f>
        <v xml:space="preserve"> </v>
      </c>
      <c r="BC62" s="113" t="str">
        <f ca="1">IF(ISERROR(((VLOOKUP(AD62,'X4'!$B:$AZ,14,FALSE))))=TRUE," ",(((VLOOKUP(AD62,'X4'!$B:$AZ,14,FALSE)))))</f>
        <v xml:space="preserve"> </v>
      </c>
      <c r="BD62" s="113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13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13" t="str">
        <f ca="1">IF(ISERROR(((VLOOKUP(AD62,'X5'!$B:$AZ,42,FALSE))))=TRUE," ",(((VLOOKUP(AD62,'X5'!$B:$AZ,42,FALSE)))))</f>
        <v xml:space="preserve"> </v>
      </c>
      <c r="BG62" s="113" t="str">
        <f ca="1">IF(ISERROR(((VLOOKUP(AD62,'X5'!$B:$AZ,43,FALSE))))=TRUE," ",(((VLOOKUP(AD62,'X5'!$B:$AZ,43,FALSE)))))</f>
        <v xml:space="preserve"> </v>
      </c>
      <c r="BH62" s="113" t="str">
        <f ca="1">IF(ISERROR(((VLOOKUP(AD62,'X5'!$B:$AZ,15,FALSE))))=TRUE," ",(((VLOOKUP(AD62,'X5'!$B:$AZ,15,FALSE)))))</f>
        <v xml:space="preserve"> </v>
      </c>
      <c r="BI62" s="113" t="str">
        <f ca="1">IF(ISERROR(((VLOOKUP(AD62,'X5'!$B:$AZ,14,FALSE))))=TRUE," ",(((VLOOKUP(AD62,'X5'!$B:$AZ,14,FALSE)))))</f>
        <v xml:space="preserve"> </v>
      </c>
      <c r="BJ62" s="113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13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13" t="str">
        <f ca="1">IF(ISERROR(((VLOOKUP(AD62,'X6'!$B:$AZ,42,FALSE))))=TRUE," ",(((VLOOKUP(AD62,'X6'!$B:$AZ,42,FALSE)))))</f>
        <v xml:space="preserve"> </v>
      </c>
      <c r="BM62" s="113" t="str">
        <f ca="1">IF(ISERROR(((VLOOKUP(AD62,'X6'!$B:$AZ,43,FALSE))))=TRUE," ",(((VLOOKUP(AD62,'X6'!$B:$AZ,43,FALSE)))))</f>
        <v xml:space="preserve"> </v>
      </c>
      <c r="BN62" s="113" t="str">
        <f ca="1">IF(ISERROR(((VLOOKUP(AD62,'X6'!$B:$AZ,15,FALSE))))=TRUE," ",(((VLOOKUP(AD62,'X6'!$B:$AZ,15,FALSE)))))</f>
        <v xml:space="preserve"> </v>
      </c>
      <c r="BO62" s="113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65">
        <f t="shared" si="16"/>
        <v>16</v>
      </c>
      <c r="B63" s="122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/>
      </c>
      <c r="C63" s="122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 xml:space="preserve"> </v>
      </c>
      <c r="D63" s="122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 xml:space="preserve"> </v>
      </c>
      <c r="E63" s="123" t="str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 xml:space="preserve"> </v>
      </c>
      <c r="F63" s="123" t="str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 xml:space="preserve"> </v>
      </c>
      <c r="G63" s="123" t="str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 xml:space="preserve"> </v>
      </c>
      <c r="H63" s="123" t="str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 xml:space="preserve"> </v>
      </c>
      <c r="I63" s="124" t="str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 xml:space="preserve"> </v>
      </c>
      <c r="J63" s="124" t="str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 xml:space="preserve"> </v>
      </c>
      <c r="K63" s="124" t="str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 xml:space="preserve"> </v>
      </c>
      <c r="L63" s="125" t="str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 xml:space="preserve"> </v>
      </c>
      <c r="M63" s="125" t="str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 xml:space="preserve"> </v>
      </c>
      <c r="N63" s="126" t="str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 xml:space="preserve"> </v>
      </c>
      <c r="O63" s="125" t="str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 xml:space="preserve"> </v>
      </c>
      <c r="P63" s="125" t="str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 xml:space="preserve"> </v>
      </c>
      <c r="Q63" s="126" t="str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 xml:space="preserve"> </v>
      </c>
      <c r="R63" s="126" t="str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 xml:space="preserve"> </v>
      </c>
      <c r="S63" s="126" t="str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 xml:space="preserve"> </v>
      </c>
      <c r="V63" s="43"/>
      <c r="W63" s="43">
        <f t="shared" si="14"/>
        <v>20</v>
      </c>
      <c r="X63" s="43"/>
      <c r="Y63" s="133">
        <f ca="1">IF($Z$41="A",0,IF($Z$41="B",$AE$40,Y62+$AE$43))</f>
        <v>0.10976594027441489</v>
      </c>
      <c r="Z63" s="92" t="s">
        <v>149</v>
      </c>
      <c r="AB63" s="42">
        <f t="shared" si="13"/>
        <v>2</v>
      </c>
      <c r="AC63" s="42">
        <f t="shared" si="15"/>
        <v>19</v>
      </c>
      <c r="AD63" s="111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12" t="str">
        <f t="shared" ca="1" si="11"/>
        <v xml:space="preserve"> </v>
      </c>
      <c r="AF63" s="113" t="str">
        <f>IF(ISERROR(((VLOOKUP(AD63,'X1'!$B:$AO,6,FALSE))/(VLOOKUP(AD63,'X1'!$B:$AO,7,FALSE))-1))=TRUE," ",(((VLOOKUP(AD63,'X1'!$B:$AO,6,FALSE))/(VLOOKUP(AD63,'X1'!$B:$AO,7,FALSE))-1)))</f>
        <v xml:space="preserve"> </v>
      </c>
      <c r="AG63" s="113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13" t="str">
        <f>IF(ISERROR(((VLOOKUP(AD63,'X1'!$B:$AZ,42,FALSE))))=TRUE," ",(((VLOOKUP(AD63,'X1'!$B:$AZ,42,FALSE)))))</f>
        <v xml:space="preserve"> </v>
      </c>
      <c r="AI63" s="113" t="str">
        <f>IF(ISERROR(((VLOOKUP(AD63,'X1'!$B:$AZ,43,FALSE))))=TRUE," ",(((VLOOKUP(AD63,'X1'!$B:$AZ,43,FALSE)))))</f>
        <v xml:space="preserve"> </v>
      </c>
      <c r="AJ63" s="113" t="str">
        <f>IF(ISERROR(((VLOOKUP(AD63,'X1'!$B:$AZ,15,FALSE))))=TRUE," ",(((VLOOKUP(AD63,'X1'!$B:$AZ,15,FALSE)))))</f>
        <v xml:space="preserve"> </v>
      </c>
      <c r="AK63" s="113" t="str">
        <f>IF(ISERROR(((VLOOKUP(AD63,'X1'!$B:$AZ,14,FALSE))))=TRUE," ",(((VLOOKUP(AD63,'X1'!$B:$AZ,14,FALSE)))))</f>
        <v xml:space="preserve"> </v>
      </c>
      <c r="AL63" s="113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13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13" t="str">
        <f ca="1">IF(ISERROR(((VLOOKUP(AD63,'X2'!$B:$AZ,42,FALSE))))=TRUE," ",(((VLOOKUP(AD63,'X2'!$B:$AZ,42,FALSE)))))</f>
        <v xml:space="preserve"> </v>
      </c>
      <c r="AO63" s="113" t="str">
        <f ca="1">IF(ISERROR(((VLOOKUP(AD63,'X2'!$B:$AZ,43,FALSE))))=TRUE," ",(((VLOOKUP(AD63,'X2'!$B:$AZ,43,FALSE)))))</f>
        <v xml:space="preserve"> </v>
      </c>
      <c r="AP63" s="113" t="str">
        <f ca="1">IF(ISERROR(((VLOOKUP(AD63,'X2'!$B:$AZ,15,FALSE))))=TRUE," ",(((VLOOKUP(AD63,'X2'!$B:$AZ,15,FALSE)))))</f>
        <v xml:space="preserve"> </v>
      </c>
      <c r="AQ63" s="113" t="str">
        <f ca="1">IF(ISERROR(((VLOOKUP(AD63,'X2'!$B:$AZ,14,FALSE))))=TRUE," ",(((VLOOKUP(AD63,'X2'!$B:$AZ,14,FALSE)))))</f>
        <v xml:space="preserve"> </v>
      </c>
      <c r="AR63" s="113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13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13" t="str">
        <f ca="1">IF(ISERROR(((VLOOKUP(AD63,'X3'!$B:$AZ,42,FALSE))))=TRUE," ",(((VLOOKUP(AD63,'X3'!$B:$AZ,42,FALSE)))))</f>
        <v xml:space="preserve"> </v>
      </c>
      <c r="AU63" s="113" t="str">
        <f ca="1">IF(ISERROR(((VLOOKUP(AD63,'X3'!$B:$AZ,43,FALSE))))=TRUE," ",(((VLOOKUP(AD63,'X3'!$B:$AZ,43,FALSE)))))</f>
        <v xml:space="preserve"> </v>
      </c>
      <c r="AV63" s="113" t="str">
        <f ca="1">IF(ISERROR(((VLOOKUP(AD63,'X3'!$B:$AZ,15,FALSE))))=TRUE," ",(((VLOOKUP(AD63,'X3'!$B:$AZ,15,FALSE)))))</f>
        <v xml:space="preserve"> </v>
      </c>
      <c r="AW63" s="113" t="str">
        <f ca="1">IF(ISERROR(((VLOOKUP(AD63,'X3'!$B:$AZ,14,FALSE))))=TRUE," ",(((VLOOKUP(AD63,'X3'!$B:$AZ,14,FALSE)))))</f>
        <v xml:space="preserve"> </v>
      </c>
      <c r="AX63" s="113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13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13" t="str">
        <f ca="1">IF(ISERROR(((VLOOKUP(AD63,'X4'!$B:$AZ,42,FALSE))))=TRUE," ",(((VLOOKUP(AD63,'X4'!$B:$AZ,42,FALSE)))))</f>
        <v xml:space="preserve"> </v>
      </c>
      <c r="BA63" s="113" t="str">
        <f ca="1">IF(ISERROR(((VLOOKUP(AD63,'X4'!$B:$AZ,43,FALSE))))=TRUE," ",(((VLOOKUP(AD63,'X4'!$B:$AZ,43,FALSE)))))</f>
        <v xml:space="preserve"> </v>
      </c>
      <c r="BB63" s="113" t="str">
        <f ca="1">IF(ISERROR(((VLOOKUP(AD63,'X4'!$B:$AZ,15,FALSE))))=TRUE," ",(((VLOOKUP(AD63,'X4'!$B:$AZ,15,FALSE)))))</f>
        <v xml:space="preserve"> </v>
      </c>
      <c r="BC63" s="113" t="str">
        <f ca="1">IF(ISERROR(((VLOOKUP(AD63,'X4'!$B:$AZ,14,FALSE))))=TRUE," ",(((VLOOKUP(AD63,'X4'!$B:$AZ,14,FALSE)))))</f>
        <v xml:space="preserve"> </v>
      </c>
      <c r="BD63" s="113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13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13" t="str">
        <f ca="1">IF(ISERROR(((VLOOKUP(AD63,'X5'!$B:$AZ,42,FALSE))))=TRUE," ",(((VLOOKUP(AD63,'X5'!$B:$AZ,42,FALSE)))))</f>
        <v xml:space="preserve"> </v>
      </c>
      <c r="BG63" s="113" t="str">
        <f ca="1">IF(ISERROR(((VLOOKUP(AD63,'X5'!$B:$AZ,43,FALSE))))=TRUE," ",(((VLOOKUP(AD63,'X5'!$B:$AZ,43,FALSE)))))</f>
        <v xml:space="preserve"> </v>
      </c>
      <c r="BH63" s="113" t="str">
        <f ca="1">IF(ISERROR(((VLOOKUP(AD63,'X5'!$B:$AZ,15,FALSE))))=TRUE," ",(((VLOOKUP(AD63,'X5'!$B:$AZ,15,FALSE)))))</f>
        <v xml:space="preserve"> </v>
      </c>
      <c r="BI63" s="113" t="str">
        <f ca="1">IF(ISERROR(((VLOOKUP(AD63,'X5'!$B:$AZ,14,FALSE))))=TRUE," ",(((VLOOKUP(AD63,'X5'!$B:$AZ,14,FALSE)))))</f>
        <v xml:space="preserve"> </v>
      </c>
      <c r="BJ63" s="113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13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13" t="str">
        <f ca="1">IF(ISERROR(((VLOOKUP(AD63,'X6'!$B:$AZ,42,FALSE))))=TRUE," ",(((VLOOKUP(AD63,'X6'!$B:$AZ,42,FALSE)))))</f>
        <v xml:space="preserve"> </v>
      </c>
      <c r="BM63" s="113" t="str">
        <f ca="1">IF(ISERROR(((VLOOKUP(AD63,'X6'!$B:$AZ,43,FALSE))))=TRUE," ",(((VLOOKUP(AD63,'X6'!$B:$AZ,43,FALSE)))))</f>
        <v xml:space="preserve"> </v>
      </c>
      <c r="BN63" s="113" t="str">
        <f ca="1">IF(ISERROR(((VLOOKUP(AD63,'X6'!$B:$AZ,15,FALSE))))=TRUE," ",(((VLOOKUP(AD63,'X6'!$B:$AZ,15,FALSE)))))</f>
        <v xml:space="preserve"> </v>
      </c>
      <c r="BO63" s="113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65">
        <f t="shared" si="16"/>
        <v>17</v>
      </c>
      <c r="B64" s="122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/>
      </c>
      <c r="C64" s="122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 xml:space="preserve"> </v>
      </c>
      <c r="D64" s="122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 xml:space="preserve"> </v>
      </c>
      <c r="E64" s="123" t="str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 xml:space="preserve"> </v>
      </c>
      <c r="F64" s="123" t="str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 xml:space="preserve"> </v>
      </c>
      <c r="G64" s="123" t="str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 xml:space="preserve"> </v>
      </c>
      <c r="H64" s="123" t="str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 xml:space="preserve"> </v>
      </c>
      <c r="I64" s="124" t="str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 xml:space="preserve"> </v>
      </c>
      <c r="J64" s="124" t="str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 xml:space="preserve"> </v>
      </c>
      <c r="K64" s="124" t="str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 xml:space="preserve"> </v>
      </c>
      <c r="L64" s="125" t="str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 xml:space="preserve"> </v>
      </c>
      <c r="M64" s="125" t="str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 xml:space="preserve"> </v>
      </c>
      <c r="N64" s="126" t="str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 xml:space="preserve"> </v>
      </c>
      <c r="O64" s="125" t="str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 xml:space="preserve"> </v>
      </c>
      <c r="P64" s="125" t="str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 xml:space="preserve"> </v>
      </c>
      <c r="Q64" s="126" t="str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 xml:space="preserve"> </v>
      </c>
      <c r="R64" s="126" t="str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 xml:space="preserve"> </v>
      </c>
      <c r="S64" s="126" t="str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 xml:space="preserve"> </v>
      </c>
      <c r="V64" s="43"/>
      <c r="W64" s="43">
        <f t="shared" si="14"/>
        <v>21</v>
      </c>
      <c r="X64" s="43"/>
      <c r="Y64" s="134">
        <f t="shared" ref="Y64:Y79" ca="1" si="17">IF($Z$41="A",0,IF($Z$41="B",Y63+$Z$42,Y63+$AE$43))</f>
        <v>0.12145958902992177</v>
      </c>
      <c r="Z64" s="92" t="s">
        <v>149</v>
      </c>
      <c r="AB64" s="42">
        <f t="shared" si="13"/>
        <v>2</v>
      </c>
      <c r="AC64" s="42">
        <f t="shared" si="15"/>
        <v>20</v>
      </c>
      <c r="AD64" s="111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12" t="str">
        <f t="shared" ca="1" si="11"/>
        <v xml:space="preserve"> </v>
      </c>
      <c r="AF64" s="113" t="str">
        <f>IF(ISERROR(((VLOOKUP(AD64,'X1'!$B:$AO,6,FALSE))/(VLOOKUP(AD64,'X1'!$B:$AO,7,FALSE))-1))=TRUE," ",(((VLOOKUP(AD64,'X1'!$B:$AO,6,FALSE))/(VLOOKUP(AD64,'X1'!$B:$AO,7,FALSE))-1)))</f>
        <v xml:space="preserve"> </v>
      </c>
      <c r="AG64" s="113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13" t="str">
        <f>IF(ISERROR(((VLOOKUP(AD64,'X1'!$B:$AZ,42,FALSE))))=TRUE," ",(((VLOOKUP(AD64,'X1'!$B:$AZ,42,FALSE)))))</f>
        <v xml:space="preserve"> </v>
      </c>
      <c r="AI64" s="113" t="str">
        <f>IF(ISERROR(((VLOOKUP(AD64,'X1'!$B:$AZ,43,FALSE))))=TRUE," ",(((VLOOKUP(AD64,'X1'!$B:$AZ,43,FALSE)))))</f>
        <v xml:space="preserve"> </v>
      </c>
      <c r="AJ64" s="113" t="str">
        <f>IF(ISERROR(((VLOOKUP(AD64,'X1'!$B:$AZ,15,FALSE))))=TRUE," ",(((VLOOKUP(AD64,'X1'!$B:$AZ,15,FALSE)))))</f>
        <v xml:space="preserve"> </v>
      </c>
      <c r="AK64" s="113" t="str">
        <f>IF(ISERROR(((VLOOKUP(AD64,'X1'!$B:$AZ,14,FALSE))))=TRUE," ",(((VLOOKUP(AD64,'X1'!$B:$AZ,14,FALSE)))))</f>
        <v xml:space="preserve"> </v>
      </c>
      <c r="AL64" s="113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13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13" t="str">
        <f ca="1">IF(ISERROR(((VLOOKUP(AD64,'X2'!$B:$AZ,42,FALSE))))=TRUE," ",(((VLOOKUP(AD64,'X2'!$B:$AZ,42,FALSE)))))</f>
        <v xml:space="preserve"> </v>
      </c>
      <c r="AO64" s="113" t="str">
        <f ca="1">IF(ISERROR(((VLOOKUP(AD64,'X2'!$B:$AZ,43,FALSE))))=TRUE," ",(((VLOOKUP(AD64,'X2'!$B:$AZ,43,FALSE)))))</f>
        <v xml:space="preserve"> </v>
      </c>
      <c r="AP64" s="113" t="str">
        <f ca="1">IF(ISERROR(((VLOOKUP(AD64,'X2'!$B:$AZ,15,FALSE))))=TRUE," ",(((VLOOKUP(AD64,'X2'!$B:$AZ,15,FALSE)))))</f>
        <v xml:space="preserve"> </v>
      </c>
      <c r="AQ64" s="113" t="str">
        <f ca="1">IF(ISERROR(((VLOOKUP(AD64,'X2'!$B:$AZ,14,FALSE))))=TRUE," ",(((VLOOKUP(AD64,'X2'!$B:$AZ,14,FALSE)))))</f>
        <v xml:space="preserve"> </v>
      </c>
      <c r="AR64" s="113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13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13" t="str">
        <f ca="1">IF(ISERROR(((VLOOKUP(AD64,'X3'!$B:$AZ,42,FALSE))))=TRUE," ",(((VLOOKUP(AD64,'X3'!$B:$AZ,42,FALSE)))))</f>
        <v xml:space="preserve"> </v>
      </c>
      <c r="AU64" s="113" t="str">
        <f ca="1">IF(ISERROR(((VLOOKUP(AD64,'X3'!$B:$AZ,43,FALSE))))=TRUE," ",(((VLOOKUP(AD64,'X3'!$B:$AZ,43,FALSE)))))</f>
        <v xml:space="preserve"> </v>
      </c>
      <c r="AV64" s="113" t="str">
        <f ca="1">IF(ISERROR(((VLOOKUP(AD64,'X3'!$B:$AZ,15,FALSE))))=TRUE," ",(((VLOOKUP(AD64,'X3'!$B:$AZ,15,FALSE)))))</f>
        <v xml:space="preserve"> </v>
      </c>
      <c r="AW64" s="113" t="str">
        <f ca="1">IF(ISERROR(((VLOOKUP(AD64,'X3'!$B:$AZ,14,FALSE))))=TRUE," ",(((VLOOKUP(AD64,'X3'!$B:$AZ,14,FALSE)))))</f>
        <v xml:space="preserve"> </v>
      </c>
      <c r="AX64" s="113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13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13" t="str">
        <f ca="1">IF(ISERROR(((VLOOKUP(AD64,'X4'!$B:$AZ,42,FALSE))))=TRUE," ",(((VLOOKUP(AD64,'X4'!$B:$AZ,42,FALSE)))))</f>
        <v xml:space="preserve"> </v>
      </c>
      <c r="BA64" s="113" t="str">
        <f ca="1">IF(ISERROR(((VLOOKUP(AD64,'X4'!$B:$AZ,43,FALSE))))=TRUE," ",(((VLOOKUP(AD64,'X4'!$B:$AZ,43,FALSE)))))</f>
        <v xml:space="preserve"> </v>
      </c>
      <c r="BB64" s="113" t="str">
        <f ca="1">IF(ISERROR(((VLOOKUP(AD64,'X4'!$B:$AZ,15,FALSE))))=TRUE," ",(((VLOOKUP(AD64,'X4'!$B:$AZ,15,FALSE)))))</f>
        <v xml:space="preserve"> </v>
      </c>
      <c r="BC64" s="113" t="str">
        <f ca="1">IF(ISERROR(((VLOOKUP(AD64,'X4'!$B:$AZ,14,FALSE))))=TRUE," ",(((VLOOKUP(AD64,'X4'!$B:$AZ,14,FALSE)))))</f>
        <v xml:space="preserve"> </v>
      </c>
      <c r="BD64" s="113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13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13" t="str">
        <f ca="1">IF(ISERROR(((VLOOKUP(AD64,'X5'!$B:$AZ,42,FALSE))))=TRUE," ",(((VLOOKUP(AD64,'X5'!$B:$AZ,42,FALSE)))))</f>
        <v xml:space="preserve"> </v>
      </c>
      <c r="BG64" s="113" t="str">
        <f ca="1">IF(ISERROR(((VLOOKUP(AD64,'X5'!$B:$AZ,43,FALSE))))=TRUE," ",(((VLOOKUP(AD64,'X5'!$B:$AZ,43,FALSE)))))</f>
        <v xml:space="preserve"> </v>
      </c>
      <c r="BH64" s="113" t="str">
        <f ca="1">IF(ISERROR(((VLOOKUP(AD64,'X5'!$B:$AZ,15,FALSE))))=TRUE," ",(((VLOOKUP(AD64,'X5'!$B:$AZ,15,FALSE)))))</f>
        <v xml:space="preserve"> </v>
      </c>
      <c r="BI64" s="113" t="str">
        <f ca="1">IF(ISERROR(((VLOOKUP(AD64,'X5'!$B:$AZ,14,FALSE))))=TRUE," ",(((VLOOKUP(AD64,'X5'!$B:$AZ,14,FALSE)))))</f>
        <v xml:space="preserve"> </v>
      </c>
      <c r="BJ64" s="113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13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13" t="str">
        <f ca="1">IF(ISERROR(((VLOOKUP(AD64,'X6'!$B:$AZ,42,FALSE))))=TRUE," ",(((VLOOKUP(AD64,'X6'!$B:$AZ,42,FALSE)))))</f>
        <v xml:space="preserve"> </v>
      </c>
      <c r="BM64" s="113" t="str">
        <f ca="1">IF(ISERROR(((VLOOKUP(AD64,'X6'!$B:$AZ,43,FALSE))))=TRUE," ",(((VLOOKUP(AD64,'X6'!$B:$AZ,43,FALSE)))))</f>
        <v xml:space="preserve"> </v>
      </c>
      <c r="BN64" s="113" t="str">
        <f ca="1">IF(ISERROR(((VLOOKUP(AD64,'X6'!$B:$AZ,15,FALSE))))=TRUE," ",(((VLOOKUP(AD64,'X6'!$B:$AZ,15,FALSE)))))</f>
        <v xml:space="preserve"> </v>
      </c>
      <c r="BO64" s="113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65">
        <f t="shared" si="16"/>
        <v>18</v>
      </c>
      <c r="B65" s="122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/>
      </c>
      <c r="C65" s="122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 xml:space="preserve"> </v>
      </c>
      <c r="D65" s="122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 xml:space="preserve"> </v>
      </c>
      <c r="E65" s="123" t="str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 xml:space="preserve"> </v>
      </c>
      <c r="F65" s="123" t="str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 xml:space="preserve"> </v>
      </c>
      <c r="G65" s="123" t="str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 xml:space="preserve"> </v>
      </c>
      <c r="H65" s="123" t="str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 xml:space="preserve"> </v>
      </c>
      <c r="I65" s="124" t="str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 xml:space="preserve"> </v>
      </c>
      <c r="J65" s="124" t="str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 xml:space="preserve"> </v>
      </c>
      <c r="K65" s="124" t="str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 xml:space="preserve"> </v>
      </c>
      <c r="L65" s="125" t="str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 xml:space="preserve"> </v>
      </c>
      <c r="M65" s="125" t="str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 xml:space="preserve"> </v>
      </c>
      <c r="N65" s="126" t="str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 xml:space="preserve"> </v>
      </c>
      <c r="O65" s="125" t="str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 xml:space="preserve"> </v>
      </c>
      <c r="P65" s="125" t="str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 xml:space="preserve"> </v>
      </c>
      <c r="Q65" s="126" t="str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 xml:space="preserve"> </v>
      </c>
      <c r="R65" s="126" t="str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 xml:space="preserve"> </v>
      </c>
      <c r="S65" s="126" t="str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 xml:space="preserve"> </v>
      </c>
      <c r="V65" s="43"/>
      <c r="W65" s="43">
        <f t="shared" si="14"/>
        <v>22</v>
      </c>
      <c r="X65" s="43"/>
      <c r="Y65" s="134">
        <f t="shared" ca="1" si="17"/>
        <v>0.13315323778542865</v>
      </c>
      <c r="Z65" s="92" t="s">
        <v>149</v>
      </c>
      <c r="AB65" s="42">
        <f t="shared" si="13"/>
        <v>2</v>
      </c>
      <c r="AC65" s="42">
        <f t="shared" si="15"/>
        <v>21</v>
      </c>
      <c r="AD65" s="111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12" t="str">
        <f t="shared" ca="1" si="11"/>
        <v xml:space="preserve"> </v>
      </c>
      <c r="AF65" s="113" t="str">
        <f>IF(ISERROR(((VLOOKUP(AD65,'X1'!$B:$AO,6,FALSE))/(VLOOKUP(AD65,'X1'!$B:$AO,7,FALSE))-1))=TRUE," ",(((VLOOKUP(AD65,'X1'!$B:$AO,6,FALSE))/(VLOOKUP(AD65,'X1'!$B:$AO,7,FALSE))-1)))</f>
        <v xml:space="preserve"> </v>
      </c>
      <c r="AG65" s="113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13" t="str">
        <f>IF(ISERROR(((VLOOKUP(AD65,'X1'!$B:$AZ,42,FALSE))))=TRUE," ",(((VLOOKUP(AD65,'X1'!$B:$AZ,42,FALSE)))))</f>
        <v xml:space="preserve"> </v>
      </c>
      <c r="AI65" s="113" t="str">
        <f>IF(ISERROR(((VLOOKUP(AD65,'X1'!$B:$AZ,43,FALSE))))=TRUE," ",(((VLOOKUP(AD65,'X1'!$B:$AZ,43,FALSE)))))</f>
        <v xml:space="preserve"> </v>
      </c>
      <c r="AJ65" s="113" t="str">
        <f>IF(ISERROR(((VLOOKUP(AD65,'X1'!$B:$AZ,15,FALSE))))=TRUE," ",(((VLOOKUP(AD65,'X1'!$B:$AZ,15,FALSE)))))</f>
        <v xml:space="preserve"> </v>
      </c>
      <c r="AK65" s="113" t="str">
        <f>IF(ISERROR(((VLOOKUP(AD65,'X1'!$B:$AZ,14,FALSE))))=TRUE," ",(((VLOOKUP(AD65,'X1'!$B:$AZ,14,FALSE)))))</f>
        <v xml:space="preserve"> </v>
      </c>
      <c r="AL65" s="113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13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13" t="str">
        <f ca="1">IF(ISERROR(((VLOOKUP(AD65,'X2'!$B:$AZ,42,FALSE))))=TRUE," ",(((VLOOKUP(AD65,'X2'!$B:$AZ,42,FALSE)))))</f>
        <v xml:space="preserve"> </v>
      </c>
      <c r="AO65" s="113" t="str">
        <f ca="1">IF(ISERROR(((VLOOKUP(AD65,'X2'!$B:$AZ,43,FALSE))))=TRUE," ",(((VLOOKUP(AD65,'X2'!$B:$AZ,43,FALSE)))))</f>
        <v xml:space="preserve"> </v>
      </c>
      <c r="AP65" s="113" t="str">
        <f ca="1">IF(ISERROR(((VLOOKUP(AD65,'X2'!$B:$AZ,15,FALSE))))=TRUE," ",(((VLOOKUP(AD65,'X2'!$B:$AZ,15,FALSE)))))</f>
        <v xml:space="preserve"> </v>
      </c>
      <c r="AQ65" s="113" t="str">
        <f ca="1">IF(ISERROR(((VLOOKUP(AD65,'X2'!$B:$AZ,14,FALSE))))=TRUE," ",(((VLOOKUP(AD65,'X2'!$B:$AZ,14,FALSE)))))</f>
        <v xml:space="preserve"> </v>
      </c>
      <c r="AR65" s="113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13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13" t="str">
        <f ca="1">IF(ISERROR(((VLOOKUP(AD65,'X3'!$B:$AZ,42,FALSE))))=TRUE," ",(((VLOOKUP(AD65,'X3'!$B:$AZ,42,FALSE)))))</f>
        <v xml:space="preserve"> </v>
      </c>
      <c r="AU65" s="113" t="str">
        <f ca="1">IF(ISERROR(((VLOOKUP(AD65,'X3'!$B:$AZ,43,FALSE))))=TRUE," ",(((VLOOKUP(AD65,'X3'!$B:$AZ,43,FALSE)))))</f>
        <v xml:space="preserve"> </v>
      </c>
      <c r="AV65" s="113" t="str">
        <f ca="1">IF(ISERROR(((VLOOKUP(AD65,'X3'!$B:$AZ,15,FALSE))))=TRUE," ",(((VLOOKUP(AD65,'X3'!$B:$AZ,15,FALSE)))))</f>
        <v xml:space="preserve"> </v>
      </c>
      <c r="AW65" s="113" t="str">
        <f ca="1">IF(ISERROR(((VLOOKUP(AD65,'X3'!$B:$AZ,14,FALSE))))=TRUE," ",(((VLOOKUP(AD65,'X3'!$B:$AZ,14,FALSE)))))</f>
        <v xml:space="preserve"> </v>
      </c>
      <c r="AX65" s="113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13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13" t="str">
        <f ca="1">IF(ISERROR(((VLOOKUP(AD65,'X4'!$B:$AZ,42,FALSE))))=TRUE," ",(((VLOOKUP(AD65,'X4'!$B:$AZ,42,FALSE)))))</f>
        <v xml:space="preserve"> </v>
      </c>
      <c r="BA65" s="113" t="str">
        <f ca="1">IF(ISERROR(((VLOOKUP(AD65,'X4'!$B:$AZ,43,FALSE))))=TRUE," ",(((VLOOKUP(AD65,'X4'!$B:$AZ,43,FALSE)))))</f>
        <v xml:space="preserve"> </v>
      </c>
      <c r="BB65" s="113" t="str">
        <f ca="1">IF(ISERROR(((VLOOKUP(AD65,'X4'!$B:$AZ,15,FALSE))))=TRUE," ",(((VLOOKUP(AD65,'X4'!$B:$AZ,15,FALSE)))))</f>
        <v xml:space="preserve"> </v>
      </c>
      <c r="BC65" s="113" t="str">
        <f ca="1">IF(ISERROR(((VLOOKUP(AD65,'X4'!$B:$AZ,14,FALSE))))=TRUE," ",(((VLOOKUP(AD65,'X4'!$B:$AZ,14,FALSE)))))</f>
        <v xml:space="preserve"> </v>
      </c>
      <c r="BD65" s="113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13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13" t="str">
        <f ca="1">IF(ISERROR(((VLOOKUP(AD65,'X5'!$B:$AZ,42,FALSE))))=TRUE," ",(((VLOOKUP(AD65,'X5'!$B:$AZ,42,FALSE)))))</f>
        <v xml:space="preserve"> </v>
      </c>
      <c r="BG65" s="113" t="str">
        <f ca="1">IF(ISERROR(((VLOOKUP(AD65,'X5'!$B:$AZ,43,FALSE))))=TRUE," ",(((VLOOKUP(AD65,'X5'!$B:$AZ,43,FALSE)))))</f>
        <v xml:space="preserve"> </v>
      </c>
      <c r="BH65" s="113" t="str">
        <f ca="1">IF(ISERROR(((VLOOKUP(AD65,'X5'!$B:$AZ,15,FALSE))))=TRUE," ",(((VLOOKUP(AD65,'X5'!$B:$AZ,15,FALSE)))))</f>
        <v xml:space="preserve"> </v>
      </c>
      <c r="BI65" s="113" t="str">
        <f ca="1">IF(ISERROR(((VLOOKUP(AD65,'X5'!$B:$AZ,14,FALSE))))=TRUE," ",(((VLOOKUP(AD65,'X5'!$B:$AZ,14,FALSE)))))</f>
        <v xml:space="preserve"> </v>
      </c>
      <c r="BJ65" s="113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13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13" t="str">
        <f ca="1">IF(ISERROR(((VLOOKUP(AD65,'X6'!$B:$AZ,42,FALSE))))=TRUE," ",(((VLOOKUP(AD65,'X6'!$B:$AZ,42,FALSE)))))</f>
        <v xml:space="preserve"> </v>
      </c>
      <c r="BM65" s="113" t="str">
        <f ca="1">IF(ISERROR(((VLOOKUP(AD65,'X6'!$B:$AZ,43,FALSE))))=TRUE," ",(((VLOOKUP(AD65,'X6'!$B:$AZ,43,FALSE)))))</f>
        <v xml:space="preserve"> </v>
      </c>
      <c r="BN65" s="113" t="str">
        <f ca="1">IF(ISERROR(((VLOOKUP(AD65,'X6'!$B:$AZ,15,FALSE))))=TRUE," ",(((VLOOKUP(AD65,'X6'!$B:$AZ,15,FALSE)))))</f>
        <v xml:space="preserve"> </v>
      </c>
      <c r="BO65" s="113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65">
        <f t="shared" si="16"/>
        <v>19</v>
      </c>
      <c r="B66" s="122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22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22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23" t="str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23" t="str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23" t="str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23" t="str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24" t="str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24" t="str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24" t="str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25" t="str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25" t="str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26" t="str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25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25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26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26" t="str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26" t="str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3"/>
      <c r="W66" s="43">
        <f t="shared" si="14"/>
        <v>23</v>
      </c>
      <c r="X66" s="43"/>
      <c r="Y66" s="134">
        <f t="shared" ca="1" si="17"/>
        <v>0.14484688654093553</v>
      </c>
      <c r="Z66" s="92" t="s">
        <v>149</v>
      </c>
      <c r="AB66" s="42">
        <f t="shared" si="13"/>
        <v>2</v>
      </c>
      <c r="AC66" s="42">
        <f t="shared" si="15"/>
        <v>22</v>
      </c>
      <c r="AD66" s="111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12" t="str">
        <f t="shared" ca="1" si="11"/>
        <v xml:space="preserve"> </v>
      </c>
      <c r="AF66" s="135" t="str">
        <f>IF(ISERROR(((VLOOKUP(AD66,'X1'!$B:$AO,6,FALSE))/(VLOOKUP(AD66,'X1'!$B:$AO,7,FALSE))-1))=TRUE," ",(((VLOOKUP(AD66,'X1'!$B:$AO,6,FALSE))/(VLOOKUP(AD66,'X1'!$B:$AO,7,FALSE))-1)))</f>
        <v xml:space="preserve"> </v>
      </c>
      <c r="AG66" s="113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35" t="str">
        <f>IF(ISERROR(((VLOOKUP(AD66,'X1'!$B:$AZ,42,FALSE))))=TRUE," ",(((VLOOKUP(AD66,'X1'!$B:$AZ,42,FALSE)))))</f>
        <v xml:space="preserve"> </v>
      </c>
      <c r="AI66" s="135" t="str">
        <f>IF(ISERROR(((VLOOKUP(AD66,'X1'!$B:$AZ,43,FALSE))))=TRUE," ",(((VLOOKUP(AD66,'X1'!$B:$AZ,43,FALSE)))))</f>
        <v xml:space="preserve"> </v>
      </c>
      <c r="AJ66" s="135" t="str">
        <f>IF(ISERROR(((VLOOKUP(AD66,'X1'!$B:$AZ,15,FALSE))))=TRUE," ",(((VLOOKUP(AD66,'X1'!$B:$AZ,15,FALSE)))))</f>
        <v xml:space="preserve"> </v>
      </c>
      <c r="AK66" s="113" t="str">
        <f>IF(ISERROR(((VLOOKUP(AD66,'X1'!$B:$AZ,14,FALSE))))=TRUE," ",(((VLOOKUP(AD66,'X1'!$B:$AZ,14,FALSE)))))</f>
        <v xml:space="preserve"> </v>
      </c>
      <c r="AL66" s="113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13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13" t="str">
        <f ca="1">IF(ISERROR(((VLOOKUP(AD66,'X2'!$B:$AZ,42,FALSE))))=TRUE," ",(((VLOOKUP(AD66,'X2'!$B:$AZ,42,FALSE)))))</f>
        <v xml:space="preserve"> </v>
      </c>
      <c r="AO66" s="113" t="str">
        <f ca="1">IF(ISERROR(((VLOOKUP(AD66,'X2'!$B:$AZ,43,FALSE))))=TRUE," ",(((VLOOKUP(AD66,'X2'!$B:$AZ,43,FALSE)))))</f>
        <v xml:space="preserve"> </v>
      </c>
      <c r="AP66" s="113" t="str">
        <f ca="1">IF(ISERROR(((VLOOKUP(AD66,'X2'!$B:$AZ,15,FALSE))))=TRUE," ",(((VLOOKUP(AD66,'X2'!$B:$AZ,15,FALSE)))))</f>
        <v xml:space="preserve"> </v>
      </c>
      <c r="AQ66" s="113" t="str">
        <f ca="1">IF(ISERROR(((VLOOKUP(AD66,'X2'!$B:$AZ,14,FALSE))))=TRUE," ",(((VLOOKUP(AD66,'X2'!$B:$AZ,14,FALSE)))))</f>
        <v xml:space="preserve"> </v>
      </c>
      <c r="AR66" s="113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13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13" t="str">
        <f ca="1">IF(ISERROR(((VLOOKUP(AD66,'X3'!$B:$AZ,42,FALSE))))=TRUE," ",(((VLOOKUP(AD66,'X3'!$B:$AZ,42,FALSE)))))</f>
        <v xml:space="preserve"> </v>
      </c>
      <c r="AU66" s="113" t="str">
        <f ca="1">IF(ISERROR(((VLOOKUP(AD66,'X3'!$B:$AZ,43,FALSE))))=TRUE," ",(((VLOOKUP(AD66,'X3'!$B:$AZ,43,FALSE)))))</f>
        <v xml:space="preserve"> </v>
      </c>
      <c r="AV66" s="113" t="str">
        <f ca="1">IF(ISERROR(((VLOOKUP(AD66,'X3'!$B:$AZ,15,FALSE))))=TRUE," ",(((VLOOKUP(AD66,'X3'!$B:$AZ,15,FALSE)))))</f>
        <v xml:space="preserve"> </v>
      </c>
      <c r="AW66" s="113" t="str">
        <f ca="1">IF(ISERROR(((VLOOKUP(AD66,'X3'!$B:$AZ,14,FALSE))))=TRUE," ",(((VLOOKUP(AD66,'X3'!$B:$AZ,14,FALSE)))))</f>
        <v xml:space="preserve"> </v>
      </c>
      <c r="AX66" s="113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13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13" t="str">
        <f ca="1">IF(ISERROR(((VLOOKUP(AD66,'X4'!$B:$AZ,42,FALSE))))=TRUE," ",(((VLOOKUP(AD66,'X4'!$B:$AZ,42,FALSE)))))</f>
        <v xml:space="preserve"> </v>
      </c>
      <c r="BA66" s="113" t="str">
        <f ca="1">IF(ISERROR(((VLOOKUP(AD66,'X4'!$B:$AZ,43,FALSE))))=TRUE," ",(((VLOOKUP(AD66,'X4'!$B:$AZ,43,FALSE)))))</f>
        <v xml:space="preserve"> </v>
      </c>
      <c r="BB66" s="113" t="str">
        <f ca="1">IF(ISERROR(((VLOOKUP(AD66,'X4'!$B:$AZ,15,FALSE))))=TRUE," ",(((VLOOKUP(AD66,'X4'!$B:$AZ,15,FALSE)))))</f>
        <v xml:space="preserve"> </v>
      </c>
      <c r="BC66" s="113" t="str">
        <f ca="1">IF(ISERROR(((VLOOKUP(AD66,'X4'!$B:$AZ,14,FALSE))))=TRUE," ",(((VLOOKUP(AD66,'X4'!$B:$AZ,14,FALSE)))))</f>
        <v xml:space="preserve"> </v>
      </c>
      <c r="BD66" s="113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13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13" t="str">
        <f ca="1">IF(ISERROR(((VLOOKUP(AD66,'X5'!$B:$AZ,42,FALSE))))=TRUE," ",(((VLOOKUP(AD66,'X5'!$B:$AZ,42,FALSE)))))</f>
        <v xml:space="preserve"> </v>
      </c>
      <c r="BG66" s="113" t="str">
        <f ca="1">IF(ISERROR(((VLOOKUP(AD66,'X5'!$B:$AZ,43,FALSE))))=TRUE," ",(((VLOOKUP(AD66,'X5'!$B:$AZ,43,FALSE)))))</f>
        <v xml:space="preserve"> </v>
      </c>
      <c r="BH66" s="113" t="str">
        <f ca="1">IF(ISERROR(((VLOOKUP(AD66,'X5'!$B:$AZ,15,FALSE))))=TRUE," ",(((VLOOKUP(AD66,'X5'!$B:$AZ,15,FALSE)))))</f>
        <v xml:space="preserve"> </v>
      </c>
      <c r="BI66" s="113" t="str">
        <f ca="1">IF(ISERROR(((VLOOKUP(AD66,'X5'!$B:$AZ,14,FALSE))))=TRUE," ",(((VLOOKUP(AD66,'X5'!$B:$AZ,14,FALSE)))))</f>
        <v xml:space="preserve"> </v>
      </c>
      <c r="BJ66" s="113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13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13" t="str">
        <f ca="1">IF(ISERROR(((VLOOKUP(AD66,'X6'!$B:$AZ,42,FALSE))))=TRUE," ",(((VLOOKUP(AD66,'X6'!$B:$AZ,42,FALSE)))))</f>
        <v xml:space="preserve"> </v>
      </c>
      <c r="BM66" s="113" t="str">
        <f ca="1">IF(ISERROR(((VLOOKUP(AD66,'X6'!$B:$AZ,43,FALSE))))=TRUE," ",(((VLOOKUP(AD66,'X6'!$B:$AZ,43,FALSE)))))</f>
        <v xml:space="preserve"> </v>
      </c>
      <c r="BN66" s="113" t="str">
        <f ca="1">IF(ISERROR(((VLOOKUP(AD66,'X6'!$B:$AZ,15,FALSE))))=TRUE," ",(((VLOOKUP(AD66,'X6'!$B:$AZ,15,FALSE)))))</f>
        <v xml:space="preserve"> </v>
      </c>
      <c r="BO66" s="113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65">
        <f t="shared" si="16"/>
        <v>20</v>
      </c>
      <c r="B67" s="122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22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22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23" t="str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23" t="str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23" t="str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23" t="str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24" t="str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24" t="str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24" t="str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25" t="str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25" t="str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26" t="str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25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25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26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26" t="str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26" t="str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3"/>
      <c r="W67" s="43">
        <f t="shared" si="14"/>
        <v>24</v>
      </c>
      <c r="X67" s="43"/>
      <c r="Y67" s="134">
        <f t="shared" ca="1" si="17"/>
        <v>0.15654053529644241</v>
      </c>
      <c r="Z67" s="93" t="s">
        <v>149</v>
      </c>
      <c r="AB67" s="42">
        <f t="shared" si="13"/>
        <v>2</v>
      </c>
      <c r="AC67" s="42">
        <f t="shared" si="15"/>
        <v>23</v>
      </c>
      <c r="AD67" s="111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12" t="str">
        <f t="shared" ca="1" si="11"/>
        <v xml:space="preserve"> </v>
      </c>
      <c r="AF67" s="113" t="str">
        <f>IF(ISERROR(((VLOOKUP(AD67,'X1'!$B:$AO,6,FALSE))/(VLOOKUP(AD67,'X1'!$B:$AO,7,FALSE))-1))=TRUE," ",(((VLOOKUP(AD67,'X1'!$B:$AO,6,FALSE))/(VLOOKUP(AD67,'X1'!$B:$AO,7,FALSE))-1)))</f>
        <v xml:space="preserve"> </v>
      </c>
      <c r="AG67" s="113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13" t="str">
        <f>IF(ISERROR(((VLOOKUP(AD67,'X1'!$B:$AZ,42,FALSE))))=TRUE," ",(((VLOOKUP(AD67,'X1'!$B:$AZ,42,FALSE)))))</f>
        <v xml:space="preserve"> </v>
      </c>
      <c r="AI67" s="113" t="str">
        <f>IF(ISERROR(((VLOOKUP(AD67,'X1'!$B:$AZ,43,FALSE))))=TRUE," ",(((VLOOKUP(AD67,'X1'!$B:$AZ,43,FALSE)))))</f>
        <v xml:space="preserve"> </v>
      </c>
      <c r="AJ67" s="113" t="str">
        <f>IF(ISERROR(((VLOOKUP(AD67,'X1'!$B:$AZ,15,FALSE))))=TRUE," ",(((VLOOKUP(AD67,'X1'!$B:$AZ,15,FALSE)))))</f>
        <v xml:space="preserve"> </v>
      </c>
      <c r="AK67" s="113" t="str">
        <f>IF(ISERROR(((VLOOKUP(AD67,'X1'!$B:$AZ,14,FALSE))))=TRUE," ",(((VLOOKUP(AD67,'X1'!$B:$AZ,14,FALSE)))))</f>
        <v xml:space="preserve"> </v>
      </c>
      <c r="AL67" s="113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13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13" t="str">
        <f ca="1">IF(ISERROR(((VLOOKUP(AD67,'X2'!$B:$AZ,42,FALSE))))=TRUE," ",(((VLOOKUP(AD67,'X2'!$B:$AZ,42,FALSE)))))</f>
        <v xml:space="preserve"> </v>
      </c>
      <c r="AO67" s="113" t="str">
        <f ca="1">IF(ISERROR(((VLOOKUP(AD67,'X2'!$B:$AZ,43,FALSE))))=TRUE," ",(((VLOOKUP(AD67,'X2'!$B:$AZ,43,FALSE)))))</f>
        <v xml:space="preserve"> </v>
      </c>
      <c r="AP67" s="113" t="str">
        <f ca="1">IF(ISERROR(((VLOOKUP(AD67,'X2'!$B:$AZ,15,FALSE))))=TRUE," ",(((VLOOKUP(AD67,'X2'!$B:$AZ,15,FALSE)))))</f>
        <v xml:space="preserve"> </v>
      </c>
      <c r="AQ67" s="113" t="str">
        <f ca="1">IF(ISERROR(((VLOOKUP(AD67,'X2'!$B:$AZ,14,FALSE))))=TRUE," ",(((VLOOKUP(AD67,'X2'!$B:$AZ,14,FALSE)))))</f>
        <v xml:space="preserve"> </v>
      </c>
      <c r="AR67" s="113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13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13" t="str">
        <f ca="1">IF(ISERROR(((VLOOKUP(AD67,'X3'!$B:$AZ,42,FALSE))))=TRUE," ",(((VLOOKUP(AD67,'X3'!$B:$AZ,42,FALSE)))))</f>
        <v xml:space="preserve"> </v>
      </c>
      <c r="AU67" s="113" t="str">
        <f ca="1">IF(ISERROR(((VLOOKUP(AD67,'X3'!$B:$AZ,43,FALSE))))=TRUE," ",(((VLOOKUP(AD67,'X3'!$B:$AZ,43,FALSE)))))</f>
        <v xml:space="preserve"> </v>
      </c>
      <c r="AV67" s="113" t="str">
        <f ca="1">IF(ISERROR(((VLOOKUP(AD67,'X3'!$B:$AZ,15,FALSE))))=TRUE," ",(((VLOOKUP(AD67,'X3'!$B:$AZ,15,FALSE)))))</f>
        <v xml:space="preserve"> </v>
      </c>
      <c r="AW67" s="113" t="str">
        <f ca="1">IF(ISERROR(((VLOOKUP(AD67,'X3'!$B:$AZ,14,FALSE))))=TRUE," ",(((VLOOKUP(AD67,'X3'!$B:$AZ,14,FALSE)))))</f>
        <v xml:space="preserve"> </v>
      </c>
      <c r="AX67" s="113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13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13" t="str">
        <f ca="1">IF(ISERROR(((VLOOKUP(AD67,'X4'!$B:$AZ,42,FALSE))))=TRUE," ",(((VLOOKUP(AD67,'X4'!$B:$AZ,42,FALSE)))))</f>
        <v xml:space="preserve"> </v>
      </c>
      <c r="BA67" s="113" t="str">
        <f ca="1">IF(ISERROR(((VLOOKUP(AD67,'X4'!$B:$AZ,43,FALSE))))=TRUE," ",(((VLOOKUP(AD67,'X4'!$B:$AZ,43,FALSE)))))</f>
        <v xml:space="preserve"> </v>
      </c>
      <c r="BB67" s="113" t="str">
        <f ca="1">IF(ISERROR(((VLOOKUP(AD67,'X4'!$B:$AZ,15,FALSE))))=TRUE," ",(((VLOOKUP(AD67,'X4'!$B:$AZ,15,FALSE)))))</f>
        <v xml:space="preserve"> </v>
      </c>
      <c r="BC67" s="113" t="str">
        <f ca="1">IF(ISERROR(((VLOOKUP(AD67,'X4'!$B:$AZ,14,FALSE))))=TRUE," ",(((VLOOKUP(AD67,'X4'!$B:$AZ,14,FALSE)))))</f>
        <v xml:space="preserve"> </v>
      </c>
      <c r="BD67" s="113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13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13" t="str">
        <f ca="1">IF(ISERROR(((VLOOKUP(AD67,'X5'!$B:$AZ,42,FALSE))))=TRUE," ",(((VLOOKUP(AD67,'X5'!$B:$AZ,42,FALSE)))))</f>
        <v xml:space="preserve"> </v>
      </c>
      <c r="BG67" s="113" t="str">
        <f ca="1">IF(ISERROR(((VLOOKUP(AD67,'X5'!$B:$AZ,43,FALSE))))=TRUE," ",(((VLOOKUP(AD67,'X5'!$B:$AZ,43,FALSE)))))</f>
        <v xml:space="preserve"> </v>
      </c>
      <c r="BH67" s="113" t="str">
        <f ca="1">IF(ISERROR(((VLOOKUP(AD67,'X5'!$B:$AZ,15,FALSE))))=TRUE," ",(((VLOOKUP(AD67,'X5'!$B:$AZ,15,FALSE)))))</f>
        <v xml:space="preserve"> </v>
      </c>
      <c r="BI67" s="113" t="str">
        <f ca="1">IF(ISERROR(((VLOOKUP(AD67,'X5'!$B:$AZ,14,FALSE))))=TRUE," ",(((VLOOKUP(AD67,'X5'!$B:$AZ,14,FALSE)))))</f>
        <v xml:space="preserve"> </v>
      </c>
      <c r="BJ67" s="113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13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13" t="str">
        <f ca="1">IF(ISERROR(((VLOOKUP(AD67,'X6'!$B:$AZ,42,FALSE))))=TRUE," ",(((VLOOKUP(AD67,'X6'!$B:$AZ,42,FALSE)))))</f>
        <v xml:space="preserve"> </v>
      </c>
      <c r="BM67" s="113" t="str">
        <f ca="1">IF(ISERROR(((VLOOKUP(AD67,'X6'!$B:$AZ,43,FALSE))))=TRUE," ",(((VLOOKUP(AD67,'X6'!$B:$AZ,43,FALSE)))))</f>
        <v xml:space="preserve"> </v>
      </c>
      <c r="BN67" s="113" t="str">
        <f ca="1">IF(ISERROR(((VLOOKUP(AD67,'X6'!$B:$AZ,15,FALSE))))=TRUE," ",(((VLOOKUP(AD67,'X6'!$B:$AZ,15,FALSE)))))</f>
        <v xml:space="preserve"> </v>
      </c>
      <c r="BO67" s="113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65">
        <f t="shared" si="16"/>
        <v>21</v>
      </c>
      <c r="B68" s="122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22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22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23" t="str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23" t="str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23" t="str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23" t="str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24" t="str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24" t="str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24" t="str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25" t="str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25" t="str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26" t="str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25" t="str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25" t="str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26" t="str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26" t="str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26" t="str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3"/>
      <c r="W68" s="43">
        <f t="shared" si="14"/>
        <v>25</v>
      </c>
      <c r="X68" s="43"/>
      <c r="Y68" s="134">
        <f t="shared" ca="1" si="17"/>
        <v>0.16823418405194929</v>
      </c>
      <c r="Z68" s="93" t="s">
        <v>149</v>
      </c>
      <c r="AB68" s="42">
        <f t="shared" si="13"/>
        <v>2</v>
      </c>
      <c r="AC68" s="42">
        <f t="shared" si="15"/>
        <v>24</v>
      </c>
      <c r="AD68" s="111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12" t="str">
        <f t="shared" ca="1" si="11"/>
        <v xml:space="preserve"> </v>
      </c>
      <c r="AF68" s="113" t="str">
        <f>IF(ISERROR(((VLOOKUP(AD68,'X1'!$B:$AO,6,FALSE))/(VLOOKUP(AD68,'X1'!$B:$AO,7,FALSE))-1))=TRUE," ",(((VLOOKUP(AD68,'X1'!$B:$AO,6,FALSE))/(VLOOKUP(AD68,'X1'!$B:$AO,7,FALSE))-1)))</f>
        <v xml:space="preserve"> </v>
      </c>
      <c r="AG68" s="113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13" t="str">
        <f>IF(ISERROR(((VLOOKUP(AD68,'X1'!$B:$AZ,42,FALSE))))=TRUE," ",(((VLOOKUP(AD68,'X1'!$B:$AZ,42,FALSE)))))</f>
        <v xml:space="preserve"> </v>
      </c>
      <c r="AI68" s="113" t="str">
        <f>IF(ISERROR(((VLOOKUP(AD68,'X1'!$B:$AZ,43,FALSE))))=TRUE," ",(((VLOOKUP(AD68,'X1'!$B:$AZ,43,FALSE)))))</f>
        <v xml:space="preserve"> </v>
      </c>
      <c r="AJ68" s="113" t="str">
        <f>IF(ISERROR(((VLOOKUP(AD68,'X1'!$B:$AZ,15,FALSE))))=TRUE," ",(((VLOOKUP(AD68,'X1'!$B:$AZ,15,FALSE)))))</f>
        <v xml:space="preserve"> </v>
      </c>
      <c r="AK68" s="113" t="str">
        <f>IF(ISERROR(((VLOOKUP(AD68,'X1'!$B:$AZ,14,FALSE))))=TRUE," ",(((VLOOKUP(AD68,'X1'!$B:$AZ,14,FALSE)))))</f>
        <v xml:space="preserve"> </v>
      </c>
      <c r="AL68" s="113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13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13" t="str">
        <f ca="1">IF(ISERROR(((VLOOKUP(AD68,'X2'!$B:$AZ,42,FALSE))))=TRUE," ",(((VLOOKUP(AD68,'X2'!$B:$AZ,42,FALSE)))))</f>
        <v xml:space="preserve"> </v>
      </c>
      <c r="AO68" s="113" t="str">
        <f ca="1">IF(ISERROR(((VLOOKUP(AD68,'X2'!$B:$AZ,43,FALSE))))=TRUE," ",(((VLOOKUP(AD68,'X2'!$B:$AZ,43,FALSE)))))</f>
        <v xml:space="preserve"> </v>
      </c>
      <c r="AP68" s="113" t="str">
        <f ca="1">IF(ISERROR(((VLOOKUP(AD68,'X2'!$B:$AZ,15,FALSE))))=TRUE," ",(((VLOOKUP(AD68,'X2'!$B:$AZ,15,FALSE)))))</f>
        <v xml:space="preserve"> </v>
      </c>
      <c r="AQ68" s="113" t="str">
        <f ca="1">IF(ISERROR(((VLOOKUP(AD68,'X2'!$B:$AZ,14,FALSE))))=TRUE," ",(((VLOOKUP(AD68,'X2'!$B:$AZ,14,FALSE)))))</f>
        <v xml:space="preserve"> </v>
      </c>
      <c r="AR68" s="113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13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13" t="str">
        <f ca="1">IF(ISERROR(((VLOOKUP(AD68,'X3'!$B:$AZ,42,FALSE))))=TRUE," ",(((VLOOKUP(AD68,'X3'!$B:$AZ,42,FALSE)))))</f>
        <v xml:space="preserve"> </v>
      </c>
      <c r="AU68" s="113" t="str">
        <f ca="1">IF(ISERROR(((VLOOKUP(AD68,'X3'!$B:$AZ,43,FALSE))))=TRUE," ",(((VLOOKUP(AD68,'X3'!$B:$AZ,43,FALSE)))))</f>
        <v xml:space="preserve"> </v>
      </c>
      <c r="AV68" s="113" t="str">
        <f ca="1">IF(ISERROR(((VLOOKUP(AD68,'X3'!$B:$AZ,15,FALSE))))=TRUE," ",(((VLOOKUP(AD68,'X3'!$B:$AZ,15,FALSE)))))</f>
        <v xml:space="preserve"> </v>
      </c>
      <c r="AW68" s="113" t="str">
        <f ca="1">IF(ISERROR(((VLOOKUP(AD68,'X3'!$B:$AZ,14,FALSE))))=TRUE," ",(((VLOOKUP(AD68,'X3'!$B:$AZ,14,FALSE)))))</f>
        <v xml:space="preserve"> </v>
      </c>
      <c r="AX68" s="113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13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13" t="str">
        <f ca="1">IF(ISERROR(((VLOOKUP(AD68,'X4'!$B:$AZ,42,FALSE))))=TRUE," ",(((VLOOKUP(AD68,'X4'!$B:$AZ,42,FALSE)))))</f>
        <v xml:space="preserve"> </v>
      </c>
      <c r="BA68" s="113" t="str">
        <f ca="1">IF(ISERROR(((VLOOKUP(AD68,'X4'!$B:$AZ,43,FALSE))))=TRUE," ",(((VLOOKUP(AD68,'X4'!$B:$AZ,43,FALSE)))))</f>
        <v xml:space="preserve"> </v>
      </c>
      <c r="BB68" s="113" t="str">
        <f ca="1">IF(ISERROR(((VLOOKUP(AD68,'X4'!$B:$AZ,15,FALSE))))=TRUE," ",(((VLOOKUP(AD68,'X4'!$B:$AZ,15,FALSE)))))</f>
        <v xml:space="preserve"> </v>
      </c>
      <c r="BC68" s="113" t="str">
        <f ca="1">IF(ISERROR(((VLOOKUP(AD68,'X4'!$B:$AZ,14,FALSE))))=TRUE," ",(((VLOOKUP(AD68,'X4'!$B:$AZ,14,FALSE)))))</f>
        <v xml:space="preserve"> </v>
      </c>
      <c r="BD68" s="113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13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13" t="str">
        <f ca="1">IF(ISERROR(((VLOOKUP(AD68,'X5'!$B:$AZ,42,FALSE))))=TRUE," ",(((VLOOKUP(AD68,'X5'!$B:$AZ,42,FALSE)))))</f>
        <v xml:space="preserve"> </v>
      </c>
      <c r="BG68" s="113" t="str">
        <f ca="1">IF(ISERROR(((VLOOKUP(AD68,'X5'!$B:$AZ,43,FALSE))))=TRUE," ",(((VLOOKUP(AD68,'X5'!$B:$AZ,43,FALSE)))))</f>
        <v xml:space="preserve"> </v>
      </c>
      <c r="BH68" s="113" t="str">
        <f ca="1">IF(ISERROR(((VLOOKUP(AD68,'X5'!$B:$AZ,15,FALSE))))=TRUE," ",(((VLOOKUP(AD68,'X5'!$B:$AZ,15,FALSE)))))</f>
        <v xml:space="preserve"> </v>
      </c>
      <c r="BI68" s="113" t="str">
        <f ca="1">IF(ISERROR(((VLOOKUP(AD68,'X5'!$B:$AZ,14,FALSE))))=TRUE," ",(((VLOOKUP(AD68,'X5'!$B:$AZ,14,FALSE)))))</f>
        <v xml:space="preserve"> </v>
      </c>
      <c r="BJ68" s="113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13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13" t="str">
        <f ca="1">IF(ISERROR(((VLOOKUP(AD68,'X6'!$B:$AZ,42,FALSE))))=TRUE," ",(((VLOOKUP(AD68,'X6'!$B:$AZ,42,FALSE)))))</f>
        <v xml:space="preserve"> </v>
      </c>
      <c r="BM68" s="113" t="str">
        <f ca="1">IF(ISERROR(((VLOOKUP(AD68,'X6'!$B:$AZ,43,FALSE))))=TRUE," ",(((VLOOKUP(AD68,'X6'!$B:$AZ,43,FALSE)))))</f>
        <v xml:space="preserve"> </v>
      </c>
      <c r="BN68" s="113" t="str">
        <f ca="1">IF(ISERROR(((VLOOKUP(AD68,'X6'!$B:$AZ,15,FALSE))))=TRUE," ",(((VLOOKUP(AD68,'X6'!$B:$AZ,15,FALSE)))))</f>
        <v xml:space="preserve"> </v>
      </c>
      <c r="BO68" s="113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65">
        <f t="shared" si="16"/>
        <v>22</v>
      </c>
      <c r="B69" s="122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22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22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23" t="str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23" t="str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23" t="str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23" t="str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24" t="str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24" t="str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24" t="str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25" t="str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25" t="str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26" t="str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25" t="str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25" t="str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26" t="str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26" t="str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26" t="str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3"/>
      <c r="W69" s="43">
        <f t="shared" si="14"/>
        <v>26</v>
      </c>
      <c r="X69" s="43"/>
      <c r="Y69" s="134">
        <f t="shared" ca="1" si="17"/>
        <v>0.17992783280745617</v>
      </c>
      <c r="Z69" s="93" t="s">
        <v>149</v>
      </c>
      <c r="AB69" s="42">
        <f t="shared" si="13"/>
        <v>2</v>
      </c>
      <c r="AC69" s="42">
        <f t="shared" si="15"/>
        <v>25</v>
      </c>
      <c r="AD69" s="111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12" t="str">
        <f t="shared" ca="1" si="11"/>
        <v xml:space="preserve"> </v>
      </c>
      <c r="AF69" s="113" t="str">
        <f>IF(ISERROR(((VLOOKUP(AD69,'X1'!$B:$AO,6,FALSE))/(VLOOKUP(AD69,'X1'!$B:$AO,7,FALSE))-1))=TRUE," ",(((VLOOKUP(AD69,'X1'!$B:$AO,6,FALSE))/(VLOOKUP(AD69,'X1'!$B:$AO,7,FALSE))-1)))</f>
        <v xml:space="preserve"> </v>
      </c>
      <c r="AG69" s="113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13" t="str">
        <f>IF(ISERROR(((VLOOKUP(AD69,'X1'!$B:$AZ,42,FALSE))))=TRUE," ",(((VLOOKUP(AD69,'X1'!$B:$AZ,42,FALSE)))))</f>
        <v xml:space="preserve"> </v>
      </c>
      <c r="AI69" s="113" t="str">
        <f>IF(ISERROR(((VLOOKUP(AD69,'X1'!$B:$AZ,43,FALSE))))=TRUE," ",(((VLOOKUP(AD69,'X1'!$B:$AZ,43,FALSE)))))</f>
        <v xml:space="preserve"> </v>
      </c>
      <c r="AJ69" s="113" t="str">
        <f>IF(ISERROR(((VLOOKUP(AD69,'X1'!$B:$AZ,15,FALSE))))=TRUE," ",(((VLOOKUP(AD69,'X1'!$B:$AZ,15,FALSE)))))</f>
        <v xml:space="preserve"> </v>
      </c>
      <c r="AK69" s="113" t="str">
        <f>IF(ISERROR(((VLOOKUP(AD69,'X1'!$B:$AZ,14,FALSE))))=TRUE," ",(((VLOOKUP(AD69,'X1'!$B:$AZ,14,FALSE)))))</f>
        <v xml:space="preserve"> </v>
      </c>
      <c r="AL69" s="113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13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13" t="str">
        <f ca="1">IF(ISERROR(((VLOOKUP(AD69,'X2'!$B:$AZ,42,FALSE))))=TRUE," ",(((VLOOKUP(AD69,'X2'!$B:$AZ,42,FALSE)))))</f>
        <v xml:space="preserve"> </v>
      </c>
      <c r="AO69" s="113" t="str">
        <f ca="1">IF(ISERROR(((VLOOKUP(AD69,'X2'!$B:$AZ,43,FALSE))))=TRUE," ",(((VLOOKUP(AD69,'X2'!$B:$AZ,43,FALSE)))))</f>
        <v xml:space="preserve"> </v>
      </c>
      <c r="AP69" s="113" t="str">
        <f ca="1">IF(ISERROR(((VLOOKUP(AD69,'X2'!$B:$AZ,15,FALSE))))=TRUE," ",(((VLOOKUP(AD69,'X2'!$B:$AZ,15,FALSE)))))</f>
        <v xml:space="preserve"> </v>
      </c>
      <c r="AQ69" s="113" t="str">
        <f ca="1">IF(ISERROR(((VLOOKUP(AD69,'X2'!$B:$AZ,14,FALSE))))=TRUE," ",(((VLOOKUP(AD69,'X2'!$B:$AZ,14,FALSE)))))</f>
        <v xml:space="preserve"> </v>
      </c>
      <c r="AR69" s="113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13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13" t="str">
        <f ca="1">IF(ISERROR(((VLOOKUP(AD69,'X3'!$B:$AZ,42,FALSE))))=TRUE," ",(((VLOOKUP(AD69,'X3'!$B:$AZ,42,FALSE)))))</f>
        <v xml:space="preserve"> </v>
      </c>
      <c r="AU69" s="113" t="str">
        <f ca="1">IF(ISERROR(((VLOOKUP(AD69,'X3'!$B:$AZ,43,FALSE))))=TRUE," ",(((VLOOKUP(AD69,'X3'!$B:$AZ,43,FALSE)))))</f>
        <v xml:space="preserve"> </v>
      </c>
      <c r="AV69" s="113" t="str">
        <f ca="1">IF(ISERROR(((VLOOKUP(AD69,'X3'!$B:$AZ,15,FALSE))))=TRUE," ",(((VLOOKUP(AD69,'X3'!$B:$AZ,15,FALSE)))))</f>
        <v xml:space="preserve"> </v>
      </c>
      <c r="AW69" s="113" t="str">
        <f ca="1">IF(ISERROR(((VLOOKUP(AD69,'X3'!$B:$AZ,14,FALSE))))=TRUE," ",(((VLOOKUP(AD69,'X3'!$B:$AZ,14,FALSE)))))</f>
        <v xml:space="preserve"> </v>
      </c>
      <c r="AX69" s="113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13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13" t="str">
        <f ca="1">IF(ISERROR(((VLOOKUP(AD69,'X4'!$B:$AZ,42,FALSE))))=TRUE," ",(((VLOOKUP(AD69,'X4'!$B:$AZ,42,FALSE)))))</f>
        <v xml:space="preserve"> </v>
      </c>
      <c r="BA69" s="113" t="str">
        <f ca="1">IF(ISERROR(((VLOOKUP(AD69,'X4'!$B:$AZ,43,FALSE))))=TRUE," ",(((VLOOKUP(AD69,'X4'!$B:$AZ,43,FALSE)))))</f>
        <v xml:space="preserve"> </v>
      </c>
      <c r="BB69" s="113" t="str">
        <f ca="1">IF(ISERROR(((VLOOKUP(AD69,'X4'!$B:$AZ,15,FALSE))))=TRUE," ",(((VLOOKUP(AD69,'X4'!$B:$AZ,15,FALSE)))))</f>
        <v xml:space="preserve"> </v>
      </c>
      <c r="BC69" s="113" t="str">
        <f ca="1">IF(ISERROR(((VLOOKUP(AD69,'X4'!$B:$AZ,14,FALSE))))=TRUE," ",(((VLOOKUP(AD69,'X4'!$B:$AZ,14,FALSE)))))</f>
        <v xml:space="preserve"> </v>
      </c>
      <c r="BD69" s="113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13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13" t="str">
        <f ca="1">IF(ISERROR(((VLOOKUP(AD69,'X5'!$B:$AZ,42,FALSE))))=TRUE," ",(((VLOOKUP(AD69,'X5'!$B:$AZ,42,FALSE)))))</f>
        <v xml:space="preserve"> </v>
      </c>
      <c r="BG69" s="113" t="str">
        <f ca="1">IF(ISERROR(((VLOOKUP(AD69,'X5'!$B:$AZ,43,FALSE))))=TRUE," ",(((VLOOKUP(AD69,'X5'!$B:$AZ,43,FALSE)))))</f>
        <v xml:space="preserve"> </v>
      </c>
      <c r="BH69" s="113" t="str">
        <f ca="1">IF(ISERROR(((VLOOKUP(AD69,'X5'!$B:$AZ,15,FALSE))))=TRUE," ",(((VLOOKUP(AD69,'X5'!$B:$AZ,15,FALSE)))))</f>
        <v xml:space="preserve"> </v>
      </c>
      <c r="BI69" s="113" t="str">
        <f ca="1">IF(ISERROR(((VLOOKUP(AD69,'X5'!$B:$AZ,14,FALSE))))=TRUE," ",(((VLOOKUP(AD69,'X5'!$B:$AZ,14,FALSE)))))</f>
        <v xml:space="preserve"> </v>
      </c>
      <c r="BJ69" s="113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13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13" t="str">
        <f ca="1">IF(ISERROR(((VLOOKUP(AD69,'X6'!$B:$AZ,42,FALSE))))=TRUE," ",(((VLOOKUP(AD69,'X6'!$B:$AZ,42,FALSE)))))</f>
        <v xml:space="preserve"> </v>
      </c>
      <c r="BM69" s="113" t="str">
        <f ca="1">IF(ISERROR(((VLOOKUP(AD69,'X6'!$B:$AZ,43,FALSE))))=TRUE," ",(((VLOOKUP(AD69,'X6'!$B:$AZ,43,FALSE)))))</f>
        <v xml:space="preserve"> </v>
      </c>
      <c r="BN69" s="113" t="str">
        <f ca="1">IF(ISERROR(((VLOOKUP(AD69,'X6'!$B:$AZ,15,FALSE))))=TRUE," ",(((VLOOKUP(AD69,'X6'!$B:$AZ,15,FALSE)))))</f>
        <v xml:space="preserve"> </v>
      </c>
      <c r="BO69" s="113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65">
        <f t="shared" si="16"/>
        <v>23</v>
      </c>
      <c r="B70" s="122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22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22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23" t="str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23" t="str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23" t="str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23" t="str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24" t="str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24" t="str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24" t="str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25" t="str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25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26" t="str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25" t="str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25" t="str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26" t="str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26" t="str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26" t="str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3"/>
      <c r="W70" s="43">
        <f t="shared" si="14"/>
        <v>27</v>
      </c>
      <c r="X70" s="43"/>
      <c r="Y70" s="134">
        <f t="shared" ca="1" si="17"/>
        <v>0.19162148156296305</v>
      </c>
      <c r="Z70" s="94" t="s">
        <v>149</v>
      </c>
      <c r="AB70" s="42">
        <f t="shared" si="13"/>
        <v>2</v>
      </c>
      <c r="AC70" s="42">
        <f t="shared" si="15"/>
        <v>26</v>
      </c>
      <c r="AD70" s="111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12" t="str">
        <f t="shared" ca="1" si="11"/>
        <v xml:space="preserve"> </v>
      </c>
      <c r="AF70" s="113" t="str">
        <f>IF(ISERROR(((VLOOKUP(AD70,'X1'!$B:$AO,6,FALSE))/(VLOOKUP(AD70,'X1'!$B:$AO,7,FALSE))-1))=TRUE," ",(((VLOOKUP(AD70,'X1'!$B:$AO,6,FALSE))/(VLOOKUP(AD70,'X1'!$B:$AO,7,FALSE))-1)))</f>
        <v xml:space="preserve"> </v>
      </c>
      <c r="AG70" s="113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13" t="str">
        <f>IF(ISERROR(((VLOOKUP(AD70,'X1'!$B:$AZ,42,FALSE))))=TRUE," ",(((VLOOKUP(AD70,'X1'!$B:$AZ,42,FALSE)))))</f>
        <v xml:space="preserve"> </v>
      </c>
      <c r="AI70" s="113" t="str">
        <f>IF(ISERROR(((VLOOKUP(AD70,'X1'!$B:$AZ,43,FALSE))))=TRUE," ",(((VLOOKUP(AD70,'X1'!$B:$AZ,43,FALSE)))))</f>
        <v xml:space="preserve"> </v>
      </c>
      <c r="AJ70" s="113" t="str">
        <f>IF(ISERROR(((VLOOKUP(AD70,'X1'!$B:$AZ,15,FALSE))))=TRUE," ",(((VLOOKUP(AD70,'X1'!$B:$AZ,15,FALSE)))))</f>
        <v xml:space="preserve"> </v>
      </c>
      <c r="AK70" s="113" t="str">
        <f>IF(ISERROR(((VLOOKUP(AD70,'X1'!$B:$AZ,14,FALSE))))=TRUE," ",(((VLOOKUP(AD70,'X1'!$B:$AZ,14,FALSE)))))</f>
        <v xml:space="preserve"> </v>
      </c>
      <c r="AL70" s="113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13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13" t="str">
        <f ca="1">IF(ISERROR(((VLOOKUP(AD70,'X2'!$B:$AZ,42,FALSE))))=TRUE," ",(((VLOOKUP(AD70,'X2'!$B:$AZ,42,FALSE)))))</f>
        <v xml:space="preserve"> </v>
      </c>
      <c r="AO70" s="113" t="str">
        <f ca="1">IF(ISERROR(((VLOOKUP(AD70,'X2'!$B:$AZ,43,FALSE))))=TRUE," ",(((VLOOKUP(AD70,'X2'!$B:$AZ,43,FALSE)))))</f>
        <v xml:space="preserve"> </v>
      </c>
      <c r="AP70" s="113" t="str">
        <f ca="1">IF(ISERROR(((VLOOKUP(AD70,'X2'!$B:$AZ,15,FALSE))))=TRUE," ",(((VLOOKUP(AD70,'X2'!$B:$AZ,15,FALSE)))))</f>
        <v xml:space="preserve"> </v>
      </c>
      <c r="AQ70" s="113" t="str">
        <f ca="1">IF(ISERROR(((VLOOKUP(AD70,'X2'!$B:$AZ,14,FALSE))))=TRUE," ",(((VLOOKUP(AD70,'X2'!$B:$AZ,14,FALSE)))))</f>
        <v xml:space="preserve"> </v>
      </c>
      <c r="AR70" s="113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13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13" t="str">
        <f ca="1">IF(ISERROR(((VLOOKUP(AD70,'X3'!$B:$AZ,42,FALSE))))=TRUE," ",(((VLOOKUP(AD70,'X3'!$B:$AZ,42,FALSE)))))</f>
        <v xml:space="preserve"> </v>
      </c>
      <c r="AU70" s="113" t="str">
        <f ca="1">IF(ISERROR(((VLOOKUP(AD70,'X3'!$B:$AZ,43,FALSE))))=TRUE," ",(((VLOOKUP(AD70,'X3'!$B:$AZ,43,FALSE)))))</f>
        <v xml:space="preserve"> </v>
      </c>
      <c r="AV70" s="113" t="str">
        <f ca="1">IF(ISERROR(((VLOOKUP(AD70,'X3'!$B:$AZ,15,FALSE))))=TRUE," ",(((VLOOKUP(AD70,'X3'!$B:$AZ,15,FALSE)))))</f>
        <v xml:space="preserve"> </v>
      </c>
      <c r="AW70" s="113" t="str">
        <f ca="1">IF(ISERROR(((VLOOKUP(AD70,'X3'!$B:$AZ,14,FALSE))))=TRUE," ",(((VLOOKUP(AD70,'X3'!$B:$AZ,14,FALSE)))))</f>
        <v xml:space="preserve"> </v>
      </c>
      <c r="AX70" s="113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13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13" t="str">
        <f ca="1">IF(ISERROR(((VLOOKUP(AD70,'X4'!$B:$AZ,42,FALSE))))=TRUE," ",(((VLOOKUP(AD70,'X4'!$B:$AZ,42,FALSE)))))</f>
        <v xml:space="preserve"> </v>
      </c>
      <c r="BA70" s="113" t="str">
        <f ca="1">IF(ISERROR(((VLOOKUP(AD70,'X4'!$B:$AZ,43,FALSE))))=TRUE," ",(((VLOOKUP(AD70,'X4'!$B:$AZ,43,FALSE)))))</f>
        <v xml:space="preserve"> </v>
      </c>
      <c r="BB70" s="113" t="str">
        <f ca="1">IF(ISERROR(((VLOOKUP(AD70,'X4'!$B:$AZ,15,FALSE))))=TRUE," ",(((VLOOKUP(AD70,'X4'!$B:$AZ,15,FALSE)))))</f>
        <v xml:space="preserve"> </v>
      </c>
      <c r="BC70" s="113" t="str">
        <f ca="1">IF(ISERROR(((VLOOKUP(AD70,'X4'!$B:$AZ,14,FALSE))))=TRUE," ",(((VLOOKUP(AD70,'X4'!$B:$AZ,14,FALSE)))))</f>
        <v xml:space="preserve"> </v>
      </c>
      <c r="BD70" s="113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13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13" t="str">
        <f ca="1">IF(ISERROR(((VLOOKUP(AD70,'X5'!$B:$AZ,42,FALSE))))=TRUE," ",(((VLOOKUP(AD70,'X5'!$B:$AZ,42,FALSE)))))</f>
        <v xml:space="preserve"> </v>
      </c>
      <c r="BG70" s="113" t="str">
        <f ca="1">IF(ISERROR(((VLOOKUP(AD70,'X5'!$B:$AZ,43,FALSE))))=TRUE," ",(((VLOOKUP(AD70,'X5'!$B:$AZ,43,FALSE)))))</f>
        <v xml:space="preserve"> </v>
      </c>
      <c r="BH70" s="113" t="str">
        <f ca="1">IF(ISERROR(((VLOOKUP(AD70,'X5'!$B:$AZ,15,FALSE))))=TRUE," ",(((VLOOKUP(AD70,'X5'!$B:$AZ,15,FALSE)))))</f>
        <v xml:space="preserve"> </v>
      </c>
      <c r="BI70" s="113" t="str">
        <f ca="1">IF(ISERROR(((VLOOKUP(AD70,'X5'!$B:$AZ,14,FALSE))))=TRUE," ",(((VLOOKUP(AD70,'X5'!$B:$AZ,14,FALSE)))))</f>
        <v xml:space="preserve"> </v>
      </c>
      <c r="BJ70" s="113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13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13" t="str">
        <f ca="1">IF(ISERROR(((VLOOKUP(AD70,'X6'!$B:$AZ,42,FALSE))))=TRUE," ",(((VLOOKUP(AD70,'X6'!$B:$AZ,42,FALSE)))))</f>
        <v xml:space="preserve"> </v>
      </c>
      <c r="BM70" s="113" t="str">
        <f ca="1">IF(ISERROR(((VLOOKUP(AD70,'X6'!$B:$AZ,43,FALSE))))=TRUE," ",(((VLOOKUP(AD70,'X6'!$B:$AZ,43,FALSE)))))</f>
        <v xml:space="preserve"> </v>
      </c>
      <c r="BN70" s="113" t="str">
        <f ca="1">IF(ISERROR(((VLOOKUP(AD70,'X6'!$B:$AZ,15,FALSE))))=TRUE," ",(((VLOOKUP(AD70,'X6'!$B:$AZ,15,FALSE)))))</f>
        <v xml:space="preserve"> </v>
      </c>
      <c r="BO70" s="113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65">
        <f t="shared" si="16"/>
        <v>24</v>
      </c>
      <c r="B71" s="122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22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22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23" t="str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23" t="str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23" t="str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23" t="str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24" t="str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24" t="str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24" t="str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25" t="str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25" t="str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26" t="str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25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25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26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26" t="str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26" t="str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3"/>
      <c r="W71" s="43">
        <f t="shared" si="14"/>
        <v>28</v>
      </c>
      <c r="X71" s="43"/>
      <c r="Y71" s="134">
        <f t="shared" ca="1" si="17"/>
        <v>0.20331513031846993</v>
      </c>
      <c r="Z71" s="136" t="s">
        <v>149</v>
      </c>
      <c r="AB71" s="42">
        <f t="shared" si="13"/>
        <v>2</v>
      </c>
      <c r="AC71" s="42">
        <f t="shared" si="15"/>
        <v>27</v>
      </c>
      <c r="AD71" s="111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12" t="str">
        <f t="shared" ca="1" si="11"/>
        <v xml:space="preserve"> </v>
      </c>
      <c r="AF71" s="113" t="str">
        <f>IF(ISERROR(((VLOOKUP(AD71,'X1'!$B:$AO,6,FALSE))/(VLOOKUP(AD71,'X1'!$B:$AO,7,FALSE))-1))=TRUE," ",(((VLOOKUP(AD71,'X1'!$B:$AO,6,FALSE))/(VLOOKUP(AD71,'X1'!$B:$AO,7,FALSE))-1)))</f>
        <v xml:space="preserve"> </v>
      </c>
      <c r="AG71" s="113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13" t="str">
        <f>IF(ISERROR(((VLOOKUP(AD71,'X1'!$B:$AZ,42,FALSE))))=TRUE," ",(((VLOOKUP(AD71,'X1'!$B:$AZ,42,FALSE)))))</f>
        <v xml:space="preserve"> </v>
      </c>
      <c r="AI71" s="113" t="str">
        <f>IF(ISERROR(((VLOOKUP(AD71,'X1'!$B:$AZ,43,FALSE))))=TRUE," ",(((VLOOKUP(AD71,'X1'!$B:$AZ,43,FALSE)))))</f>
        <v xml:space="preserve"> </v>
      </c>
      <c r="AJ71" s="113" t="str">
        <f>IF(ISERROR(((VLOOKUP(AD71,'X1'!$B:$AZ,15,FALSE))))=TRUE," ",(((VLOOKUP(AD71,'X1'!$B:$AZ,15,FALSE)))))</f>
        <v xml:space="preserve"> </v>
      </c>
      <c r="AK71" s="113" t="str">
        <f>IF(ISERROR(((VLOOKUP(AD71,'X1'!$B:$AZ,14,FALSE))))=TRUE," ",(((VLOOKUP(AD71,'X1'!$B:$AZ,14,FALSE)))))</f>
        <v xml:space="preserve"> </v>
      </c>
      <c r="AL71" s="113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13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13" t="str">
        <f ca="1">IF(ISERROR(((VLOOKUP(AD71,'X2'!$B:$AZ,42,FALSE))))=TRUE," ",(((VLOOKUP(AD71,'X2'!$B:$AZ,42,FALSE)))))</f>
        <v xml:space="preserve"> </v>
      </c>
      <c r="AO71" s="113" t="str">
        <f ca="1">IF(ISERROR(((VLOOKUP(AD71,'X2'!$B:$AZ,43,FALSE))))=TRUE," ",(((VLOOKUP(AD71,'X2'!$B:$AZ,43,FALSE)))))</f>
        <v xml:space="preserve"> </v>
      </c>
      <c r="AP71" s="113" t="str">
        <f ca="1">IF(ISERROR(((VLOOKUP(AD71,'X2'!$B:$AZ,15,FALSE))))=TRUE," ",(((VLOOKUP(AD71,'X2'!$B:$AZ,15,FALSE)))))</f>
        <v xml:space="preserve"> </v>
      </c>
      <c r="AQ71" s="113" t="str">
        <f ca="1">IF(ISERROR(((VLOOKUP(AD71,'X2'!$B:$AZ,14,FALSE))))=TRUE," ",(((VLOOKUP(AD71,'X2'!$B:$AZ,14,FALSE)))))</f>
        <v xml:space="preserve"> </v>
      </c>
      <c r="AR71" s="113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13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13" t="str">
        <f ca="1">IF(ISERROR(((VLOOKUP(AD71,'X3'!$B:$AZ,42,FALSE))))=TRUE," ",(((VLOOKUP(AD71,'X3'!$B:$AZ,42,FALSE)))))</f>
        <v xml:space="preserve"> </v>
      </c>
      <c r="AU71" s="113" t="str">
        <f ca="1">IF(ISERROR(((VLOOKUP(AD71,'X3'!$B:$AZ,43,FALSE))))=TRUE," ",(((VLOOKUP(AD71,'X3'!$B:$AZ,43,FALSE)))))</f>
        <v xml:space="preserve"> </v>
      </c>
      <c r="AV71" s="113" t="str">
        <f ca="1">IF(ISERROR(((VLOOKUP(AD71,'X3'!$B:$AZ,15,FALSE))))=TRUE," ",(((VLOOKUP(AD71,'X3'!$B:$AZ,15,FALSE)))))</f>
        <v xml:space="preserve"> </v>
      </c>
      <c r="AW71" s="113" t="str">
        <f ca="1">IF(ISERROR(((VLOOKUP(AD71,'X3'!$B:$AZ,14,FALSE))))=TRUE," ",(((VLOOKUP(AD71,'X3'!$B:$AZ,14,FALSE)))))</f>
        <v xml:space="preserve"> </v>
      </c>
      <c r="AX71" s="113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13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13" t="str">
        <f ca="1">IF(ISERROR(((VLOOKUP(AD71,'X4'!$B:$AZ,42,FALSE))))=TRUE," ",(((VLOOKUP(AD71,'X4'!$B:$AZ,42,FALSE)))))</f>
        <v xml:space="preserve"> </v>
      </c>
      <c r="BA71" s="113" t="str">
        <f ca="1">IF(ISERROR(((VLOOKUP(AD71,'X4'!$B:$AZ,43,FALSE))))=TRUE," ",(((VLOOKUP(AD71,'X4'!$B:$AZ,43,FALSE)))))</f>
        <v xml:space="preserve"> </v>
      </c>
      <c r="BB71" s="113" t="str">
        <f ca="1">IF(ISERROR(((VLOOKUP(AD71,'X4'!$B:$AZ,15,FALSE))))=TRUE," ",(((VLOOKUP(AD71,'X4'!$B:$AZ,15,FALSE)))))</f>
        <v xml:space="preserve"> </v>
      </c>
      <c r="BC71" s="113" t="str">
        <f ca="1">IF(ISERROR(((VLOOKUP(AD71,'X4'!$B:$AZ,14,FALSE))))=TRUE," ",(((VLOOKUP(AD71,'X4'!$B:$AZ,14,FALSE)))))</f>
        <v xml:space="preserve"> </v>
      </c>
      <c r="BD71" s="113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13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13" t="str">
        <f ca="1">IF(ISERROR(((VLOOKUP(AD71,'X5'!$B:$AZ,42,FALSE))))=TRUE," ",(((VLOOKUP(AD71,'X5'!$B:$AZ,42,FALSE)))))</f>
        <v xml:space="preserve"> </v>
      </c>
      <c r="BG71" s="113" t="str">
        <f ca="1">IF(ISERROR(((VLOOKUP(AD71,'X5'!$B:$AZ,43,FALSE))))=TRUE," ",(((VLOOKUP(AD71,'X5'!$B:$AZ,43,FALSE)))))</f>
        <v xml:space="preserve"> </v>
      </c>
      <c r="BH71" s="113" t="str">
        <f ca="1">IF(ISERROR(((VLOOKUP(AD71,'X5'!$B:$AZ,15,FALSE))))=TRUE," ",(((VLOOKUP(AD71,'X5'!$B:$AZ,15,FALSE)))))</f>
        <v xml:space="preserve"> </v>
      </c>
      <c r="BI71" s="113" t="str">
        <f ca="1">IF(ISERROR(((VLOOKUP(AD71,'X5'!$B:$AZ,14,FALSE))))=TRUE," ",(((VLOOKUP(AD71,'X5'!$B:$AZ,14,FALSE)))))</f>
        <v xml:space="preserve"> </v>
      </c>
      <c r="BJ71" s="113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13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13" t="str">
        <f ca="1">IF(ISERROR(((VLOOKUP(AD71,'X6'!$B:$AZ,42,FALSE))))=TRUE," ",(((VLOOKUP(AD71,'X6'!$B:$AZ,42,FALSE)))))</f>
        <v xml:space="preserve"> </v>
      </c>
      <c r="BM71" s="113" t="str">
        <f ca="1">IF(ISERROR(((VLOOKUP(AD71,'X6'!$B:$AZ,43,FALSE))))=TRUE," ",(((VLOOKUP(AD71,'X6'!$B:$AZ,43,FALSE)))))</f>
        <v xml:space="preserve"> </v>
      </c>
      <c r="BN71" s="113" t="str">
        <f ca="1">IF(ISERROR(((VLOOKUP(AD71,'X6'!$B:$AZ,15,FALSE))))=TRUE," ",(((VLOOKUP(AD71,'X6'!$B:$AZ,15,FALSE)))))</f>
        <v xml:space="preserve"> </v>
      </c>
      <c r="BO71" s="113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65">
        <f t="shared" si="16"/>
        <v>25</v>
      </c>
      <c r="B72" s="122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22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22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23" t="str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23" t="str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23" t="str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23" t="str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24" t="str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24" t="str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24" t="str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25" t="str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25" t="str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26" t="str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25" t="str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25" t="str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26" t="str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26" t="str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26" t="str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3"/>
      <c r="W72" s="43">
        <f t="shared" si="14"/>
        <v>29</v>
      </c>
      <c r="X72" s="43"/>
      <c r="Y72" s="134">
        <f t="shared" ca="1" si="17"/>
        <v>0.21500877907397681</v>
      </c>
      <c r="Z72" s="95" t="s">
        <v>149</v>
      </c>
      <c r="AB72" s="42">
        <f t="shared" si="13"/>
        <v>2</v>
      </c>
      <c r="AC72" s="42">
        <f t="shared" si="15"/>
        <v>28</v>
      </c>
      <c r="AD72" s="111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12" t="str">
        <f t="shared" ca="1" si="11"/>
        <v xml:space="preserve"> </v>
      </c>
      <c r="AF72" s="113" t="str">
        <f>IF(ISERROR(((VLOOKUP(AD72,'X1'!$B:$AO,6,FALSE))/(VLOOKUP(AD72,'X1'!$B:$AO,7,FALSE))-1))=TRUE," ",(((VLOOKUP(AD72,'X1'!$B:$AO,6,FALSE))/(VLOOKUP(AD72,'X1'!$B:$AO,7,FALSE))-1)))</f>
        <v xml:space="preserve"> </v>
      </c>
      <c r="AG72" s="113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13" t="str">
        <f>IF(ISERROR(((VLOOKUP(AD72,'X1'!$B:$AZ,42,FALSE))))=TRUE," ",(((VLOOKUP(AD72,'X1'!$B:$AZ,42,FALSE)))))</f>
        <v xml:space="preserve"> </v>
      </c>
      <c r="AI72" s="113" t="str">
        <f>IF(ISERROR(((VLOOKUP(AD72,'X1'!$B:$AZ,43,FALSE))))=TRUE," ",(((VLOOKUP(AD72,'X1'!$B:$AZ,43,FALSE)))))</f>
        <v xml:space="preserve"> </v>
      </c>
      <c r="AJ72" s="113" t="str">
        <f>IF(ISERROR(((VLOOKUP(AD72,'X1'!$B:$AZ,15,FALSE))))=TRUE," ",(((VLOOKUP(AD72,'X1'!$B:$AZ,15,FALSE)))))</f>
        <v xml:space="preserve"> </v>
      </c>
      <c r="AK72" s="113" t="str">
        <f>IF(ISERROR(((VLOOKUP(AD72,'X1'!$B:$AZ,14,FALSE))))=TRUE," ",(((VLOOKUP(AD72,'X1'!$B:$AZ,14,FALSE)))))</f>
        <v xml:space="preserve"> </v>
      </c>
      <c r="AL72" s="113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13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13" t="str">
        <f ca="1">IF(ISERROR(((VLOOKUP(AD72,'X2'!$B:$AZ,42,FALSE))))=TRUE," ",(((VLOOKUP(AD72,'X2'!$B:$AZ,42,FALSE)))))</f>
        <v xml:space="preserve"> </v>
      </c>
      <c r="AO72" s="113" t="str">
        <f ca="1">IF(ISERROR(((VLOOKUP(AD72,'X2'!$B:$AZ,43,FALSE))))=TRUE," ",(((VLOOKUP(AD72,'X2'!$B:$AZ,43,FALSE)))))</f>
        <v xml:space="preserve"> </v>
      </c>
      <c r="AP72" s="113" t="str">
        <f ca="1">IF(ISERROR(((VLOOKUP(AD72,'X2'!$B:$AZ,15,FALSE))))=TRUE," ",(((VLOOKUP(AD72,'X2'!$B:$AZ,15,FALSE)))))</f>
        <v xml:space="preserve"> </v>
      </c>
      <c r="AQ72" s="113" t="str">
        <f ca="1">IF(ISERROR(((VLOOKUP(AD72,'X2'!$B:$AZ,14,FALSE))))=TRUE," ",(((VLOOKUP(AD72,'X2'!$B:$AZ,14,FALSE)))))</f>
        <v xml:space="preserve"> </v>
      </c>
      <c r="AR72" s="113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13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13" t="str">
        <f ca="1">IF(ISERROR(((VLOOKUP(AD72,'X3'!$B:$AZ,42,FALSE))))=TRUE," ",(((VLOOKUP(AD72,'X3'!$B:$AZ,42,FALSE)))))</f>
        <v xml:space="preserve"> </v>
      </c>
      <c r="AU72" s="113" t="str">
        <f ca="1">IF(ISERROR(((VLOOKUP(AD72,'X3'!$B:$AZ,43,FALSE))))=TRUE," ",(((VLOOKUP(AD72,'X3'!$B:$AZ,43,FALSE)))))</f>
        <v xml:space="preserve"> </v>
      </c>
      <c r="AV72" s="113" t="str">
        <f ca="1">IF(ISERROR(((VLOOKUP(AD72,'X3'!$B:$AZ,15,FALSE))))=TRUE," ",(((VLOOKUP(AD72,'X3'!$B:$AZ,15,FALSE)))))</f>
        <v xml:space="preserve"> </v>
      </c>
      <c r="AW72" s="113" t="str">
        <f ca="1">IF(ISERROR(((VLOOKUP(AD72,'X3'!$B:$AZ,14,FALSE))))=TRUE," ",(((VLOOKUP(AD72,'X3'!$B:$AZ,14,FALSE)))))</f>
        <v xml:space="preserve"> </v>
      </c>
      <c r="AX72" s="113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13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13" t="str">
        <f ca="1">IF(ISERROR(((VLOOKUP(AD72,'X4'!$B:$AZ,42,FALSE))))=TRUE," ",(((VLOOKUP(AD72,'X4'!$B:$AZ,42,FALSE)))))</f>
        <v xml:space="preserve"> </v>
      </c>
      <c r="BA72" s="113" t="str">
        <f ca="1">IF(ISERROR(((VLOOKUP(AD72,'X4'!$B:$AZ,43,FALSE))))=TRUE," ",(((VLOOKUP(AD72,'X4'!$B:$AZ,43,FALSE)))))</f>
        <v xml:space="preserve"> </v>
      </c>
      <c r="BB72" s="113" t="str">
        <f ca="1">IF(ISERROR(((VLOOKUP(AD72,'X4'!$B:$AZ,15,FALSE))))=TRUE," ",(((VLOOKUP(AD72,'X4'!$B:$AZ,15,FALSE)))))</f>
        <v xml:space="preserve"> </v>
      </c>
      <c r="BC72" s="113" t="str">
        <f ca="1">IF(ISERROR(((VLOOKUP(AD72,'X4'!$B:$AZ,14,FALSE))))=TRUE," ",(((VLOOKUP(AD72,'X4'!$B:$AZ,14,FALSE)))))</f>
        <v xml:space="preserve"> </v>
      </c>
      <c r="BD72" s="113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13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13" t="str">
        <f ca="1">IF(ISERROR(((VLOOKUP(AD72,'X5'!$B:$AZ,42,FALSE))))=TRUE," ",(((VLOOKUP(AD72,'X5'!$B:$AZ,42,FALSE)))))</f>
        <v xml:space="preserve"> </v>
      </c>
      <c r="BG72" s="113" t="str">
        <f ca="1">IF(ISERROR(((VLOOKUP(AD72,'X5'!$B:$AZ,43,FALSE))))=TRUE," ",(((VLOOKUP(AD72,'X5'!$B:$AZ,43,FALSE)))))</f>
        <v xml:space="preserve"> </v>
      </c>
      <c r="BH72" s="113" t="str">
        <f ca="1">IF(ISERROR(((VLOOKUP(AD72,'X5'!$B:$AZ,15,FALSE))))=TRUE," ",(((VLOOKUP(AD72,'X5'!$B:$AZ,15,FALSE)))))</f>
        <v xml:space="preserve"> </v>
      </c>
      <c r="BI72" s="113" t="str">
        <f ca="1">IF(ISERROR(((VLOOKUP(AD72,'X5'!$B:$AZ,14,FALSE))))=TRUE," ",(((VLOOKUP(AD72,'X5'!$B:$AZ,14,FALSE)))))</f>
        <v xml:space="preserve"> </v>
      </c>
      <c r="BJ72" s="113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13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13" t="str">
        <f ca="1">IF(ISERROR(((VLOOKUP(AD72,'X6'!$B:$AZ,42,FALSE))))=TRUE," ",(((VLOOKUP(AD72,'X6'!$B:$AZ,42,FALSE)))))</f>
        <v xml:space="preserve"> </v>
      </c>
      <c r="BM72" s="113" t="str">
        <f ca="1">IF(ISERROR(((VLOOKUP(AD72,'X6'!$B:$AZ,43,FALSE))))=TRUE," ",(((VLOOKUP(AD72,'X6'!$B:$AZ,43,FALSE)))))</f>
        <v xml:space="preserve"> </v>
      </c>
      <c r="BN72" s="113" t="str">
        <f ca="1">IF(ISERROR(((VLOOKUP(AD72,'X6'!$B:$AZ,15,FALSE))))=TRUE," ",(((VLOOKUP(AD72,'X6'!$B:$AZ,15,FALSE)))))</f>
        <v xml:space="preserve"> </v>
      </c>
      <c r="BO72" s="113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65">
        <f t="shared" si="16"/>
        <v>26</v>
      </c>
      <c r="B73" s="122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22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22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23" t="str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23" t="str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23" t="str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23" t="str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24" t="str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24" t="str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24" t="str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25" t="str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25" t="str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26" t="str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25" t="str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25" t="str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26" t="str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26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26" t="str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3"/>
      <c r="W73" s="43">
        <f t="shared" si="14"/>
        <v>30</v>
      </c>
      <c r="X73" s="43"/>
      <c r="Y73" s="134">
        <f t="shared" ca="1" si="17"/>
        <v>0.22670242782948369</v>
      </c>
      <c r="Z73" s="96" t="s">
        <v>149</v>
      </c>
      <c r="AB73" s="42">
        <f t="shared" si="13"/>
        <v>2</v>
      </c>
      <c r="AC73" s="42">
        <f t="shared" si="15"/>
        <v>29</v>
      </c>
      <c r="AD73" s="111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12" t="str">
        <f t="shared" ca="1" si="11"/>
        <v xml:space="preserve"> </v>
      </c>
      <c r="AF73" s="113" t="str">
        <f>IF(ISERROR(((VLOOKUP(AD73,'X1'!$B:$AO,6,FALSE))/(VLOOKUP(AD73,'X1'!$B:$AO,7,FALSE))-1))=TRUE," ",(((VLOOKUP(AD73,'X1'!$B:$AO,6,FALSE))/(VLOOKUP(AD73,'X1'!$B:$AO,7,FALSE))-1)))</f>
        <v xml:space="preserve"> </v>
      </c>
      <c r="AG73" s="113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13" t="str">
        <f>IF(ISERROR(((VLOOKUP(AD73,'X1'!$B:$AZ,42,FALSE))))=TRUE," ",(((VLOOKUP(AD73,'X1'!$B:$AZ,42,FALSE)))))</f>
        <v xml:space="preserve"> </v>
      </c>
      <c r="AI73" s="113" t="str">
        <f>IF(ISERROR(((VLOOKUP(AD73,'X1'!$B:$AZ,43,FALSE))))=TRUE," ",(((VLOOKUP(AD73,'X1'!$B:$AZ,43,FALSE)))))</f>
        <v xml:space="preserve"> </v>
      </c>
      <c r="AJ73" s="113" t="str">
        <f>IF(ISERROR(((VLOOKUP(AD73,'X1'!$B:$AZ,15,FALSE))))=TRUE," ",(((VLOOKUP(AD73,'X1'!$B:$AZ,15,FALSE)))))</f>
        <v xml:space="preserve"> </v>
      </c>
      <c r="AK73" s="113" t="str">
        <f>IF(ISERROR(((VLOOKUP(AD73,'X1'!$B:$AZ,14,FALSE))))=TRUE," ",(((VLOOKUP(AD73,'X1'!$B:$AZ,14,FALSE)))))</f>
        <v xml:space="preserve"> </v>
      </c>
      <c r="AL73" s="113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13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13" t="str">
        <f ca="1">IF(ISERROR(((VLOOKUP(AD73,'X2'!$B:$AZ,42,FALSE))))=TRUE," ",(((VLOOKUP(AD73,'X2'!$B:$AZ,42,FALSE)))))</f>
        <v xml:space="preserve"> </v>
      </c>
      <c r="AO73" s="113" t="str">
        <f ca="1">IF(ISERROR(((VLOOKUP(AD73,'X2'!$B:$AZ,43,FALSE))))=TRUE," ",(((VLOOKUP(AD73,'X2'!$B:$AZ,43,FALSE)))))</f>
        <v xml:space="preserve"> </v>
      </c>
      <c r="AP73" s="113" t="str">
        <f ca="1">IF(ISERROR(((VLOOKUP(AD73,'X2'!$B:$AZ,15,FALSE))))=TRUE," ",(((VLOOKUP(AD73,'X2'!$B:$AZ,15,FALSE)))))</f>
        <v xml:space="preserve"> </v>
      </c>
      <c r="AQ73" s="113" t="str">
        <f ca="1">IF(ISERROR(((VLOOKUP(AD73,'X2'!$B:$AZ,14,FALSE))))=TRUE," ",(((VLOOKUP(AD73,'X2'!$B:$AZ,14,FALSE)))))</f>
        <v xml:space="preserve"> </v>
      </c>
      <c r="AR73" s="113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13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13" t="str">
        <f ca="1">IF(ISERROR(((VLOOKUP(AD73,'X3'!$B:$AZ,42,FALSE))))=TRUE," ",(((VLOOKUP(AD73,'X3'!$B:$AZ,42,FALSE)))))</f>
        <v xml:space="preserve"> </v>
      </c>
      <c r="AU73" s="113" t="str">
        <f ca="1">IF(ISERROR(((VLOOKUP(AD73,'X3'!$B:$AZ,43,FALSE))))=TRUE," ",(((VLOOKUP(AD73,'X3'!$B:$AZ,43,FALSE)))))</f>
        <v xml:space="preserve"> </v>
      </c>
      <c r="AV73" s="113" t="str">
        <f ca="1">IF(ISERROR(((VLOOKUP(AD73,'X3'!$B:$AZ,15,FALSE))))=TRUE," ",(((VLOOKUP(AD73,'X3'!$B:$AZ,15,FALSE)))))</f>
        <v xml:space="preserve"> </v>
      </c>
      <c r="AW73" s="113" t="str">
        <f ca="1">IF(ISERROR(((VLOOKUP(AD73,'X3'!$B:$AZ,14,FALSE))))=TRUE," ",(((VLOOKUP(AD73,'X3'!$B:$AZ,14,FALSE)))))</f>
        <v xml:space="preserve"> </v>
      </c>
      <c r="AX73" s="113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13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13" t="str">
        <f ca="1">IF(ISERROR(((VLOOKUP(AD73,'X4'!$B:$AZ,42,FALSE))))=TRUE," ",(((VLOOKUP(AD73,'X4'!$B:$AZ,42,FALSE)))))</f>
        <v xml:space="preserve"> </v>
      </c>
      <c r="BA73" s="113" t="str">
        <f ca="1">IF(ISERROR(((VLOOKUP(AD73,'X4'!$B:$AZ,43,FALSE))))=TRUE," ",(((VLOOKUP(AD73,'X4'!$B:$AZ,43,FALSE)))))</f>
        <v xml:space="preserve"> </v>
      </c>
      <c r="BB73" s="113" t="str">
        <f ca="1">IF(ISERROR(((VLOOKUP(AD73,'X4'!$B:$AZ,15,FALSE))))=TRUE," ",(((VLOOKUP(AD73,'X4'!$B:$AZ,15,FALSE)))))</f>
        <v xml:space="preserve"> </v>
      </c>
      <c r="BC73" s="113" t="str">
        <f ca="1">IF(ISERROR(((VLOOKUP(AD73,'X4'!$B:$AZ,14,FALSE))))=TRUE," ",(((VLOOKUP(AD73,'X4'!$B:$AZ,14,FALSE)))))</f>
        <v xml:space="preserve"> </v>
      </c>
      <c r="BD73" s="113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13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13" t="str">
        <f ca="1">IF(ISERROR(((VLOOKUP(AD73,'X5'!$B:$AZ,42,FALSE))))=TRUE," ",(((VLOOKUP(AD73,'X5'!$B:$AZ,42,FALSE)))))</f>
        <v xml:space="preserve"> </v>
      </c>
      <c r="BG73" s="113" t="str">
        <f ca="1">IF(ISERROR(((VLOOKUP(AD73,'X5'!$B:$AZ,43,FALSE))))=TRUE," ",(((VLOOKUP(AD73,'X5'!$B:$AZ,43,FALSE)))))</f>
        <v xml:space="preserve"> </v>
      </c>
      <c r="BH73" s="113" t="str">
        <f ca="1">IF(ISERROR(((VLOOKUP(AD73,'X5'!$B:$AZ,15,FALSE))))=TRUE," ",(((VLOOKUP(AD73,'X5'!$B:$AZ,15,FALSE)))))</f>
        <v xml:space="preserve"> </v>
      </c>
      <c r="BI73" s="113" t="str">
        <f ca="1">IF(ISERROR(((VLOOKUP(AD73,'X5'!$B:$AZ,14,FALSE))))=TRUE," ",(((VLOOKUP(AD73,'X5'!$B:$AZ,14,FALSE)))))</f>
        <v xml:space="preserve"> </v>
      </c>
      <c r="BJ73" s="113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13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13" t="str">
        <f ca="1">IF(ISERROR(((VLOOKUP(AD73,'X6'!$B:$AZ,42,FALSE))))=TRUE," ",(((VLOOKUP(AD73,'X6'!$B:$AZ,42,FALSE)))))</f>
        <v xml:space="preserve"> </v>
      </c>
      <c r="BM73" s="113" t="str">
        <f ca="1">IF(ISERROR(((VLOOKUP(AD73,'X6'!$B:$AZ,43,FALSE))))=TRUE," ",(((VLOOKUP(AD73,'X6'!$B:$AZ,43,FALSE)))))</f>
        <v xml:space="preserve"> </v>
      </c>
      <c r="BN73" s="113" t="str">
        <f ca="1">IF(ISERROR(((VLOOKUP(AD73,'X6'!$B:$AZ,15,FALSE))))=TRUE," ",(((VLOOKUP(AD73,'X6'!$B:$AZ,15,FALSE)))))</f>
        <v xml:space="preserve"> </v>
      </c>
      <c r="BO73" s="113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65">
        <f t="shared" si="16"/>
        <v>27</v>
      </c>
      <c r="B74" s="122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22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22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23" t="str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23" t="str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23" t="str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23" t="str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24" t="str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24" t="str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24" t="str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25" t="str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25" t="str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26" t="str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25" t="str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25" t="str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26" t="str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26" t="str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26" t="str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3"/>
      <c r="W74" s="43">
        <f t="shared" si="14"/>
        <v>31</v>
      </c>
      <c r="X74" s="43"/>
      <c r="Y74" s="134">
        <f t="shared" ca="1" si="17"/>
        <v>0.23839607658499057</v>
      </c>
      <c r="Z74" s="137" t="s">
        <v>149</v>
      </c>
      <c r="AB74" s="42">
        <f t="shared" si="13"/>
        <v>2</v>
      </c>
      <c r="AC74" s="42">
        <f t="shared" si="15"/>
        <v>30</v>
      </c>
      <c r="AD74" s="111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12" t="str">
        <f t="shared" ca="1" si="11"/>
        <v xml:space="preserve"> </v>
      </c>
      <c r="AF74" s="113" t="str">
        <f>IF(ISERROR(((VLOOKUP(AD74,'X1'!$B:$AO,6,FALSE))/(VLOOKUP(AD74,'X1'!$B:$AO,7,FALSE))-1))=TRUE," ",(((VLOOKUP(AD74,'X1'!$B:$AO,6,FALSE))/(VLOOKUP(AD74,'X1'!$B:$AO,7,FALSE))-1)))</f>
        <v xml:space="preserve"> </v>
      </c>
      <c r="AG74" s="113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13" t="str">
        <f>IF(ISERROR(((VLOOKUP(AD74,'X1'!$B:$AZ,42,FALSE))))=TRUE," ",(((VLOOKUP(AD74,'X1'!$B:$AZ,42,FALSE)))))</f>
        <v xml:space="preserve"> </v>
      </c>
      <c r="AI74" s="113" t="str">
        <f>IF(ISERROR(((VLOOKUP(AD74,'X1'!$B:$AZ,43,FALSE))))=TRUE," ",(((VLOOKUP(AD74,'X1'!$B:$AZ,43,FALSE)))))</f>
        <v xml:space="preserve"> </v>
      </c>
      <c r="AJ74" s="113" t="str">
        <f>IF(ISERROR(((VLOOKUP(AD74,'X1'!$B:$AZ,15,FALSE))))=TRUE," ",(((VLOOKUP(AD74,'X1'!$B:$AZ,15,FALSE)))))</f>
        <v xml:space="preserve"> </v>
      </c>
      <c r="AK74" s="113" t="str">
        <f>IF(ISERROR(((VLOOKUP(AD74,'X1'!$B:$AZ,14,FALSE))))=TRUE," ",(((VLOOKUP(AD74,'X1'!$B:$AZ,14,FALSE)))))</f>
        <v xml:space="preserve"> </v>
      </c>
      <c r="AL74" s="113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13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13" t="str">
        <f ca="1">IF(ISERROR(((VLOOKUP(AD74,'X2'!$B:$AZ,42,FALSE))))=TRUE," ",(((VLOOKUP(AD74,'X2'!$B:$AZ,42,FALSE)))))</f>
        <v xml:space="preserve"> </v>
      </c>
      <c r="AO74" s="113" t="str">
        <f ca="1">IF(ISERROR(((VLOOKUP(AD74,'X2'!$B:$AZ,43,FALSE))))=TRUE," ",(((VLOOKUP(AD74,'X2'!$B:$AZ,43,FALSE)))))</f>
        <v xml:space="preserve"> </v>
      </c>
      <c r="AP74" s="113" t="str">
        <f ca="1">IF(ISERROR(((VLOOKUP(AD74,'X2'!$B:$AZ,15,FALSE))))=TRUE," ",(((VLOOKUP(AD74,'X2'!$B:$AZ,15,FALSE)))))</f>
        <v xml:space="preserve"> </v>
      </c>
      <c r="AQ74" s="113" t="str">
        <f ca="1">IF(ISERROR(((VLOOKUP(AD74,'X2'!$B:$AZ,14,FALSE))))=TRUE," ",(((VLOOKUP(AD74,'X2'!$B:$AZ,14,FALSE)))))</f>
        <v xml:space="preserve"> </v>
      </c>
      <c r="AR74" s="113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13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13" t="str">
        <f ca="1">IF(ISERROR(((VLOOKUP(AD74,'X3'!$B:$AZ,42,FALSE))))=TRUE," ",(((VLOOKUP(AD74,'X3'!$B:$AZ,42,FALSE)))))</f>
        <v xml:space="preserve"> </v>
      </c>
      <c r="AU74" s="113" t="str">
        <f ca="1">IF(ISERROR(((VLOOKUP(AD74,'X3'!$B:$AZ,43,FALSE))))=TRUE," ",(((VLOOKUP(AD74,'X3'!$B:$AZ,43,FALSE)))))</f>
        <v xml:space="preserve"> </v>
      </c>
      <c r="AV74" s="113" t="str">
        <f ca="1">IF(ISERROR(((VLOOKUP(AD74,'X3'!$B:$AZ,15,FALSE))))=TRUE," ",(((VLOOKUP(AD74,'X3'!$B:$AZ,15,FALSE)))))</f>
        <v xml:space="preserve"> </v>
      </c>
      <c r="AW74" s="113" t="str">
        <f ca="1">IF(ISERROR(((VLOOKUP(AD74,'X3'!$B:$AZ,14,FALSE))))=TRUE," ",(((VLOOKUP(AD74,'X3'!$B:$AZ,14,FALSE)))))</f>
        <v xml:space="preserve"> </v>
      </c>
      <c r="AX74" s="113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13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13" t="str">
        <f ca="1">IF(ISERROR(((VLOOKUP(AD74,'X4'!$B:$AZ,42,FALSE))))=TRUE," ",(((VLOOKUP(AD74,'X4'!$B:$AZ,42,FALSE)))))</f>
        <v xml:space="preserve"> </v>
      </c>
      <c r="BA74" s="113" t="str">
        <f ca="1">IF(ISERROR(((VLOOKUP(AD74,'X4'!$B:$AZ,43,FALSE))))=TRUE," ",(((VLOOKUP(AD74,'X4'!$B:$AZ,43,FALSE)))))</f>
        <v xml:space="preserve"> </v>
      </c>
      <c r="BB74" s="113" t="str">
        <f ca="1">IF(ISERROR(((VLOOKUP(AD74,'X4'!$B:$AZ,15,FALSE))))=TRUE," ",(((VLOOKUP(AD74,'X4'!$B:$AZ,15,FALSE)))))</f>
        <v xml:space="preserve"> </v>
      </c>
      <c r="BC74" s="113" t="str">
        <f ca="1">IF(ISERROR(((VLOOKUP(AD74,'X4'!$B:$AZ,14,FALSE))))=TRUE," ",(((VLOOKUP(AD74,'X4'!$B:$AZ,14,FALSE)))))</f>
        <v xml:space="preserve"> </v>
      </c>
      <c r="BD74" s="113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13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13" t="str">
        <f ca="1">IF(ISERROR(((VLOOKUP(AD74,'X5'!$B:$AZ,42,FALSE))))=TRUE," ",(((VLOOKUP(AD74,'X5'!$B:$AZ,42,FALSE)))))</f>
        <v xml:space="preserve"> </v>
      </c>
      <c r="BG74" s="113" t="str">
        <f ca="1">IF(ISERROR(((VLOOKUP(AD74,'X5'!$B:$AZ,43,FALSE))))=TRUE," ",(((VLOOKUP(AD74,'X5'!$B:$AZ,43,FALSE)))))</f>
        <v xml:space="preserve"> </v>
      </c>
      <c r="BH74" s="113" t="str">
        <f ca="1">IF(ISERROR(((VLOOKUP(AD74,'X5'!$B:$AZ,15,FALSE))))=TRUE," ",(((VLOOKUP(AD74,'X5'!$B:$AZ,15,FALSE)))))</f>
        <v xml:space="preserve"> </v>
      </c>
      <c r="BI74" s="113" t="str">
        <f ca="1">IF(ISERROR(((VLOOKUP(AD74,'X5'!$B:$AZ,14,FALSE))))=TRUE," ",(((VLOOKUP(AD74,'X5'!$B:$AZ,14,FALSE)))))</f>
        <v xml:space="preserve"> </v>
      </c>
      <c r="BJ74" s="113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13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13" t="str">
        <f ca="1">IF(ISERROR(((VLOOKUP(AD74,'X6'!$B:$AZ,42,FALSE))))=TRUE," ",(((VLOOKUP(AD74,'X6'!$B:$AZ,42,FALSE)))))</f>
        <v xml:space="preserve"> </v>
      </c>
      <c r="BM74" s="113" t="str">
        <f ca="1">IF(ISERROR(((VLOOKUP(AD74,'X6'!$B:$AZ,43,FALSE))))=TRUE," ",(((VLOOKUP(AD74,'X6'!$B:$AZ,43,FALSE)))))</f>
        <v xml:space="preserve"> </v>
      </c>
      <c r="BN74" s="113" t="str">
        <f ca="1">IF(ISERROR(((VLOOKUP(AD74,'X6'!$B:$AZ,15,FALSE))))=TRUE," ",(((VLOOKUP(AD74,'X6'!$B:$AZ,15,FALSE)))))</f>
        <v xml:space="preserve"> </v>
      </c>
      <c r="BO74" s="113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65">
        <f t="shared" si="16"/>
        <v>28</v>
      </c>
      <c r="B75" s="122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22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22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23" t="str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23" t="str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23" t="str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23" t="str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24" t="str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24" t="str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24" t="str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25" t="str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25" t="str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26" t="str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25" t="str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25" t="str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26" t="str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26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26" t="str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3"/>
      <c r="W75" s="43">
        <f t="shared" si="14"/>
        <v>32</v>
      </c>
      <c r="X75" s="43"/>
      <c r="Y75" s="134">
        <f t="shared" ca="1" si="17"/>
        <v>0.25008972534049745</v>
      </c>
      <c r="Z75" s="97" t="s">
        <v>149</v>
      </c>
      <c r="AB75" s="42">
        <f t="shared" si="13"/>
        <v>2</v>
      </c>
      <c r="AC75" s="42">
        <f t="shared" si="15"/>
        <v>31</v>
      </c>
      <c r="AD75" s="111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12" t="str">
        <f t="shared" ca="1" si="11"/>
        <v xml:space="preserve"> </v>
      </c>
      <c r="AF75" s="113" t="str">
        <f>IF(ISERROR(((VLOOKUP(AD75,'X1'!$B:$AO,6,FALSE))/(VLOOKUP(AD75,'X1'!$B:$AO,7,FALSE))-1))=TRUE," ",(((VLOOKUP(AD75,'X1'!$B:$AO,6,FALSE))/(VLOOKUP(AD75,'X1'!$B:$AO,7,FALSE))-1)))</f>
        <v xml:space="preserve"> </v>
      </c>
      <c r="AG75" s="113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13" t="str">
        <f>IF(ISERROR(((VLOOKUP(AD75,'X1'!$B:$AZ,42,FALSE))))=TRUE," ",(((VLOOKUP(AD75,'X1'!$B:$AZ,42,FALSE)))))</f>
        <v xml:space="preserve"> </v>
      </c>
      <c r="AI75" s="113" t="str">
        <f>IF(ISERROR(((VLOOKUP(AD75,'X1'!$B:$AZ,43,FALSE))))=TRUE," ",(((VLOOKUP(AD75,'X1'!$B:$AZ,43,FALSE)))))</f>
        <v xml:space="preserve"> </v>
      </c>
      <c r="AJ75" s="113" t="str">
        <f>IF(ISERROR(((VLOOKUP(AD75,'X1'!$B:$AZ,15,FALSE))))=TRUE," ",(((VLOOKUP(AD75,'X1'!$B:$AZ,15,FALSE)))))</f>
        <v xml:space="preserve"> </v>
      </c>
      <c r="AK75" s="113" t="str">
        <f>IF(ISERROR(((VLOOKUP(AD75,'X1'!$B:$AZ,14,FALSE))))=TRUE," ",(((VLOOKUP(AD75,'X1'!$B:$AZ,14,FALSE)))))</f>
        <v xml:space="preserve"> </v>
      </c>
      <c r="AL75" s="113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13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13" t="str">
        <f ca="1">IF(ISERROR(((VLOOKUP(AD75,'X2'!$B:$AZ,42,FALSE))))=TRUE," ",(((VLOOKUP(AD75,'X2'!$B:$AZ,42,FALSE)))))</f>
        <v xml:space="preserve"> </v>
      </c>
      <c r="AO75" s="113" t="str">
        <f ca="1">IF(ISERROR(((VLOOKUP(AD75,'X2'!$B:$AZ,43,FALSE))))=TRUE," ",(((VLOOKUP(AD75,'X2'!$B:$AZ,43,FALSE)))))</f>
        <v xml:space="preserve"> </v>
      </c>
      <c r="AP75" s="113" t="str">
        <f ca="1">IF(ISERROR(((VLOOKUP(AD75,'X2'!$B:$AZ,15,FALSE))))=TRUE," ",(((VLOOKUP(AD75,'X2'!$B:$AZ,15,FALSE)))))</f>
        <v xml:space="preserve"> </v>
      </c>
      <c r="AQ75" s="113" t="str">
        <f ca="1">IF(ISERROR(((VLOOKUP(AD75,'X2'!$B:$AZ,14,FALSE))))=TRUE," ",(((VLOOKUP(AD75,'X2'!$B:$AZ,14,FALSE)))))</f>
        <v xml:space="preserve"> </v>
      </c>
      <c r="AR75" s="113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13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13" t="str">
        <f ca="1">IF(ISERROR(((VLOOKUP(AD75,'X3'!$B:$AZ,42,FALSE))))=TRUE," ",(((VLOOKUP(AD75,'X3'!$B:$AZ,42,FALSE)))))</f>
        <v xml:space="preserve"> </v>
      </c>
      <c r="AU75" s="113" t="str">
        <f ca="1">IF(ISERROR(((VLOOKUP(AD75,'X3'!$B:$AZ,43,FALSE))))=TRUE," ",(((VLOOKUP(AD75,'X3'!$B:$AZ,43,FALSE)))))</f>
        <v xml:space="preserve"> </v>
      </c>
      <c r="AV75" s="113" t="str">
        <f ca="1">IF(ISERROR(((VLOOKUP(AD75,'X3'!$B:$AZ,15,FALSE))))=TRUE," ",(((VLOOKUP(AD75,'X3'!$B:$AZ,15,FALSE)))))</f>
        <v xml:space="preserve"> </v>
      </c>
      <c r="AW75" s="113" t="str">
        <f ca="1">IF(ISERROR(((VLOOKUP(AD75,'X3'!$B:$AZ,14,FALSE))))=TRUE," ",(((VLOOKUP(AD75,'X3'!$B:$AZ,14,FALSE)))))</f>
        <v xml:space="preserve"> </v>
      </c>
      <c r="AX75" s="113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13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13" t="str">
        <f ca="1">IF(ISERROR(((VLOOKUP(AD75,'X4'!$B:$AZ,42,FALSE))))=TRUE," ",(((VLOOKUP(AD75,'X4'!$B:$AZ,42,FALSE)))))</f>
        <v xml:space="preserve"> </v>
      </c>
      <c r="BA75" s="113" t="str">
        <f ca="1">IF(ISERROR(((VLOOKUP(AD75,'X4'!$B:$AZ,43,FALSE))))=TRUE," ",(((VLOOKUP(AD75,'X4'!$B:$AZ,43,FALSE)))))</f>
        <v xml:space="preserve"> </v>
      </c>
      <c r="BB75" s="113" t="str">
        <f ca="1">IF(ISERROR(((VLOOKUP(AD75,'X4'!$B:$AZ,15,FALSE))))=TRUE," ",(((VLOOKUP(AD75,'X4'!$B:$AZ,15,FALSE)))))</f>
        <v xml:space="preserve"> </v>
      </c>
      <c r="BC75" s="113" t="str">
        <f ca="1">IF(ISERROR(((VLOOKUP(AD75,'X4'!$B:$AZ,14,FALSE))))=TRUE," ",(((VLOOKUP(AD75,'X4'!$B:$AZ,14,FALSE)))))</f>
        <v xml:space="preserve"> </v>
      </c>
      <c r="BD75" s="113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13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13" t="str">
        <f ca="1">IF(ISERROR(((VLOOKUP(AD75,'X5'!$B:$AZ,42,FALSE))))=TRUE," ",(((VLOOKUP(AD75,'X5'!$B:$AZ,42,FALSE)))))</f>
        <v xml:space="preserve"> </v>
      </c>
      <c r="BG75" s="113" t="str">
        <f ca="1">IF(ISERROR(((VLOOKUP(AD75,'X5'!$B:$AZ,43,FALSE))))=TRUE," ",(((VLOOKUP(AD75,'X5'!$B:$AZ,43,FALSE)))))</f>
        <v xml:space="preserve"> </v>
      </c>
      <c r="BH75" s="113" t="str">
        <f ca="1">IF(ISERROR(((VLOOKUP(AD75,'X5'!$B:$AZ,15,FALSE))))=TRUE," ",(((VLOOKUP(AD75,'X5'!$B:$AZ,15,FALSE)))))</f>
        <v xml:space="preserve"> </v>
      </c>
      <c r="BI75" s="113" t="str">
        <f ca="1">IF(ISERROR(((VLOOKUP(AD75,'X5'!$B:$AZ,14,FALSE))))=TRUE," ",(((VLOOKUP(AD75,'X5'!$B:$AZ,14,FALSE)))))</f>
        <v xml:space="preserve"> </v>
      </c>
      <c r="BJ75" s="113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13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13" t="str">
        <f ca="1">IF(ISERROR(((VLOOKUP(AD75,'X6'!$B:$AZ,42,FALSE))))=TRUE," ",(((VLOOKUP(AD75,'X6'!$B:$AZ,42,FALSE)))))</f>
        <v xml:space="preserve"> </v>
      </c>
      <c r="BM75" s="113" t="str">
        <f ca="1">IF(ISERROR(((VLOOKUP(AD75,'X6'!$B:$AZ,43,FALSE))))=TRUE," ",(((VLOOKUP(AD75,'X6'!$B:$AZ,43,FALSE)))))</f>
        <v xml:space="preserve"> </v>
      </c>
      <c r="BN75" s="113" t="str">
        <f ca="1">IF(ISERROR(((VLOOKUP(AD75,'X6'!$B:$AZ,15,FALSE))))=TRUE," ",(((VLOOKUP(AD75,'X6'!$B:$AZ,15,FALSE)))))</f>
        <v xml:space="preserve"> </v>
      </c>
      <c r="BO75" s="113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65">
        <f t="shared" si="16"/>
        <v>29</v>
      </c>
      <c r="B76" s="122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22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22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23" t="str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23" t="str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23" t="str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23" t="str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24" t="str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24" t="str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24" t="str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25" t="str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25" t="str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26" t="str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25" t="str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25" t="str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26" t="str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26" t="str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26" t="str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3"/>
      <c r="W76" s="43">
        <f t="shared" si="14"/>
        <v>33</v>
      </c>
      <c r="X76" s="43"/>
      <c r="Y76" s="134">
        <f t="shared" ca="1" si="17"/>
        <v>0.26178337409600433</v>
      </c>
      <c r="Z76" s="138" t="s">
        <v>149</v>
      </c>
      <c r="AB76" s="42">
        <f t="shared" si="13"/>
        <v>2</v>
      </c>
      <c r="AC76" s="42">
        <f t="shared" si="15"/>
        <v>32</v>
      </c>
      <c r="AD76" s="111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12" t="str">
        <f t="shared" ca="1" si="11"/>
        <v xml:space="preserve"> </v>
      </c>
      <c r="AF76" s="113" t="str">
        <f>IF(ISERROR(((VLOOKUP(AD76,'X1'!$B:$AO,6,FALSE))/(VLOOKUP(AD76,'X1'!$B:$AO,7,FALSE))-1))=TRUE," ",(((VLOOKUP(AD76,'X1'!$B:$AO,6,FALSE))/(VLOOKUP(AD76,'X1'!$B:$AO,7,FALSE))-1)))</f>
        <v xml:space="preserve"> </v>
      </c>
      <c r="AG76" s="113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13" t="str">
        <f>IF(ISERROR(((VLOOKUP(AD76,'X1'!$B:$AZ,42,FALSE))))=TRUE," ",(((VLOOKUP(AD76,'X1'!$B:$AZ,42,FALSE)))))</f>
        <v xml:space="preserve"> </v>
      </c>
      <c r="AI76" s="113" t="str">
        <f>IF(ISERROR(((VLOOKUP(AD76,'X1'!$B:$AZ,43,FALSE))))=TRUE," ",(((VLOOKUP(AD76,'X1'!$B:$AZ,43,FALSE)))))</f>
        <v xml:space="preserve"> </v>
      </c>
      <c r="AJ76" s="113" t="str">
        <f>IF(ISERROR(((VLOOKUP(AD76,'X1'!$B:$AZ,15,FALSE))))=TRUE," ",(((VLOOKUP(AD76,'X1'!$B:$AZ,15,FALSE)))))</f>
        <v xml:space="preserve"> </v>
      </c>
      <c r="AK76" s="113" t="str">
        <f>IF(ISERROR(((VLOOKUP(AD76,'X1'!$B:$AZ,14,FALSE))))=TRUE," ",(((VLOOKUP(AD76,'X1'!$B:$AZ,14,FALSE)))))</f>
        <v xml:space="preserve"> </v>
      </c>
      <c r="AL76" s="113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13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13" t="str">
        <f ca="1">IF(ISERROR(((VLOOKUP(AD76,'X2'!$B:$AZ,42,FALSE))))=TRUE," ",(((VLOOKUP(AD76,'X2'!$B:$AZ,42,FALSE)))))</f>
        <v xml:space="preserve"> </v>
      </c>
      <c r="AO76" s="113" t="str">
        <f ca="1">IF(ISERROR(((VLOOKUP(AD76,'X2'!$B:$AZ,43,FALSE))))=TRUE," ",(((VLOOKUP(AD76,'X2'!$B:$AZ,43,FALSE)))))</f>
        <v xml:space="preserve"> </v>
      </c>
      <c r="AP76" s="113" t="str">
        <f ca="1">IF(ISERROR(((VLOOKUP(AD76,'X2'!$B:$AZ,15,FALSE))))=TRUE," ",(((VLOOKUP(AD76,'X2'!$B:$AZ,15,FALSE)))))</f>
        <v xml:space="preserve"> </v>
      </c>
      <c r="AQ76" s="113" t="str">
        <f ca="1">IF(ISERROR(((VLOOKUP(AD76,'X2'!$B:$AZ,14,FALSE))))=TRUE," ",(((VLOOKUP(AD76,'X2'!$B:$AZ,14,FALSE)))))</f>
        <v xml:space="preserve"> </v>
      </c>
      <c r="AR76" s="113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13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13" t="str">
        <f ca="1">IF(ISERROR(((VLOOKUP(AD76,'X3'!$B:$AZ,42,FALSE))))=TRUE," ",(((VLOOKUP(AD76,'X3'!$B:$AZ,42,FALSE)))))</f>
        <v xml:space="preserve"> </v>
      </c>
      <c r="AU76" s="113" t="str">
        <f ca="1">IF(ISERROR(((VLOOKUP(AD76,'X3'!$B:$AZ,43,FALSE))))=TRUE," ",(((VLOOKUP(AD76,'X3'!$B:$AZ,43,FALSE)))))</f>
        <v xml:space="preserve"> </v>
      </c>
      <c r="AV76" s="113" t="str">
        <f ca="1">IF(ISERROR(((VLOOKUP(AD76,'X3'!$B:$AZ,15,FALSE))))=TRUE," ",(((VLOOKUP(AD76,'X3'!$B:$AZ,15,FALSE)))))</f>
        <v xml:space="preserve"> </v>
      </c>
      <c r="AW76" s="113" t="str">
        <f ca="1">IF(ISERROR(((VLOOKUP(AD76,'X3'!$B:$AZ,14,FALSE))))=TRUE," ",(((VLOOKUP(AD76,'X3'!$B:$AZ,14,FALSE)))))</f>
        <v xml:space="preserve"> </v>
      </c>
      <c r="AX76" s="113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13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13" t="str">
        <f ca="1">IF(ISERROR(((VLOOKUP(AD76,'X4'!$B:$AZ,42,FALSE))))=TRUE," ",(((VLOOKUP(AD76,'X4'!$B:$AZ,42,FALSE)))))</f>
        <v xml:space="preserve"> </v>
      </c>
      <c r="BA76" s="113" t="str">
        <f ca="1">IF(ISERROR(((VLOOKUP(AD76,'X4'!$B:$AZ,43,FALSE))))=TRUE," ",(((VLOOKUP(AD76,'X4'!$B:$AZ,43,FALSE)))))</f>
        <v xml:space="preserve"> </v>
      </c>
      <c r="BB76" s="113" t="str">
        <f ca="1">IF(ISERROR(((VLOOKUP(AD76,'X4'!$B:$AZ,15,FALSE))))=TRUE," ",(((VLOOKUP(AD76,'X4'!$B:$AZ,15,FALSE)))))</f>
        <v xml:space="preserve"> </v>
      </c>
      <c r="BC76" s="113" t="str">
        <f ca="1">IF(ISERROR(((VLOOKUP(AD76,'X4'!$B:$AZ,14,FALSE))))=TRUE," ",(((VLOOKUP(AD76,'X4'!$B:$AZ,14,FALSE)))))</f>
        <v xml:space="preserve"> </v>
      </c>
      <c r="BD76" s="113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13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13" t="str">
        <f ca="1">IF(ISERROR(((VLOOKUP(AD76,'X5'!$B:$AZ,42,FALSE))))=TRUE," ",(((VLOOKUP(AD76,'X5'!$B:$AZ,42,FALSE)))))</f>
        <v xml:space="preserve"> </v>
      </c>
      <c r="BG76" s="113" t="str">
        <f ca="1">IF(ISERROR(((VLOOKUP(AD76,'X5'!$B:$AZ,43,FALSE))))=TRUE," ",(((VLOOKUP(AD76,'X5'!$B:$AZ,43,FALSE)))))</f>
        <v xml:space="preserve"> </v>
      </c>
      <c r="BH76" s="113" t="str">
        <f ca="1">IF(ISERROR(((VLOOKUP(AD76,'X5'!$B:$AZ,15,FALSE))))=TRUE," ",(((VLOOKUP(AD76,'X5'!$B:$AZ,15,FALSE)))))</f>
        <v xml:space="preserve"> </v>
      </c>
      <c r="BI76" s="113" t="str">
        <f ca="1">IF(ISERROR(((VLOOKUP(AD76,'X5'!$B:$AZ,14,FALSE))))=TRUE," ",(((VLOOKUP(AD76,'X5'!$B:$AZ,14,FALSE)))))</f>
        <v xml:space="preserve"> </v>
      </c>
      <c r="BJ76" s="113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13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13" t="str">
        <f ca="1">IF(ISERROR(((VLOOKUP(AD76,'X6'!$B:$AZ,42,FALSE))))=TRUE," ",(((VLOOKUP(AD76,'X6'!$B:$AZ,42,FALSE)))))</f>
        <v xml:space="preserve"> </v>
      </c>
      <c r="BM76" s="113" t="str">
        <f ca="1">IF(ISERROR(((VLOOKUP(AD76,'X6'!$B:$AZ,43,FALSE))))=TRUE," ",(((VLOOKUP(AD76,'X6'!$B:$AZ,43,FALSE)))))</f>
        <v xml:space="preserve"> </v>
      </c>
      <c r="BN76" s="113" t="str">
        <f ca="1">IF(ISERROR(((VLOOKUP(AD76,'X6'!$B:$AZ,15,FALSE))))=TRUE," ",(((VLOOKUP(AD76,'X6'!$B:$AZ,15,FALSE)))))</f>
        <v xml:space="preserve"> </v>
      </c>
      <c r="BO76" s="113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65">
        <f t="shared" si="16"/>
        <v>30</v>
      </c>
      <c r="B77" s="122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22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22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23" t="str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23" t="str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23" t="str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23" t="str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24" t="str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24" t="str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24" t="str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25" t="str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25" t="str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26" t="str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25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25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26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26" t="str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26" t="str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3"/>
      <c r="W77" s="43">
        <f t="shared" si="14"/>
        <v>34</v>
      </c>
      <c r="X77" s="43"/>
      <c r="Y77" s="134">
        <f t="shared" ca="1" si="17"/>
        <v>0.27347702285151121</v>
      </c>
      <c r="Z77" s="98" t="s">
        <v>149</v>
      </c>
      <c r="AB77" s="42">
        <f t="shared" si="13"/>
        <v>2</v>
      </c>
      <c r="AC77" s="42">
        <f t="shared" si="15"/>
        <v>33</v>
      </c>
      <c r="AD77" s="111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12" t="str">
        <f t="shared" ca="1" si="11"/>
        <v xml:space="preserve"> </v>
      </c>
      <c r="AF77" s="113" t="str">
        <f>IF(ISERROR(((VLOOKUP(AD77,'X1'!$B:$AO,6,FALSE))/(VLOOKUP(AD77,'X1'!$B:$AO,7,FALSE))-1))=TRUE," ",(((VLOOKUP(AD77,'X1'!$B:$AO,6,FALSE))/(VLOOKUP(AD77,'X1'!$B:$AO,7,FALSE))-1)))</f>
        <v xml:space="preserve"> </v>
      </c>
      <c r="AG77" s="113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13" t="str">
        <f>IF(ISERROR(((VLOOKUP(AD77,'X1'!$B:$AZ,42,FALSE))))=TRUE," ",(((VLOOKUP(AD77,'X1'!$B:$AZ,42,FALSE)))))</f>
        <v xml:space="preserve"> </v>
      </c>
      <c r="AI77" s="113" t="str">
        <f>IF(ISERROR(((VLOOKUP(AD77,'X1'!$B:$AZ,43,FALSE))))=TRUE," ",(((VLOOKUP(AD77,'X1'!$B:$AZ,43,FALSE)))))</f>
        <v xml:space="preserve"> </v>
      </c>
      <c r="AJ77" s="113" t="str">
        <f>IF(ISERROR(((VLOOKUP(AD77,'X1'!$B:$AZ,15,FALSE))))=TRUE," ",(((VLOOKUP(AD77,'X1'!$B:$AZ,15,FALSE)))))</f>
        <v xml:space="preserve"> </v>
      </c>
      <c r="AK77" s="113" t="str">
        <f>IF(ISERROR(((VLOOKUP(AD77,'X1'!$B:$AZ,14,FALSE))))=TRUE," ",(((VLOOKUP(AD77,'X1'!$B:$AZ,14,FALSE)))))</f>
        <v xml:space="preserve"> </v>
      </c>
      <c r="AL77" s="113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13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13" t="str">
        <f ca="1">IF(ISERROR(((VLOOKUP(AD77,'X2'!$B:$AZ,42,FALSE))))=TRUE," ",(((VLOOKUP(AD77,'X2'!$B:$AZ,42,FALSE)))))</f>
        <v xml:space="preserve"> </v>
      </c>
      <c r="AO77" s="113" t="str">
        <f ca="1">IF(ISERROR(((VLOOKUP(AD77,'X2'!$B:$AZ,43,FALSE))))=TRUE," ",(((VLOOKUP(AD77,'X2'!$B:$AZ,43,FALSE)))))</f>
        <v xml:space="preserve"> </v>
      </c>
      <c r="AP77" s="113" t="str">
        <f ca="1">IF(ISERROR(((VLOOKUP(AD77,'X2'!$B:$AZ,15,FALSE))))=TRUE," ",(((VLOOKUP(AD77,'X2'!$B:$AZ,15,FALSE)))))</f>
        <v xml:space="preserve"> </v>
      </c>
      <c r="AQ77" s="113" t="str">
        <f ca="1">IF(ISERROR(((VLOOKUP(AD77,'X2'!$B:$AZ,14,FALSE))))=TRUE," ",(((VLOOKUP(AD77,'X2'!$B:$AZ,14,FALSE)))))</f>
        <v xml:space="preserve"> </v>
      </c>
      <c r="AR77" s="113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13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13" t="str">
        <f ca="1">IF(ISERROR(((VLOOKUP(AD77,'X3'!$B:$AZ,42,FALSE))))=TRUE," ",(((VLOOKUP(AD77,'X3'!$B:$AZ,42,FALSE)))))</f>
        <v xml:space="preserve"> </v>
      </c>
      <c r="AU77" s="113" t="str">
        <f ca="1">IF(ISERROR(((VLOOKUP(AD77,'X3'!$B:$AZ,43,FALSE))))=TRUE," ",(((VLOOKUP(AD77,'X3'!$B:$AZ,43,FALSE)))))</f>
        <v xml:space="preserve"> </v>
      </c>
      <c r="AV77" s="113" t="str">
        <f ca="1">IF(ISERROR(((VLOOKUP(AD77,'X3'!$B:$AZ,15,FALSE))))=TRUE," ",(((VLOOKUP(AD77,'X3'!$B:$AZ,15,FALSE)))))</f>
        <v xml:space="preserve"> </v>
      </c>
      <c r="AW77" s="113" t="str">
        <f ca="1">IF(ISERROR(((VLOOKUP(AD77,'X3'!$B:$AZ,14,FALSE))))=TRUE," ",(((VLOOKUP(AD77,'X3'!$B:$AZ,14,FALSE)))))</f>
        <v xml:space="preserve"> </v>
      </c>
      <c r="AX77" s="113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13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13" t="str">
        <f ca="1">IF(ISERROR(((VLOOKUP(AD77,'X4'!$B:$AZ,42,FALSE))))=TRUE," ",(((VLOOKUP(AD77,'X4'!$B:$AZ,42,FALSE)))))</f>
        <v xml:space="preserve"> </v>
      </c>
      <c r="BA77" s="113" t="str">
        <f ca="1">IF(ISERROR(((VLOOKUP(AD77,'X4'!$B:$AZ,43,FALSE))))=TRUE," ",(((VLOOKUP(AD77,'X4'!$B:$AZ,43,FALSE)))))</f>
        <v xml:space="preserve"> </v>
      </c>
      <c r="BB77" s="113" t="str">
        <f ca="1">IF(ISERROR(((VLOOKUP(AD77,'X4'!$B:$AZ,15,FALSE))))=TRUE," ",(((VLOOKUP(AD77,'X4'!$B:$AZ,15,FALSE)))))</f>
        <v xml:space="preserve"> </v>
      </c>
      <c r="BC77" s="113" t="str">
        <f ca="1">IF(ISERROR(((VLOOKUP(AD77,'X4'!$B:$AZ,14,FALSE))))=TRUE," ",(((VLOOKUP(AD77,'X4'!$B:$AZ,14,FALSE)))))</f>
        <v xml:space="preserve"> </v>
      </c>
      <c r="BD77" s="113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13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13" t="str">
        <f ca="1">IF(ISERROR(((VLOOKUP(AD77,'X5'!$B:$AZ,42,FALSE))))=TRUE," ",(((VLOOKUP(AD77,'X5'!$B:$AZ,42,FALSE)))))</f>
        <v xml:space="preserve"> </v>
      </c>
      <c r="BG77" s="113" t="str">
        <f ca="1">IF(ISERROR(((VLOOKUP(AD77,'X5'!$B:$AZ,43,FALSE))))=TRUE," ",(((VLOOKUP(AD77,'X5'!$B:$AZ,43,FALSE)))))</f>
        <v xml:space="preserve"> </v>
      </c>
      <c r="BH77" s="113" t="str">
        <f ca="1">IF(ISERROR(((VLOOKUP(AD77,'X5'!$B:$AZ,15,FALSE))))=TRUE," ",(((VLOOKUP(AD77,'X5'!$B:$AZ,15,FALSE)))))</f>
        <v xml:space="preserve"> </v>
      </c>
      <c r="BI77" s="113" t="str">
        <f ca="1">IF(ISERROR(((VLOOKUP(AD77,'X5'!$B:$AZ,14,FALSE))))=TRUE," ",(((VLOOKUP(AD77,'X5'!$B:$AZ,14,FALSE)))))</f>
        <v xml:space="preserve"> </v>
      </c>
      <c r="BJ77" s="113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13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13" t="str">
        <f ca="1">IF(ISERROR(((VLOOKUP(AD77,'X6'!$B:$AZ,42,FALSE))))=TRUE," ",(((VLOOKUP(AD77,'X6'!$B:$AZ,42,FALSE)))))</f>
        <v xml:space="preserve"> </v>
      </c>
      <c r="BM77" s="113" t="str">
        <f ca="1">IF(ISERROR(((VLOOKUP(AD77,'X6'!$B:$AZ,43,FALSE))))=TRUE," ",(((VLOOKUP(AD77,'X6'!$B:$AZ,43,FALSE)))))</f>
        <v xml:space="preserve"> </v>
      </c>
      <c r="BN77" s="113" t="str">
        <f ca="1">IF(ISERROR(((VLOOKUP(AD77,'X6'!$B:$AZ,15,FALSE))))=TRUE," ",(((VLOOKUP(AD77,'X6'!$B:$AZ,15,FALSE)))))</f>
        <v xml:space="preserve"> </v>
      </c>
      <c r="BO77" s="113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65">
        <f t="shared" si="16"/>
        <v>31</v>
      </c>
      <c r="B78" s="122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22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22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23" t="str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23" t="str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23" t="str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23" t="str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24" t="str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24" t="str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24" t="str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25" t="str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25" t="str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26" t="str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25" t="str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25" t="str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26" t="str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26" t="str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26" t="str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3"/>
      <c r="W78" s="43">
        <f t="shared" si="14"/>
        <v>35</v>
      </c>
      <c r="X78" s="43"/>
      <c r="Y78" s="134">
        <f t="shared" ca="1" si="17"/>
        <v>0.28517067160701809</v>
      </c>
      <c r="Z78" s="99" t="s">
        <v>149</v>
      </c>
      <c r="AB78" s="42">
        <f t="shared" si="13"/>
        <v>2</v>
      </c>
      <c r="AC78" s="42">
        <f t="shared" si="15"/>
        <v>34</v>
      </c>
      <c r="AD78" s="111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12" t="str">
        <f t="shared" ca="1" si="11"/>
        <v xml:space="preserve"> </v>
      </c>
      <c r="AF78" s="113" t="str">
        <f>IF(ISERROR(((VLOOKUP(AD78,'X1'!$B:$AO,6,FALSE))/(VLOOKUP(AD78,'X1'!$B:$AO,7,FALSE))-1))=TRUE," ",(((VLOOKUP(AD78,'X1'!$B:$AO,6,FALSE))/(VLOOKUP(AD78,'X1'!$B:$AO,7,FALSE))-1)))</f>
        <v xml:space="preserve"> </v>
      </c>
      <c r="AG78" s="113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13" t="str">
        <f>IF(ISERROR(((VLOOKUP(AD78,'X1'!$B:$AZ,42,FALSE))))=TRUE," ",(((VLOOKUP(AD78,'X1'!$B:$AZ,42,FALSE)))))</f>
        <v xml:space="preserve"> </v>
      </c>
      <c r="AI78" s="113" t="str">
        <f>IF(ISERROR(((VLOOKUP(AD78,'X1'!$B:$AZ,43,FALSE))))=TRUE," ",(((VLOOKUP(AD78,'X1'!$B:$AZ,43,FALSE)))))</f>
        <v xml:space="preserve"> </v>
      </c>
      <c r="AJ78" s="113" t="str">
        <f>IF(ISERROR(((VLOOKUP(AD78,'X1'!$B:$AZ,15,FALSE))))=TRUE," ",(((VLOOKUP(AD78,'X1'!$B:$AZ,15,FALSE)))))</f>
        <v xml:space="preserve"> </v>
      </c>
      <c r="AK78" s="113" t="str">
        <f>IF(ISERROR(((VLOOKUP(AD78,'X1'!$B:$AZ,14,FALSE))))=TRUE," ",(((VLOOKUP(AD78,'X1'!$B:$AZ,14,FALSE)))))</f>
        <v xml:space="preserve"> </v>
      </c>
      <c r="AL78" s="113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13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13" t="str">
        <f ca="1">IF(ISERROR(((VLOOKUP(AD78,'X2'!$B:$AZ,42,FALSE))))=TRUE," ",(((VLOOKUP(AD78,'X2'!$B:$AZ,42,FALSE)))))</f>
        <v xml:space="preserve"> </v>
      </c>
      <c r="AO78" s="113" t="str">
        <f ca="1">IF(ISERROR(((VLOOKUP(AD78,'X2'!$B:$AZ,43,FALSE))))=TRUE," ",(((VLOOKUP(AD78,'X2'!$B:$AZ,43,FALSE)))))</f>
        <v xml:space="preserve"> </v>
      </c>
      <c r="AP78" s="113" t="str">
        <f ca="1">IF(ISERROR(((VLOOKUP(AD78,'X2'!$B:$AZ,15,FALSE))))=TRUE," ",(((VLOOKUP(AD78,'X2'!$B:$AZ,15,FALSE)))))</f>
        <v xml:space="preserve"> </v>
      </c>
      <c r="AQ78" s="113" t="str">
        <f ca="1">IF(ISERROR(((VLOOKUP(AD78,'X2'!$B:$AZ,14,FALSE))))=TRUE," ",(((VLOOKUP(AD78,'X2'!$B:$AZ,14,FALSE)))))</f>
        <v xml:space="preserve"> </v>
      </c>
      <c r="AR78" s="113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13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13" t="str">
        <f ca="1">IF(ISERROR(((VLOOKUP(AD78,'X3'!$B:$AZ,42,FALSE))))=TRUE," ",(((VLOOKUP(AD78,'X3'!$B:$AZ,42,FALSE)))))</f>
        <v xml:space="preserve"> </v>
      </c>
      <c r="AU78" s="113" t="str">
        <f ca="1">IF(ISERROR(((VLOOKUP(AD78,'X3'!$B:$AZ,43,FALSE))))=TRUE," ",(((VLOOKUP(AD78,'X3'!$B:$AZ,43,FALSE)))))</f>
        <v xml:space="preserve"> </v>
      </c>
      <c r="AV78" s="113" t="str">
        <f ca="1">IF(ISERROR(((VLOOKUP(AD78,'X3'!$B:$AZ,15,FALSE))))=TRUE," ",(((VLOOKUP(AD78,'X3'!$B:$AZ,15,FALSE)))))</f>
        <v xml:space="preserve"> </v>
      </c>
      <c r="AW78" s="113" t="str">
        <f ca="1">IF(ISERROR(((VLOOKUP(AD78,'X3'!$B:$AZ,14,FALSE))))=TRUE," ",(((VLOOKUP(AD78,'X3'!$B:$AZ,14,FALSE)))))</f>
        <v xml:space="preserve"> </v>
      </c>
      <c r="AX78" s="113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13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13" t="str">
        <f ca="1">IF(ISERROR(((VLOOKUP(AD78,'X4'!$B:$AZ,42,FALSE))))=TRUE," ",(((VLOOKUP(AD78,'X4'!$B:$AZ,42,FALSE)))))</f>
        <v xml:space="preserve"> </v>
      </c>
      <c r="BA78" s="113" t="str">
        <f ca="1">IF(ISERROR(((VLOOKUP(AD78,'X4'!$B:$AZ,43,FALSE))))=TRUE," ",(((VLOOKUP(AD78,'X4'!$B:$AZ,43,FALSE)))))</f>
        <v xml:space="preserve"> </v>
      </c>
      <c r="BB78" s="113" t="str">
        <f ca="1">IF(ISERROR(((VLOOKUP(AD78,'X4'!$B:$AZ,15,FALSE))))=TRUE," ",(((VLOOKUP(AD78,'X4'!$B:$AZ,15,FALSE)))))</f>
        <v xml:space="preserve"> </v>
      </c>
      <c r="BC78" s="113" t="str">
        <f ca="1">IF(ISERROR(((VLOOKUP(AD78,'X4'!$B:$AZ,14,FALSE))))=TRUE," ",(((VLOOKUP(AD78,'X4'!$B:$AZ,14,FALSE)))))</f>
        <v xml:space="preserve"> </v>
      </c>
      <c r="BD78" s="113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13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13" t="str">
        <f ca="1">IF(ISERROR(((VLOOKUP(AD78,'X5'!$B:$AZ,42,FALSE))))=TRUE," ",(((VLOOKUP(AD78,'X5'!$B:$AZ,42,FALSE)))))</f>
        <v xml:space="preserve"> </v>
      </c>
      <c r="BG78" s="113" t="str">
        <f ca="1">IF(ISERROR(((VLOOKUP(AD78,'X5'!$B:$AZ,43,FALSE))))=TRUE," ",(((VLOOKUP(AD78,'X5'!$B:$AZ,43,FALSE)))))</f>
        <v xml:space="preserve"> </v>
      </c>
      <c r="BH78" s="113" t="str">
        <f ca="1">IF(ISERROR(((VLOOKUP(AD78,'X5'!$B:$AZ,15,FALSE))))=TRUE," ",(((VLOOKUP(AD78,'X5'!$B:$AZ,15,FALSE)))))</f>
        <v xml:space="preserve"> </v>
      </c>
      <c r="BI78" s="113" t="str">
        <f ca="1">IF(ISERROR(((VLOOKUP(AD78,'X5'!$B:$AZ,14,FALSE))))=TRUE," ",(((VLOOKUP(AD78,'X5'!$B:$AZ,14,FALSE)))))</f>
        <v xml:space="preserve"> </v>
      </c>
      <c r="BJ78" s="113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13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13" t="str">
        <f ca="1">IF(ISERROR(((VLOOKUP(AD78,'X6'!$B:$AZ,42,FALSE))))=TRUE," ",(((VLOOKUP(AD78,'X6'!$B:$AZ,42,FALSE)))))</f>
        <v xml:space="preserve"> </v>
      </c>
      <c r="BM78" s="113" t="str">
        <f ca="1">IF(ISERROR(((VLOOKUP(AD78,'X6'!$B:$AZ,43,FALSE))))=TRUE," ",(((VLOOKUP(AD78,'X6'!$B:$AZ,43,FALSE)))))</f>
        <v xml:space="preserve"> </v>
      </c>
      <c r="BN78" s="113" t="str">
        <f ca="1">IF(ISERROR(((VLOOKUP(AD78,'X6'!$B:$AZ,15,FALSE))))=TRUE," ",(((VLOOKUP(AD78,'X6'!$B:$AZ,15,FALSE)))))</f>
        <v xml:space="preserve"> </v>
      </c>
      <c r="BO78" s="113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65">
        <f t="shared" si="16"/>
        <v>32</v>
      </c>
      <c r="B79" s="122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22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22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23" t="str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23" t="str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23" t="str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23" t="str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24" t="str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24" t="str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24" t="str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25" t="str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25" t="str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26" t="str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25" t="str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25" t="str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26" t="str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26" t="str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26" t="str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3"/>
      <c r="W79" s="43">
        <f t="shared" si="14"/>
        <v>36</v>
      </c>
      <c r="X79" s="43"/>
      <c r="Y79" s="134">
        <f t="shared" ca="1" si="17"/>
        <v>0.29686432036252497</v>
      </c>
      <c r="Z79" s="100" t="s">
        <v>149</v>
      </c>
      <c r="AB79" s="42">
        <f t="shared" si="13"/>
        <v>2</v>
      </c>
      <c r="AC79" s="42">
        <f t="shared" si="15"/>
        <v>35</v>
      </c>
      <c r="AD79" s="111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12" t="str">
        <f t="shared" ca="1" si="11"/>
        <v xml:space="preserve"> </v>
      </c>
      <c r="AF79" s="113" t="str">
        <f>IF(ISERROR(((VLOOKUP(AD79,'X1'!$B:$AO,6,FALSE))/(VLOOKUP(AD79,'X1'!$B:$AO,7,FALSE))-1))=TRUE," ",(((VLOOKUP(AD79,'X1'!$B:$AO,6,FALSE))/(VLOOKUP(AD79,'X1'!$B:$AO,7,FALSE))-1)))</f>
        <v xml:space="preserve"> </v>
      </c>
      <c r="AG79" s="113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13" t="str">
        <f>IF(ISERROR(((VLOOKUP(AD79,'X1'!$B:$AZ,42,FALSE))))=TRUE," ",(((VLOOKUP(AD79,'X1'!$B:$AZ,42,FALSE)))))</f>
        <v xml:space="preserve"> </v>
      </c>
      <c r="AI79" s="113" t="str">
        <f>IF(ISERROR(((VLOOKUP(AD79,'X1'!$B:$AZ,43,FALSE))))=TRUE," ",(((VLOOKUP(AD79,'X1'!$B:$AZ,43,FALSE)))))</f>
        <v xml:space="preserve"> </v>
      </c>
      <c r="AJ79" s="113" t="str">
        <f>IF(ISERROR(((VLOOKUP(AD79,'X1'!$B:$AZ,15,FALSE))))=TRUE," ",(((VLOOKUP(AD79,'X1'!$B:$AZ,15,FALSE)))))</f>
        <v xml:space="preserve"> </v>
      </c>
      <c r="AK79" s="113" t="str">
        <f>IF(ISERROR(((VLOOKUP(AD79,'X1'!$B:$AZ,14,FALSE))))=TRUE," ",(((VLOOKUP(AD79,'X1'!$B:$AZ,14,FALSE)))))</f>
        <v xml:space="preserve"> </v>
      </c>
      <c r="AL79" s="113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13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13" t="str">
        <f ca="1">IF(ISERROR(((VLOOKUP(AD79,'X2'!$B:$AZ,42,FALSE))))=TRUE," ",(((VLOOKUP(AD79,'X2'!$B:$AZ,42,FALSE)))))</f>
        <v xml:space="preserve"> </v>
      </c>
      <c r="AO79" s="113" t="str">
        <f ca="1">IF(ISERROR(((VLOOKUP(AD79,'X2'!$B:$AZ,43,FALSE))))=TRUE," ",(((VLOOKUP(AD79,'X2'!$B:$AZ,43,FALSE)))))</f>
        <v xml:space="preserve"> </v>
      </c>
      <c r="AP79" s="113" t="str">
        <f ca="1">IF(ISERROR(((VLOOKUP(AD79,'X2'!$B:$AZ,15,FALSE))))=TRUE," ",(((VLOOKUP(AD79,'X2'!$B:$AZ,15,FALSE)))))</f>
        <v xml:space="preserve"> </v>
      </c>
      <c r="AQ79" s="113" t="str">
        <f ca="1">IF(ISERROR(((VLOOKUP(AD79,'X2'!$B:$AZ,14,FALSE))))=TRUE," ",(((VLOOKUP(AD79,'X2'!$B:$AZ,14,FALSE)))))</f>
        <v xml:space="preserve"> </v>
      </c>
      <c r="AR79" s="113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13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13" t="str">
        <f ca="1">IF(ISERROR(((VLOOKUP(AD79,'X3'!$B:$AZ,42,FALSE))))=TRUE," ",(((VLOOKUP(AD79,'X3'!$B:$AZ,42,FALSE)))))</f>
        <v xml:space="preserve"> </v>
      </c>
      <c r="AU79" s="113" t="str">
        <f ca="1">IF(ISERROR(((VLOOKUP(AD79,'X3'!$B:$AZ,43,FALSE))))=TRUE," ",(((VLOOKUP(AD79,'X3'!$B:$AZ,43,FALSE)))))</f>
        <v xml:space="preserve"> </v>
      </c>
      <c r="AV79" s="113" t="str">
        <f ca="1">IF(ISERROR(((VLOOKUP(AD79,'X3'!$B:$AZ,15,FALSE))))=TRUE," ",(((VLOOKUP(AD79,'X3'!$B:$AZ,15,FALSE)))))</f>
        <v xml:space="preserve"> </v>
      </c>
      <c r="AW79" s="113" t="str">
        <f ca="1">IF(ISERROR(((VLOOKUP(AD79,'X3'!$B:$AZ,14,FALSE))))=TRUE," ",(((VLOOKUP(AD79,'X3'!$B:$AZ,14,FALSE)))))</f>
        <v xml:space="preserve"> </v>
      </c>
      <c r="AX79" s="113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13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13" t="str">
        <f ca="1">IF(ISERROR(((VLOOKUP(AD79,'X4'!$B:$AZ,42,FALSE))))=TRUE," ",(((VLOOKUP(AD79,'X4'!$B:$AZ,42,FALSE)))))</f>
        <v xml:space="preserve"> </v>
      </c>
      <c r="BA79" s="113" t="str">
        <f ca="1">IF(ISERROR(((VLOOKUP(AD79,'X4'!$B:$AZ,43,FALSE))))=TRUE," ",(((VLOOKUP(AD79,'X4'!$B:$AZ,43,FALSE)))))</f>
        <v xml:space="preserve"> </v>
      </c>
      <c r="BB79" s="113" t="str">
        <f ca="1">IF(ISERROR(((VLOOKUP(AD79,'X4'!$B:$AZ,15,FALSE))))=TRUE," ",(((VLOOKUP(AD79,'X4'!$B:$AZ,15,FALSE)))))</f>
        <v xml:space="preserve"> </v>
      </c>
      <c r="BC79" s="113" t="str">
        <f ca="1">IF(ISERROR(((VLOOKUP(AD79,'X4'!$B:$AZ,14,FALSE))))=TRUE," ",(((VLOOKUP(AD79,'X4'!$B:$AZ,14,FALSE)))))</f>
        <v xml:space="preserve"> </v>
      </c>
      <c r="BD79" s="113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13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13" t="str">
        <f ca="1">IF(ISERROR(((VLOOKUP(AD79,'X5'!$B:$AZ,42,FALSE))))=TRUE," ",(((VLOOKUP(AD79,'X5'!$B:$AZ,42,FALSE)))))</f>
        <v xml:space="preserve"> </v>
      </c>
      <c r="BG79" s="113" t="str">
        <f ca="1">IF(ISERROR(((VLOOKUP(AD79,'X5'!$B:$AZ,43,FALSE))))=TRUE," ",(((VLOOKUP(AD79,'X5'!$B:$AZ,43,FALSE)))))</f>
        <v xml:space="preserve"> </v>
      </c>
      <c r="BH79" s="113" t="str">
        <f ca="1">IF(ISERROR(((VLOOKUP(AD79,'X5'!$B:$AZ,15,FALSE))))=TRUE," ",(((VLOOKUP(AD79,'X5'!$B:$AZ,15,FALSE)))))</f>
        <v xml:space="preserve"> </v>
      </c>
      <c r="BI79" s="113" t="str">
        <f ca="1">IF(ISERROR(((VLOOKUP(AD79,'X5'!$B:$AZ,14,FALSE))))=TRUE," ",(((VLOOKUP(AD79,'X5'!$B:$AZ,14,FALSE)))))</f>
        <v xml:space="preserve"> </v>
      </c>
      <c r="BJ79" s="113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13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13" t="str">
        <f ca="1">IF(ISERROR(((VLOOKUP(AD79,'X6'!$B:$AZ,42,FALSE))))=TRUE," ",(((VLOOKUP(AD79,'X6'!$B:$AZ,42,FALSE)))))</f>
        <v xml:space="preserve"> </v>
      </c>
      <c r="BM79" s="113" t="str">
        <f ca="1">IF(ISERROR(((VLOOKUP(AD79,'X6'!$B:$AZ,43,FALSE))))=TRUE," ",(((VLOOKUP(AD79,'X6'!$B:$AZ,43,FALSE)))))</f>
        <v xml:space="preserve"> </v>
      </c>
      <c r="BN79" s="113" t="str">
        <f ca="1">IF(ISERROR(((VLOOKUP(AD79,'X6'!$B:$AZ,15,FALSE))))=TRUE," ",(((VLOOKUP(AD79,'X6'!$B:$AZ,15,FALSE)))))</f>
        <v xml:space="preserve"> </v>
      </c>
      <c r="BO79" s="113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65">
        <f t="shared" si="16"/>
        <v>33</v>
      </c>
      <c r="B80" s="122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22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22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23" t="str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23" t="str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23" t="str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23" t="str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24" t="str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24" t="str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24" t="str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25" t="str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25" t="str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26" t="str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25" t="str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25" t="str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26" t="str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26" t="str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26" t="str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3"/>
      <c r="W80" s="43">
        <f t="shared" si="14"/>
        <v>37</v>
      </c>
      <c r="X80" s="43"/>
      <c r="Y80" s="133">
        <f ca="1">IF($Z$41="A",0,IF($Z$41="B",((Y79+$Z$42)+0.00001),Y79+$AE$43))</f>
        <v>0.30856796911803186</v>
      </c>
      <c r="AB80" s="42">
        <f t="shared" si="13"/>
        <v>2</v>
      </c>
      <c r="AC80" s="42">
        <f t="shared" si="15"/>
        <v>36</v>
      </c>
      <c r="AD80" s="111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12" t="str">
        <f t="shared" ca="1" si="11"/>
        <v xml:space="preserve"> </v>
      </c>
      <c r="AF80" s="113" t="str">
        <f>IF(ISERROR(((VLOOKUP(AD80,'X1'!$B:$AO,6,FALSE))/(VLOOKUP(AD80,'X1'!$B:$AO,7,FALSE))-1))=TRUE," ",(((VLOOKUP(AD80,'X1'!$B:$AO,6,FALSE))/(VLOOKUP(AD80,'X1'!$B:$AO,7,FALSE))-1)))</f>
        <v xml:space="preserve"> </v>
      </c>
      <c r="AG80" s="113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13" t="str">
        <f>IF(ISERROR(((VLOOKUP(AD80,'X1'!$B:$AZ,42,FALSE))))=TRUE," ",(((VLOOKUP(AD80,'X1'!$B:$AZ,42,FALSE)))))</f>
        <v xml:space="preserve"> </v>
      </c>
      <c r="AI80" s="113" t="str">
        <f>IF(ISERROR(((VLOOKUP(AD80,'X1'!$B:$AZ,43,FALSE))))=TRUE," ",(((VLOOKUP(AD80,'X1'!$B:$AZ,43,FALSE)))))</f>
        <v xml:space="preserve"> </v>
      </c>
      <c r="AJ80" s="113" t="str">
        <f>IF(ISERROR(((VLOOKUP(AD80,'X1'!$B:$AZ,15,FALSE))))=TRUE," ",(((VLOOKUP(AD80,'X1'!$B:$AZ,15,FALSE)))))</f>
        <v xml:space="preserve"> </v>
      </c>
      <c r="AK80" s="113" t="str">
        <f>IF(ISERROR(((VLOOKUP(AD80,'X1'!$B:$AZ,14,FALSE))))=TRUE," ",(((VLOOKUP(AD80,'X1'!$B:$AZ,14,FALSE)))))</f>
        <v xml:space="preserve"> </v>
      </c>
      <c r="AL80" s="113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13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13" t="str">
        <f ca="1">IF(ISERROR(((VLOOKUP(AD80,'X2'!$B:$AZ,42,FALSE))))=TRUE," ",(((VLOOKUP(AD80,'X2'!$B:$AZ,42,FALSE)))))</f>
        <v xml:space="preserve"> </v>
      </c>
      <c r="AO80" s="113" t="str">
        <f ca="1">IF(ISERROR(((VLOOKUP(AD80,'X2'!$B:$AZ,43,FALSE))))=TRUE," ",(((VLOOKUP(AD80,'X2'!$B:$AZ,43,FALSE)))))</f>
        <v xml:space="preserve"> </v>
      </c>
      <c r="AP80" s="113" t="str">
        <f ca="1">IF(ISERROR(((VLOOKUP(AD80,'X2'!$B:$AZ,15,FALSE))))=TRUE," ",(((VLOOKUP(AD80,'X2'!$B:$AZ,15,FALSE)))))</f>
        <v xml:space="preserve"> </v>
      </c>
      <c r="AQ80" s="113" t="str">
        <f ca="1">IF(ISERROR(((VLOOKUP(AD80,'X2'!$B:$AZ,14,FALSE))))=TRUE," ",(((VLOOKUP(AD80,'X2'!$B:$AZ,14,FALSE)))))</f>
        <v xml:space="preserve"> </v>
      </c>
      <c r="AR80" s="113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13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13" t="str">
        <f ca="1">IF(ISERROR(((VLOOKUP(AD80,'X3'!$B:$AZ,42,FALSE))))=TRUE," ",(((VLOOKUP(AD80,'X3'!$B:$AZ,42,FALSE)))))</f>
        <v xml:space="preserve"> </v>
      </c>
      <c r="AU80" s="113" t="str">
        <f ca="1">IF(ISERROR(((VLOOKUP(AD80,'X3'!$B:$AZ,43,FALSE))))=TRUE," ",(((VLOOKUP(AD80,'X3'!$B:$AZ,43,FALSE)))))</f>
        <v xml:space="preserve"> </v>
      </c>
      <c r="AV80" s="113" t="str">
        <f ca="1">IF(ISERROR(((VLOOKUP(AD80,'X3'!$B:$AZ,15,FALSE))))=TRUE," ",(((VLOOKUP(AD80,'X3'!$B:$AZ,15,FALSE)))))</f>
        <v xml:space="preserve"> </v>
      </c>
      <c r="AW80" s="113" t="str">
        <f ca="1">IF(ISERROR(((VLOOKUP(AD80,'X3'!$B:$AZ,14,FALSE))))=TRUE," ",(((VLOOKUP(AD80,'X3'!$B:$AZ,14,FALSE)))))</f>
        <v xml:space="preserve"> </v>
      </c>
      <c r="AX80" s="113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13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13" t="str">
        <f ca="1">IF(ISERROR(((VLOOKUP(AD80,'X4'!$B:$AZ,42,FALSE))))=TRUE," ",(((VLOOKUP(AD80,'X4'!$B:$AZ,42,FALSE)))))</f>
        <v xml:space="preserve"> </v>
      </c>
      <c r="BA80" s="113" t="str">
        <f ca="1">IF(ISERROR(((VLOOKUP(AD80,'X4'!$B:$AZ,43,FALSE))))=TRUE," ",(((VLOOKUP(AD80,'X4'!$B:$AZ,43,FALSE)))))</f>
        <v xml:space="preserve"> </v>
      </c>
      <c r="BB80" s="113" t="str">
        <f ca="1">IF(ISERROR(((VLOOKUP(AD80,'X4'!$B:$AZ,15,FALSE))))=TRUE," ",(((VLOOKUP(AD80,'X4'!$B:$AZ,15,FALSE)))))</f>
        <v xml:space="preserve"> </v>
      </c>
      <c r="BC80" s="113" t="str">
        <f ca="1">IF(ISERROR(((VLOOKUP(AD80,'X4'!$B:$AZ,14,FALSE))))=TRUE," ",(((VLOOKUP(AD80,'X4'!$B:$AZ,14,FALSE)))))</f>
        <v xml:space="preserve"> </v>
      </c>
      <c r="BD80" s="113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13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13" t="str">
        <f ca="1">IF(ISERROR(((VLOOKUP(AD80,'X5'!$B:$AZ,42,FALSE))))=TRUE," ",(((VLOOKUP(AD80,'X5'!$B:$AZ,42,FALSE)))))</f>
        <v xml:space="preserve"> </v>
      </c>
      <c r="BG80" s="113" t="str">
        <f ca="1">IF(ISERROR(((VLOOKUP(AD80,'X5'!$B:$AZ,43,FALSE))))=TRUE," ",(((VLOOKUP(AD80,'X5'!$B:$AZ,43,FALSE)))))</f>
        <v xml:space="preserve"> </v>
      </c>
      <c r="BH80" s="113" t="str">
        <f ca="1">IF(ISERROR(((VLOOKUP(AD80,'X5'!$B:$AZ,15,FALSE))))=TRUE," ",(((VLOOKUP(AD80,'X5'!$B:$AZ,15,FALSE)))))</f>
        <v xml:space="preserve"> </v>
      </c>
      <c r="BI80" s="113" t="str">
        <f ca="1">IF(ISERROR(((VLOOKUP(AD80,'X5'!$B:$AZ,14,FALSE))))=TRUE," ",(((VLOOKUP(AD80,'X5'!$B:$AZ,14,FALSE)))))</f>
        <v xml:space="preserve"> </v>
      </c>
      <c r="BJ80" s="113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13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13" t="str">
        <f ca="1">IF(ISERROR(((VLOOKUP(AD80,'X6'!$B:$AZ,42,FALSE))))=TRUE," ",(((VLOOKUP(AD80,'X6'!$B:$AZ,42,FALSE)))))</f>
        <v xml:space="preserve"> </v>
      </c>
      <c r="BM80" s="113" t="str">
        <f ca="1">IF(ISERROR(((VLOOKUP(AD80,'X6'!$B:$AZ,43,FALSE))))=TRUE," ",(((VLOOKUP(AD80,'X6'!$B:$AZ,43,FALSE)))))</f>
        <v xml:space="preserve"> </v>
      </c>
      <c r="BN80" s="113" t="str">
        <f ca="1">IF(ISERROR(((VLOOKUP(AD80,'X6'!$B:$AZ,15,FALSE))))=TRUE," ",(((VLOOKUP(AD80,'X6'!$B:$AZ,15,FALSE)))))</f>
        <v xml:space="preserve"> </v>
      </c>
      <c r="BO80" s="113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65">
        <f t="shared" si="16"/>
        <v>34</v>
      </c>
      <c r="B81" s="122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22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22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23" t="str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23" t="str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23" t="str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23" t="str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24" t="str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24" t="str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24" t="str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25" t="str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25" t="str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26" t="str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25" t="str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25" t="str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26" t="str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26" t="str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26" t="str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3"/>
      <c r="W81" s="43"/>
      <c r="X81" s="4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</row>
    <row r="82" spans="1:67" ht="14.1" customHeight="1" x14ac:dyDescent="0.2">
      <c r="A82" s="165">
        <f t="shared" si="16"/>
        <v>35</v>
      </c>
      <c r="B82" s="122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22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22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23" t="str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23" t="str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23" t="str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23" t="str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24" t="str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24" t="str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24" t="str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25" t="str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25" t="str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26" t="str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25" t="str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25" t="str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26" t="str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26" t="str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26" t="str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3"/>
      <c r="W82" s="43"/>
      <c r="X82" s="4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</row>
    <row r="83" spans="1:67" ht="14.1" customHeight="1" x14ac:dyDescent="0.2">
      <c r="A83" s="165">
        <f t="shared" si="16"/>
        <v>36</v>
      </c>
      <c r="B83" s="122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22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22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23" t="str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23" t="str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23" t="str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23" t="str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24" t="str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24" t="str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24" t="str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25" t="str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25" t="str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26" t="str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25" t="str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25" t="str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26" t="str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26" t="str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26" t="str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3"/>
      <c r="W83" s="43"/>
      <c r="X83" s="4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</row>
    <row r="84" spans="1:67" ht="14.1" customHeight="1" x14ac:dyDescent="0.2">
      <c r="A84" s="165" t="s">
        <v>1061</v>
      </c>
      <c r="B84" s="122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22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22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23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23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23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23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24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24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24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25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25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26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25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25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26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26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26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3"/>
      <c r="W84" s="43"/>
      <c r="X84" s="4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</row>
    <row r="85" spans="1:67" ht="14.1" customHeight="1" x14ac:dyDescent="0.2">
      <c r="A85" s="165" t="s">
        <v>1061</v>
      </c>
      <c r="B85" s="122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22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22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23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23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23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23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24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24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24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25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25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26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25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25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26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26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26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3"/>
      <c r="W85" s="43"/>
      <c r="X85" s="4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</row>
    <row r="86" spans="1:67" ht="14.1" customHeight="1" x14ac:dyDescent="0.2">
      <c r="A86" s="165" t="s">
        <v>1061</v>
      </c>
      <c r="B86" s="122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22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22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23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23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23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23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24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24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24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25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25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26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25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25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26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26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26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3"/>
      <c r="W86" s="43"/>
      <c r="X86" s="4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</row>
    <row r="87" spans="1:67" ht="14.1" customHeight="1" x14ac:dyDescent="0.2">
      <c r="A87" s="165" t="s">
        <v>1061</v>
      </c>
      <c r="B87" s="122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22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22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23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23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23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23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24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24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24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25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25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26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25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25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26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26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26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3"/>
      <c r="W87" s="43"/>
      <c r="X87" s="4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</row>
    <row r="88" spans="1:67" ht="14.1" customHeight="1" x14ac:dyDescent="0.2">
      <c r="A88" s="165" t="s">
        <v>1061</v>
      </c>
      <c r="B88" s="122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22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22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23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23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23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23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24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24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24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25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25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26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25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25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26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26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26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3"/>
      <c r="W88" s="43"/>
      <c r="X88" s="4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</row>
    <row r="89" spans="1:67" ht="14.1" customHeight="1" x14ac:dyDescent="0.2">
      <c r="A89" s="165" t="s">
        <v>1061</v>
      </c>
      <c r="B89" s="122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22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22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23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23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23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23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24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24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24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25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25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26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25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25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26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26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26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3"/>
      <c r="W89" s="43"/>
      <c r="X89" s="4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</row>
    <row r="90" spans="1:67" ht="14.1" customHeight="1" x14ac:dyDescent="0.2">
      <c r="A90" s="165" t="s">
        <v>1061</v>
      </c>
      <c r="B90" s="122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22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22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23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23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23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23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24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24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24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25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25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26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25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25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26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26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26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3"/>
      <c r="W90" s="43"/>
      <c r="X90" s="4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</row>
    <row r="91" spans="1:67" ht="14.1" customHeight="1" x14ac:dyDescent="0.2">
      <c r="A91" s="165" t="s">
        <v>1061</v>
      </c>
      <c r="B91" s="122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22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22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23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23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23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23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24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24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24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25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25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26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25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25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26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26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26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</row>
    <row r="92" spans="1:67" ht="14.1" customHeight="1" x14ac:dyDescent="0.2">
      <c r="A92" s="165" t="s">
        <v>1061</v>
      </c>
      <c r="B92" s="122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22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22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23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23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23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23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24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24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24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25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25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26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25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25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26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26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26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</row>
    <row r="93" spans="1:67" ht="14.1" customHeight="1" x14ac:dyDescent="0.2">
      <c r="A93" s="165" t="s">
        <v>1061</v>
      </c>
      <c r="B93" s="122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22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22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23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23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23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23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24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24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24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25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25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26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25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25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26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26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26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</row>
    <row r="94" spans="1:67" ht="14.1" customHeight="1" x14ac:dyDescent="0.2">
      <c r="A94" s="165" t="s">
        <v>1061</v>
      </c>
      <c r="B94" s="122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22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22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23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23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23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23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24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24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24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25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25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26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25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25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26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26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26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</row>
    <row r="95" spans="1:67" ht="14.1" customHeight="1" x14ac:dyDescent="0.2">
      <c r="A95" s="165" t="s">
        <v>1061</v>
      </c>
      <c r="B95" s="122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22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22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23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23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23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23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24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24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24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25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25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26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25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25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26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26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26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</row>
    <row r="96" spans="1:67" ht="14.1" customHeight="1" x14ac:dyDescent="0.2">
      <c r="A96" s="165" t="s">
        <v>1061</v>
      </c>
      <c r="B96" s="122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22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22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23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23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23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23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24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24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24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25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25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26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25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25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26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26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26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</row>
    <row r="97" spans="1:67" ht="14.1" customHeight="1" x14ac:dyDescent="0.2">
      <c r="A97" s="165" t="s">
        <v>1061</v>
      </c>
      <c r="B97" s="122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22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22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23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23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23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23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24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24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24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25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25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26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25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25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26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26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26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</row>
    <row r="98" spans="1:67" ht="14.1" customHeight="1" x14ac:dyDescent="0.2">
      <c r="A98" s="165" t="s">
        <v>1061</v>
      </c>
      <c r="B98" s="122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22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22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23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23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23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23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24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24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24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25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25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26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25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25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26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26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26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</row>
    <row r="99" spans="1:67" ht="14.1" customHeight="1" x14ac:dyDescent="0.2">
      <c r="A99" s="165" t="s">
        <v>1061</v>
      </c>
      <c r="B99" s="122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22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22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23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23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23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23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24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24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24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25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25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26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25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25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26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26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26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</row>
    <row r="100" spans="1:67" ht="14.1" customHeight="1" x14ac:dyDescent="0.2">
      <c r="A100" s="165" t="s">
        <v>1061</v>
      </c>
      <c r="B100" s="122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22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22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23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23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23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23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24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24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24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25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25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26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25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25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26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26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26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  <c r="BM100" s="113"/>
      <c r="BN100" s="113"/>
      <c r="BO100" s="113"/>
    </row>
    <row r="101" spans="1:67" ht="14.1" customHeight="1" x14ac:dyDescent="0.2">
      <c r="A101" s="165" t="s">
        <v>1061</v>
      </c>
      <c r="B101" s="122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22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22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23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23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23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23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24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24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24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25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25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26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25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25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26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26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26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</row>
    <row r="102" spans="1:67" ht="14.1" customHeight="1" x14ac:dyDescent="0.2">
      <c r="A102" s="165" t="s">
        <v>1061</v>
      </c>
      <c r="B102" s="122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22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22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23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23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23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23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24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24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24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25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25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26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25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25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26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26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26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</row>
    <row r="103" spans="1:67" ht="14.1" customHeight="1" x14ac:dyDescent="0.2">
      <c r="A103" s="165" t="s">
        <v>1061</v>
      </c>
      <c r="B103" s="122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22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22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23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23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23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23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24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24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24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25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25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26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25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25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26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26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26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</row>
    <row r="104" spans="1:67" ht="14.1" customHeight="1" x14ac:dyDescent="0.2">
      <c r="A104" s="165" t="s">
        <v>1061</v>
      </c>
      <c r="B104" s="122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22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22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23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23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23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23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24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24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24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25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25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26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25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25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26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26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26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</row>
    <row r="105" spans="1:67" ht="14.1" customHeight="1" x14ac:dyDescent="0.2">
      <c r="A105" s="165" t="s">
        <v>1061</v>
      </c>
      <c r="B105" s="122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22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22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23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23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23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23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24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24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24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25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25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26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25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25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26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26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26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</row>
    <row r="106" spans="1:67" ht="14.1" customHeight="1" x14ac:dyDescent="0.2">
      <c r="A106" s="165" t="s">
        <v>1061</v>
      </c>
      <c r="B106" s="122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22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22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23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23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23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23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24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24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24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25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25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26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25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25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26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26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26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</row>
    <row r="107" spans="1:67" ht="14.1" customHeight="1" x14ac:dyDescent="0.2">
      <c r="A107" s="165" t="s">
        <v>1061</v>
      </c>
      <c r="B107" s="122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22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22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23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23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23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23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24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24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24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25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25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26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25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25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26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26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26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</row>
    <row r="108" spans="1:67" ht="14.1" customHeight="1" x14ac:dyDescent="0.2">
      <c r="A108" s="165" t="s">
        <v>1061</v>
      </c>
      <c r="B108" s="122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22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22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23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23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23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23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24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24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24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25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25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26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25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25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26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26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26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</row>
    <row r="109" spans="1:67" ht="14.1" customHeight="1" x14ac:dyDescent="0.2">
      <c r="A109" s="165" t="s">
        <v>1061</v>
      </c>
      <c r="B109" s="122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22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22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23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23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23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23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24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24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24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25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25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26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25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25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26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26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26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</row>
    <row r="110" spans="1:67" ht="14.1" customHeight="1" x14ac:dyDescent="0.2">
      <c r="A110" s="165" t="s">
        <v>1061</v>
      </c>
      <c r="B110" s="122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22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22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23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23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23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23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24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24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24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25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25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26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25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25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26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26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26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</row>
    <row r="111" spans="1:67" ht="14.1" customHeight="1" x14ac:dyDescent="0.2">
      <c r="A111" s="165" t="s">
        <v>1061</v>
      </c>
      <c r="B111" s="122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22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22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23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23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23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23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24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24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24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25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25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26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25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25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26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26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26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</row>
    <row r="112" spans="1:67" ht="14.1" customHeight="1" x14ac:dyDescent="0.2">
      <c r="A112" s="165" t="s">
        <v>1061</v>
      </c>
      <c r="B112" s="122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22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22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23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23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23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23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24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24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24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25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25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26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25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25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26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26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26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</row>
    <row r="113" spans="1:67" ht="14.1" customHeight="1" x14ac:dyDescent="0.2">
      <c r="A113" s="165" t="s">
        <v>1061</v>
      </c>
      <c r="B113" s="122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22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22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23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23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23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23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24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24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24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25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25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26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25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25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26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26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26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</row>
    <row r="114" spans="1:67" ht="14.1" customHeight="1" x14ac:dyDescent="0.2">
      <c r="A114" s="165" t="s">
        <v>1061</v>
      </c>
      <c r="B114" s="122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22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22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23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23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23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23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24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24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24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25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25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26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25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25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26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26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26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</row>
    <row r="115" spans="1:67" ht="14.1" customHeight="1" x14ac:dyDescent="0.2">
      <c r="A115" s="165" t="s">
        <v>1061</v>
      </c>
      <c r="B115" s="122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22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22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23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23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23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23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24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24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24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25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25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26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25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25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26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26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26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</row>
    <row r="116" spans="1:67" ht="14.1" customHeight="1" x14ac:dyDescent="0.2">
      <c r="A116" s="165" t="s">
        <v>1061</v>
      </c>
      <c r="B116" s="122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22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22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23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23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23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23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24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24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24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25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25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26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25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25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26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26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26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</row>
    <row r="117" spans="1:67" ht="14.1" customHeight="1" x14ac:dyDescent="0.2">
      <c r="A117" s="165" t="s">
        <v>1061</v>
      </c>
      <c r="B117" s="122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22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22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23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23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23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23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24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24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24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25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25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26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25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25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26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26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26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</row>
    <row r="118" spans="1:67" ht="14.1" customHeight="1" x14ac:dyDescent="0.2">
      <c r="A118" s="165" t="s">
        <v>1061</v>
      </c>
      <c r="B118" s="122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22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22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23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23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23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23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24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24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24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25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25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26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25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25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26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26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26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</row>
    <row r="119" spans="1:67" ht="14.1" customHeight="1" x14ac:dyDescent="0.2">
      <c r="A119" s="165" t="s">
        <v>1061</v>
      </c>
      <c r="B119" s="122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22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22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23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23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23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23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24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24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24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25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25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26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25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25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26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26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26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</row>
    <row r="120" spans="1:67" ht="14.1" customHeight="1" x14ac:dyDescent="0.2">
      <c r="A120" s="165" t="s">
        <v>1061</v>
      </c>
      <c r="B120" s="122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22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22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23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23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23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23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24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24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24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25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25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26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25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25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26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26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26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</row>
    <row r="121" spans="1:67" ht="14.1" customHeight="1" x14ac:dyDescent="0.2">
      <c r="A121" s="165" t="s">
        <v>1061</v>
      </c>
      <c r="B121" s="122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22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22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23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23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23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23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24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24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24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25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25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26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25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25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26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26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26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</row>
    <row r="122" spans="1:67" ht="14.1" customHeight="1" x14ac:dyDescent="0.2">
      <c r="A122" s="165" t="s">
        <v>1061</v>
      </c>
      <c r="B122" s="122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22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22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23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23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23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23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24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24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24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25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25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26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25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25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26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26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26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</row>
    <row r="123" spans="1:67" ht="14.1" customHeight="1" x14ac:dyDescent="0.2">
      <c r="A123" s="165" t="s">
        <v>1061</v>
      </c>
      <c r="B123" s="122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22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22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23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23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23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23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24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24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24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25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25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26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25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25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26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26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26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</row>
    <row r="124" spans="1:67" ht="14.1" customHeight="1" x14ac:dyDescent="0.2">
      <c r="A124" s="165" t="s">
        <v>1061</v>
      </c>
      <c r="B124" s="122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22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22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23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23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23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23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24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24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24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25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25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26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25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25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26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26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26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</row>
    <row r="125" spans="1:67" ht="14.1" customHeight="1" x14ac:dyDescent="0.2">
      <c r="A125" s="165" t="s">
        <v>1061</v>
      </c>
      <c r="B125" s="122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22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22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23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23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23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23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24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24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24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25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25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26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25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25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26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26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26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</row>
    <row r="126" spans="1:67" ht="14.1" customHeight="1" x14ac:dyDescent="0.2">
      <c r="A126" s="165" t="s">
        <v>1061</v>
      </c>
      <c r="B126" s="122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22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22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23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23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23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23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24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24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24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25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25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26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25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25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26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26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26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</row>
    <row r="127" spans="1:67" ht="14.1" customHeight="1" x14ac:dyDescent="0.2">
      <c r="A127" s="165" t="s">
        <v>1061</v>
      </c>
      <c r="B127" s="122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22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22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23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23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23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23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24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24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24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25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25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26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25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25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26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26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26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</row>
    <row r="128" spans="1:67" ht="14.1" customHeight="1" x14ac:dyDescent="0.2">
      <c r="A128" s="165" t="s">
        <v>1061</v>
      </c>
      <c r="B128" s="122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22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22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23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23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23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23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24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24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24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25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25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26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25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25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26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26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26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</row>
    <row r="129" spans="1:67" ht="14.1" customHeight="1" x14ac:dyDescent="0.2">
      <c r="A129" s="165" t="s">
        <v>1061</v>
      </c>
      <c r="B129" s="122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22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22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23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23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23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23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24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24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24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25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25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26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25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25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26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26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26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</row>
    <row r="130" spans="1:67" ht="14.1" customHeight="1" x14ac:dyDescent="0.2">
      <c r="A130" s="165" t="s">
        <v>1061</v>
      </c>
      <c r="B130" s="122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22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22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23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23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23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23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24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24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24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25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25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26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25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25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26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26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26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</row>
    <row r="131" spans="1:67" ht="14.1" customHeight="1" x14ac:dyDescent="0.2">
      <c r="A131" s="165" t="s">
        <v>1061</v>
      </c>
      <c r="B131" s="122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22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22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23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23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23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23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24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24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24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25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25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26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25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25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26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26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26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</row>
    <row r="132" spans="1:67" ht="14.1" customHeight="1" x14ac:dyDescent="0.2">
      <c r="A132" s="165" t="s">
        <v>1061</v>
      </c>
      <c r="B132" s="122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22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22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23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23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23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23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24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24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24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25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25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26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25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25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26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26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26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</row>
    <row r="133" spans="1:67" ht="14.1" customHeight="1" x14ac:dyDescent="0.2">
      <c r="A133" s="165" t="s">
        <v>1061</v>
      </c>
      <c r="B133" s="122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22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22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23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23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23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23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24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24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24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25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25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26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25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25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26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26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26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</row>
    <row r="134" spans="1:67" ht="14.1" customHeight="1" x14ac:dyDescent="0.2">
      <c r="A134" s="165" t="s">
        <v>1061</v>
      </c>
      <c r="B134" s="122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22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22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23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23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23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23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24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24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24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25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25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26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25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25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26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26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26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</row>
    <row r="135" spans="1:67" ht="14.1" customHeight="1" x14ac:dyDescent="0.2">
      <c r="A135" s="165" t="s">
        <v>1061</v>
      </c>
      <c r="B135" s="122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22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22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23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23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23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23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24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24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24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25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25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26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25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25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26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26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26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</row>
    <row r="136" spans="1:67" ht="14.1" customHeight="1" x14ac:dyDescent="0.2">
      <c r="A136" s="165" t="s">
        <v>1061</v>
      </c>
      <c r="B136" s="122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22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22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23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23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23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23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24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24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24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25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25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26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25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25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26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26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26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</row>
    <row r="137" spans="1:67" ht="14.1" customHeight="1" x14ac:dyDescent="0.2">
      <c r="A137" s="165" t="s">
        <v>1061</v>
      </c>
      <c r="B137" s="122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22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22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23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23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23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23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24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24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24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25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25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26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25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25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26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26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26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</row>
    <row r="138" spans="1:67" ht="14.1" customHeight="1" x14ac:dyDescent="0.2">
      <c r="A138" s="165" t="s">
        <v>1061</v>
      </c>
      <c r="B138" s="122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22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22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23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23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23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23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24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24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24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25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25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26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25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25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26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26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26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</row>
    <row r="139" spans="1:67" ht="14.1" customHeight="1" x14ac:dyDescent="0.2">
      <c r="A139" s="165" t="s">
        <v>1061</v>
      </c>
      <c r="B139" s="122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22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22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23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23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23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23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24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24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24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25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25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26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25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25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26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26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26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</row>
    <row r="140" spans="1:67" ht="14.1" customHeight="1" x14ac:dyDescent="0.2">
      <c r="A140" s="165" t="s">
        <v>1061</v>
      </c>
      <c r="B140" s="122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22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22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23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23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23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23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24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24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24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25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25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26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25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25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26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26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26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</row>
    <row r="141" spans="1:67" ht="14.1" customHeight="1" x14ac:dyDescent="0.2">
      <c r="A141" s="165" t="s">
        <v>1061</v>
      </c>
      <c r="B141" s="122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22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22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23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23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23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23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24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24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24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25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25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26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25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25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26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26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26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</row>
    <row r="142" spans="1:67" ht="14.1" customHeight="1" x14ac:dyDescent="0.2">
      <c r="A142" s="165" t="s">
        <v>1061</v>
      </c>
      <c r="B142" s="122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22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22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23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23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23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23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24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24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24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25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25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26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25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25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26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26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26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</row>
    <row r="143" spans="1:67" ht="14.1" customHeight="1" x14ac:dyDescent="0.2">
      <c r="A143" s="165" t="s">
        <v>1061</v>
      </c>
      <c r="B143" s="122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22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22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23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23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23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23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24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24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24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25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25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26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25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25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26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26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26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</row>
    <row r="144" spans="1:67" ht="14.1" customHeight="1" x14ac:dyDescent="0.2">
      <c r="A144" s="165" t="s">
        <v>1061</v>
      </c>
      <c r="B144" s="122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22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22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23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23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23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23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24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24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24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25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25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26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25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25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26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26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26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</row>
    <row r="145" spans="1:67" ht="14.1" customHeight="1" x14ac:dyDescent="0.2">
      <c r="A145" s="165" t="s">
        <v>1061</v>
      </c>
      <c r="B145" s="122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22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22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23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23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23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23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24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24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24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25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25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26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25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25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26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26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26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</row>
    <row r="146" spans="1:67" ht="14.1" customHeight="1" x14ac:dyDescent="0.2">
      <c r="A146" s="165" t="s">
        <v>1061</v>
      </c>
      <c r="B146" s="122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22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22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23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23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23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23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24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24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24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25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25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26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25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25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26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26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26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</row>
    <row r="147" spans="1:67" ht="14.1" customHeight="1" x14ac:dyDescent="0.2">
      <c r="A147" s="165" t="s">
        <v>1061</v>
      </c>
      <c r="B147" s="122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22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22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23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23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23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23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24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24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24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25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25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26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25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25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26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26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26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</row>
    <row r="148" spans="1:67" ht="14.1" customHeight="1" x14ac:dyDescent="0.2">
      <c r="A148" s="165" t="s">
        <v>1061</v>
      </c>
      <c r="B148" s="122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22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22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23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23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23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23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24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24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24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25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25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26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25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25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26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26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26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</row>
    <row r="149" spans="1:67" ht="14.1" customHeight="1" x14ac:dyDescent="0.2">
      <c r="A149" s="165" t="s">
        <v>1061</v>
      </c>
      <c r="B149" s="122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22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22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23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23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23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23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24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24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24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25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25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26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25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25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26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26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26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</row>
    <row r="150" spans="1:67" ht="14.1" customHeight="1" x14ac:dyDescent="0.2">
      <c r="A150" s="165" t="s">
        <v>1061</v>
      </c>
      <c r="B150" s="122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22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22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23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23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23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23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24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24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24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25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25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26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25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25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26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26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26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</row>
    <row r="151" spans="1:67" ht="14.1" customHeight="1" x14ac:dyDescent="0.2">
      <c r="A151" s="165" t="s">
        <v>1061</v>
      </c>
      <c r="B151" s="122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22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22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23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23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23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23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24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24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24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25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25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26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25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25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26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26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26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</row>
    <row r="152" spans="1:67" ht="14.1" customHeight="1" x14ac:dyDescent="0.2">
      <c r="A152" s="165" t="s">
        <v>1061</v>
      </c>
      <c r="B152" s="122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22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22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23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23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23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23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24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24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24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25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25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26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25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25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26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26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26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65" t="s">
        <v>1061</v>
      </c>
      <c r="B153" s="122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22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22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23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23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23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23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24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24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24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25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25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26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25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25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26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26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26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65" t="s">
        <v>1061</v>
      </c>
      <c r="B154" s="122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22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22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23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23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23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23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24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24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24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25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25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26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25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25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26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26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26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65" t="s">
        <v>1061</v>
      </c>
      <c r="B155" s="122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22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22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23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23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23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23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24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24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24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25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25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26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25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25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26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26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26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65" t="s">
        <v>1061</v>
      </c>
      <c r="B156" s="122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22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22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23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23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23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23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24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24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24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25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25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26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25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25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26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26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26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65" t="s">
        <v>1061</v>
      </c>
      <c r="B157" s="122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22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22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23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23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23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23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24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24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24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25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25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26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25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25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26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26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26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65" t="s">
        <v>1061</v>
      </c>
      <c r="B158" s="122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22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22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23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23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23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23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24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24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24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25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25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26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25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25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26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26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26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65" t="s">
        <v>1061</v>
      </c>
      <c r="B159" s="122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22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22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23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23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23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23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24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24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24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25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25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26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25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25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26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26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26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65" t="s">
        <v>1061</v>
      </c>
      <c r="B160" s="122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22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22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23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23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23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23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24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24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24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25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25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26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25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25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26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26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26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65" t="s">
        <v>1061</v>
      </c>
      <c r="B161" s="122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22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22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23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23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23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23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24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24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24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25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25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26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25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25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26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26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26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65" t="s">
        <v>1061</v>
      </c>
      <c r="B162" s="122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22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22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23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23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23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23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24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24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24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25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25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26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25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25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26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26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26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65" t="s">
        <v>1061</v>
      </c>
      <c r="B163" s="122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22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22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23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23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23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23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24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24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24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25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25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26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25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25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26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26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26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65" t="s">
        <v>1061</v>
      </c>
      <c r="B164" s="122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22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22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23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23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23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23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24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24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24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25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25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26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25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25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26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26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26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65" t="s">
        <v>1061</v>
      </c>
      <c r="B165" s="122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22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22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23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23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23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23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24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24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24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25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25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26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25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25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26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26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26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65" t="s">
        <v>1061</v>
      </c>
      <c r="B166" s="122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22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22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23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23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23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23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24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24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24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25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25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26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25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25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26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26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26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65" t="s">
        <v>1061</v>
      </c>
      <c r="B167" s="122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22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22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23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23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23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23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24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24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24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25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25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26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25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25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26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26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26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65" t="s">
        <v>1061</v>
      </c>
      <c r="B168" s="122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22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22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23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23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23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23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24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24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24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25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25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26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25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25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26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26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26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65" t="s">
        <v>1061</v>
      </c>
      <c r="B169" s="122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22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22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23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23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23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23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24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24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24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25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25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26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25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25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26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26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26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65" t="s">
        <v>1061</v>
      </c>
      <c r="B170" s="122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22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22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23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23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23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23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24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24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24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25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25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26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25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25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26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26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26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65" t="s">
        <v>1061</v>
      </c>
      <c r="B171" s="122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22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22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23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23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23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23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24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24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24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25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25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26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25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25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26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26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26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65" t="s">
        <v>1061</v>
      </c>
      <c r="B172" s="122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22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22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23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23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23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23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24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24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24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25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25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26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25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25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26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26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26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65" t="s">
        <v>1061</v>
      </c>
      <c r="B173" s="122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22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22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23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23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23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23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24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24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24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25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25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26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25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25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26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26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26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65" t="s">
        <v>1061</v>
      </c>
      <c r="B174" s="122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22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22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23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23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23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23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24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24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24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25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25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26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25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25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26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26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26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65" t="s">
        <v>1061</v>
      </c>
      <c r="B175" s="122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22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22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23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23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23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23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24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24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24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25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25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26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25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25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26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26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26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65" t="s">
        <v>1061</v>
      </c>
      <c r="B176" s="122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22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22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23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23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23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23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24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24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24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25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25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26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25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25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26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26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26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65" t="s">
        <v>1061</v>
      </c>
      <c r="B177" s="122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22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22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23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23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23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23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24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24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24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25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25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26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25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25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26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26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26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65" t="s">
        <v>1061</v>
      </c>
      <c r="B178" s="122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22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22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23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23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23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23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24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24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24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25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25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26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25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25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26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26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26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65" t="s">
        <v>1061</v>
      </c>
      <c r="B179" s="122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22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22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23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23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23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23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24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24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24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25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25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26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25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25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26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26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26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65" t="s">
        <v>1061</v>
      </c>
      <c r="B180" s="122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22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22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23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23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23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23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24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24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24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25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25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26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25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25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26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26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26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65" t="s">
        <v>1061</v>
      </c>
      <c r="B181" s="122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22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22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23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23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23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23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24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24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24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25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25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26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25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25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26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26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26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65" t="s">
        <v>1061</v>
      </c>
      <c r="B182" s="122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22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22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23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23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23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23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24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24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24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25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25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26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25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25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26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26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26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65" t="s">
        <v>1061</v>
      </c>
      <c r="B183" s="122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22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22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23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23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23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23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24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24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24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25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25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26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25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25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26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26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26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65" t="s">
        <v>1061</v>
      </c>
      <c r="B184" s="122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22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22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23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23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23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23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24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24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24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25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25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26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25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25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26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26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26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65" t="s">
        <v>1061</v>
      </c>
      <c r="B185" s="122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22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22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23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23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23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23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24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24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24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25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25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26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25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25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26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26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26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65" t="s">
        <v>1061</v>
      </c>
      <c r="B186" s="122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22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22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23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23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23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23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24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24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24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25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25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26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25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25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26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26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26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65" t="s">
        <v>1061</v>
      </c>
      <c r="B187" s="122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22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22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23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23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23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23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24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24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24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25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25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26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25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25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26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26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26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65" t="s">
        <v>1061</v>
      </c>
      <c r="B188" s="122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22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22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23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23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23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23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24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24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24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25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25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26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25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25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26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26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26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65" t="s">
        <v>1061</v>
      </c>
      <c r="B189" s="122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22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22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23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23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23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23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24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24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24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25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25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26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25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25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26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26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26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65" t="s">
        <v>1061</v>
      </c>
      <c r="B190" s="122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22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22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23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23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23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23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24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24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24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25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25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26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25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25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26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26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26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65" t="s">
        <v>1061</v>
      </c>
      <c r="B191" s="122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22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22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23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23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23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23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24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24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24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25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25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26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25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25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26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26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26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65" t="s">
        <v>1061</v>
      </c>
      <c r="B192" s="122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22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22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23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23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23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23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24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24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24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25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25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26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25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25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26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26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26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65" t="s">
        <v>1061</v>
      </c>
      <c r="B193" s="122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22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22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23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23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23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23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24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24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24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25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25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26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25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25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26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26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26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65" t="s">
        <v>1061</v>
      </c>
      <c r="B194" s="122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22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22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23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23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23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23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24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24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24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25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25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26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25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25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26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26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26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65" t="s">
        <v>1061</v>
      </c>
      <c r="B195" s="122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22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22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23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23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23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23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24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24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24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25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25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26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25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25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26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26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26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65" t="s">
        <v>1061</v>
      </c>
      <c r="B196" s="122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22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22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23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23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23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23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24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24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24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25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25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26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25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25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26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26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26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65" t="s">
        <v>1061</v>
      </c>
      <c r="B197" s="122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22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22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23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23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23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23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24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24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24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25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25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26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25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25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26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26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26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65" t="s">
        <v>1061</v>
      </c>
      <c r="B198" s="122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22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22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23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23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23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23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24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24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24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25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25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26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25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25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26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26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26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65" t="s">
        <v>1061</v>
      </c>
      <c r="B199" s="122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22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22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23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23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23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23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24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24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24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25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25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26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25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25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26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26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26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65" t="s">
        <v>1061</v>
      </c>
      <c r="B200" s="122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22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22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23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23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23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23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24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24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24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25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25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26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25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25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26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26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26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65" t="s">
        <v>1061</v>
      </c>
      <c r="B201" s="122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22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22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23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23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23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23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24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24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24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25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25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26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25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25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26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26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26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65" t="s">
        <v>1061</v>
      </c>
      <c r="B202" s="122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22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22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23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23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23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23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24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24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24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25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25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26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25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25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26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26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26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65" t="s">
        <v>1061</v>
      </c>
      <c r="B203" s="122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22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22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23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23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23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23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24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24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24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25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25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26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25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25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26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26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26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65" t="s">
        <v>1061</v>
      </c>
      <c r="B204" s="122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22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22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23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23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23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23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24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24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24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25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25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26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25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25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26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26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26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65" t="s">
        <v>1061</v>
      </c>
      <c r="B205" s="122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22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22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23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23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23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23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24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24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24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25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25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26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25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25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26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26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26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65" t="s">
        <v>1061</v>
      </c>
      <c r="B206" s="122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22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22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23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23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23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23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24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24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24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25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25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26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25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25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26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26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26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65" t="s">
        <v>1061</v>
      </c>
      <c r="B207" s="122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22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22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23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23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23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23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24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24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24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25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25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26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25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25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26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26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26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65" t="s">
        <v>1061</v>
      </c>
      <c r="B208" s="122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22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22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23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23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23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23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24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24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24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25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25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26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25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25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26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26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26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65" t="s">
        <v>1061</v>
      </c>
      <c r="B209" s="122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22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22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23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23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23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23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24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24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24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25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25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26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25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25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26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26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26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65" t="s">
        <v>1061</v>
      </c>
      <c r="B210" s="122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22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22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23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23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23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23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24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24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24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25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25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26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25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25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26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26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26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65" t="s">
        <v>1061</v>
      </c>
      <c r="B211" s="122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22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22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23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23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23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23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24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24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24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25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25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26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25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25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26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26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26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65" t="s">
        <v>1061</v>
      </c>
      <c r="B212" s="122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22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22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23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23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23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23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24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24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24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25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25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26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25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25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26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26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26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65" t="s">
        <v>1061</v>
      </c>
      <c r="B213" s="122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22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22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23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23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23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23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24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24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24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25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25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26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25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25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26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26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26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65" t="s">
        <v>1061</v>
      </c>
      <c r="B214" s="122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22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22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23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23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23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23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24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24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24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25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25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26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25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25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26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26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26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65" t="s">
        <v>1061</v>
      </c>
      <c r="B215" s="122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22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22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23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23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23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23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24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24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24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25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25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26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25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25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26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26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26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65" t="s">
        <v>1061</v>
      </c>
      <c r="B216" s="122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22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22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23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23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23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23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24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24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24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25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25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26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25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25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26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26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26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65" t="s">
        <v>1061</v>
      </c>
      <c r="B217" s="122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22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22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23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23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23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23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24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24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24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25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25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26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25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25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26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26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26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65" t="s">
        <v>1061</v>
      </c>
      <c r="B218" s="122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22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22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23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23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23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23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24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24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24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25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25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26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25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25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26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26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26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65" t="s">
        <v>1061</v>
      </c>
      <c r="B219" s="122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22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22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23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23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23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23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24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24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24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25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25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26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25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25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26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26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26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65" t="s">
        <v>1061</v>
      </c>
      <c r="B220" s="122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22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22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23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23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23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23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24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24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24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25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25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26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25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25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26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26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26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65" t="s">
        <v>1061</v>
      </c>
      <c r="B221" s="122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22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22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23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23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23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23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24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24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24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25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25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26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25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25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26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26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26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65" t="s">
        <v>1061</v>
      </c>
      <c r="B222" s="122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22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22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23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23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23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23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24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24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24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25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25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26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25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25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26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26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26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65" t="s">
        <v>1061</v>
      </c>
      <c r="B223" s="122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22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22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23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23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23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23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24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24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24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25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25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26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25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25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26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26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26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65" t="s">
        <v>1061</v>
      </c>
      <c r="B224" s="122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22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22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23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23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23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23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24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24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24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25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25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26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25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25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26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26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26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65" t="s">
        <v>1061</v>
      </c>
      <c r="B225" s="122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22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22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23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23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23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23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24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24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24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25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25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26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25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25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26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26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26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65" t="s">
        <v>1061</v>
      </c>
      <c r="B226" s="122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22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22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23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23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23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23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24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24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24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25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25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26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25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25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26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26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26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65" t="s">
        <v>1061</v>
      </c>
      <c r="B227" s="122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22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22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23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23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23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23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24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24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24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25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25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26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25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25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26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26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26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65" t="s">
        <v>1061</v>
      </c>
      <c r="B228" s="122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22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22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23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23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23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23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24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24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24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25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25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26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25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25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26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26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26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65" t="s">
        <v>1061</v>
      </c>
      <c r="B229" s="122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22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22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23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23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23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23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24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24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24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25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25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26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25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25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26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26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26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65" t="s">
        <v>1061</v>
      </c>
      <c r="B230" s="122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22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22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23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23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23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23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24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24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24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25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25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26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25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25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26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26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26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65" t="s">
        <v>1061</v>
      </c>
      <c r="B231" s="122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22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22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23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23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23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23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24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24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24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25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25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26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25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25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26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26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26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65" t="s">
        <v>1061</v>
      </c>
      <c r="B232" s="122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22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22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23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23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23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23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24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24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24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25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25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26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25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25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26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26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26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65" t="s">
        <v>1061</v>
      </c>
      <c r="B233" s="122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22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22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23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23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23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23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24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24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24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25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25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26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25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25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26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26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26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65" t="s">
        <v>1061</v>
      </c>
      <c r="B234" s="122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22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22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23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23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23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23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24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24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24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25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25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26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25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25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26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26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26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65" t="s">
        <v>1061</v>
      </c>
      <c r="B235" s="122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22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22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23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23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23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23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24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24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24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25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25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26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25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25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26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26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26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65" t="s">
        <v>1061</v>
      </c>
      <c r="B236" s="122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22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22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23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23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23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23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24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24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24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25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25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26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25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25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26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26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26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65" t="s">
        <v>1061</v>
      </c>
      <c r="B237" s="122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22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22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23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23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23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23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24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24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24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25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25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26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25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25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26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26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26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65" t="s">
        <v>1061</v>
      </c>
      <c r="B238" s="122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22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22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23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23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23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23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24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24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24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25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25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26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25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25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26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26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26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65" t="s">
        <v>1061</v>
      </c>
      <c r="B239" s="122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22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22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23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23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23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23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24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24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24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25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25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26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25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25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26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26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26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65" t="s">
        <v>1061</v>
      </c>
      <c r="B240" s="122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22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22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23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23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23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23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24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24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24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25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25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26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25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25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26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26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26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65" t="s">
        <v>1061</v>
      </c>
      <c r="B241" s="122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22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22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23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23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23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23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24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24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24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25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25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26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25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25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26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26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26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65" t="s">
        <v>1061</v>
      </c>
      <c r="B242" s="122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22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22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23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23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23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23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24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24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24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25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25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26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25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25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26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26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26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65" t="s">
        <v>1061</v>
      </c>
      <c r="B243" s="122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22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22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23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23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23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23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24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24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24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25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25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26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25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25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26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26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26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65" t="s">
        <v>1061</v>
      </c>
      <c r="B244" s="122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22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22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23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23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23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23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24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24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24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25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25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26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25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25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26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26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26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65" t="s">
        <v>1061</v>
      </c>
      <c r="B245" s="122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22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22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23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23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23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23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24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24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24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25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25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26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25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25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26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26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26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65" t="s">
        <v>1061</v>
      </c>
      <c r="B246" s="122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22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22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23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23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23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23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24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24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24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25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25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26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25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25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26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26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26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65" t="s">
        <v>1061</v>
      </c>
      <c r="B247" s="122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22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22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23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23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23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23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24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24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24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25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25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26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25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25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26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26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26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65" t="s">
        <v>1061</v>
      </c>
      <c r="B248" s="122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22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22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23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23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23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23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24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24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24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25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25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26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25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25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26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26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26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65" t="s">
        <v>1061</v>
      </c>
      <c r="B249" s="122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22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22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23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23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23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23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24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24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24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25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25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26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25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25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26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26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26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65" t="s">
        <v>1061</v>
      </c>
      <c r="B250" s="122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22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22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23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23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23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23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24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24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24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25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25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26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25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25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26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26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26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65" t="s">
        <v>1061</v>
      </c>
      <c r="B251" s="122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22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22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23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23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23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23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24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24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24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25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25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26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25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25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26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26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26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65" t="s">
        <v>1061</v>
      </c>
      <c r="B252" s="122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22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22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23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23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23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23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24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24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24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25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25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26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25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25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26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26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26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65" t="s">
        <v>1061</v>
      </c>
      <c r="B253" s="122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22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22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23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23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23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23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24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24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24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25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25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26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25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25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26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26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26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65" t="s">
        <v>1061</v>
      </c>
      <c r="B254" s="122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22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22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23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23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23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23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24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24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24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25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25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26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25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25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26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26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26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65" t="s">
        <v>1061</v>
      </c>
      <c r="B255" s="122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22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22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23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23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23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23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24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24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24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25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25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26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25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25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26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26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26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65" t="s">
        <v>1061</v>
      </c>
      <c r="B256" s="122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22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22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23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23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23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23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24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24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24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25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25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26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25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25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26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26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26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65" t="s">
        <v>1061</v>
      </c>
      <c r="B257" s="122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22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22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23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23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23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23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24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24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24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25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25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26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25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25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26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26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26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65" t="s">
        <v>1061</v>
      </c>
      <c r="B258" s="122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22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22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23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23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23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23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24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24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24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25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25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26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25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25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26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26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26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65" t="s">
        <v>1061</v>
      </c>
      <c r="B259" s="122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22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22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23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23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23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23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24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24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24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25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25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26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25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25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26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26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26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65" t="s">
        <v>1061</v>
      </c>
      <c r="B260" s="122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22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22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23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23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23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23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24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24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24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25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25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26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25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25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26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26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26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65" t="s">
        <v>1061</v>
      </c>
      <c r="B261" s="122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22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22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23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23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23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23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24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24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24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25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25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26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25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25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26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26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26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65" t="s">
        <v>1061</v>
      </c>
      <c r="B262" s="122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22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22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23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23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23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23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24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24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24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25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25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26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25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25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26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26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26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65" t="s">
        <v>1061</v>
      </c>
      <c r="B263" s="122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22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22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23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23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23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23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24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24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24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25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25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26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25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25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26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26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26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65" t="s">
        <v>1061</v>
      </c>
      <c r="B264" s="122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22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22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23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23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23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23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24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24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24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25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25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26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25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25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26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26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26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65" t="s">
        <v>1061</v>
      </c>
      <c r="B265" s="122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22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22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23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23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23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23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24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24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24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25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25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26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25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25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26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26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26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65" t="s">
        <v>1061</v>
      </c>
      <c r="B266" s="122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22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22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23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23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23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23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24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24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24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25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25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26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25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25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26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26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26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65" t="s">
        <v>1061</v>
      </c>
      <c r="B267" s="122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22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22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23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23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23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23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24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24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24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25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25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26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25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25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26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26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26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65" t="s">
        <v>1061</v>
      </c>
      <c r="B268" s="122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22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22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23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23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23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23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24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24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24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25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25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26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25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25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26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26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26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65" t="s">
        <v>1061</v>
      </c>
      <c r="B269" s="122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22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22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23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23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23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23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24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24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24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25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25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26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25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25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26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26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26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65" t="s">
        <v>1061</v>
      </c>
      <c r="B270" s="122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22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22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23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23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23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23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24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24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24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25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25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26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25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25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26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26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26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65" t="s">
        <v>1061</v>
      </c>
      <c r="B271" s="122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22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22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23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23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23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23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24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24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24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25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25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26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25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25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26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26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26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65" t="s">
        <v>1061</v>
      </c>
      <c r="B272" s="122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22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22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23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23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23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23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24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24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24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25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25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26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25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25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26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26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26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65" t="s">
        <v>1061</v>
      </c>
      <c r="B273" s="122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22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22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23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23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23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23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24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24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24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25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25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26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25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25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26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26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26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65" t="s">
        <v>1061</v>
      </c>
      <c r="B274" s="122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22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22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23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23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23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23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24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24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24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25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25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26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25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25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26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26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26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65" t="s">
        <v>1061</v>
      </c>
      <c r="B275" s="122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22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22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23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23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23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23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24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24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24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25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25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26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25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25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26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26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26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65" t="s">
        <v>1061</v>
      </c>
      <c r="B276" s="122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22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22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23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23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23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23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24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24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24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25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25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26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25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25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26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26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26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65" t="s">
        <v>1061</v>
      </c>
      <c r="B277" s="122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22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22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23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23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23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23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24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24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24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25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25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26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25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25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26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26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26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65" t="s">
        <v>1061</v>
      </c>
      <c r="B278" s="122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22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22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23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23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23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23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24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24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24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25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25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26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25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25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26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26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26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65" t="s">
        <v>1061</v>
      </c>
      <c r="B279" s="122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22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22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23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23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23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23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24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24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24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25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25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26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25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25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26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26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26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65" t="s">
        <v>1061</v>
      </c>
      <c r="B280" s="122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22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22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23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23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23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23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24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24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24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25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25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26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25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25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26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26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26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65" t="s">
        <v>1061</v>
      </c>
      <c r="B281" s="122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22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22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23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23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23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23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24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24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24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25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25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26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25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25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26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26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26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65" t="s">
        <v>1061</v>
      </c>
      <c r="B282" s="122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22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22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23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23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23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23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24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24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24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25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25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26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25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25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26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26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26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65" t="s">
        <v>1061</v>
      </c>
      <c r="B283" s="122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22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22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23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23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23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23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24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24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24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25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25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26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25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25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26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26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26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65" t="s">
        <v>1061</v>
      </c>
      <c r="B284" s="122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22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22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23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23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23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23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24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24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24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25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25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26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25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25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26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26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26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65" t="s">
        <v>1061</v>
      </c>
      <c r="B285" s="122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22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22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23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23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23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23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24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24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24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25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25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26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25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25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26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26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26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65" t="s">
        <v>1061</v>
      </c>
      <c r="B286" s="122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22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22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23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23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23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23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24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24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24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25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25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26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25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25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26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26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26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65" t="s">
        <v>1061</v>
      </c>
      <c r="B287" s="122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22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22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23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23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23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23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24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24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24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25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25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26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25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25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26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26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26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65" t="s">
        <v>1061</v>
      </c>
      <c r="B288" s="122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22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22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23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23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23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23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24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24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24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25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25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26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25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25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26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26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26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65" t="s">
        <v>1061</v>
      </c>
      <c r="B289" s="122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22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22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23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23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23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23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24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24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24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25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25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26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25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25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26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26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26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65" t="s">
        <v>1061</v>
      </c>
      <c r="B290" s="122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22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22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23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23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23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23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24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24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24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25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25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26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25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25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26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26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26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65" t="s">
        <v>1061</v>
      </c>
      <c r="B291" s="122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22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22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23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23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23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23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24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24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24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25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25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26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25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25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26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26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26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65" t="s">
        <v>1061</v>
      </c>
      <c r="B292" s="122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22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22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23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23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23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23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24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24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24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25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25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26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25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25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26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26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26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65" t="s">
        <v>1061</v>
      </c>
      <c r="B293" s="122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22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22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23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23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23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23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24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24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24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25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25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26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25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25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26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26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26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65" t="s">
        <v>1061</v>
      </c>
      <c r="B294" s="122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22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22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23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23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23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23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24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24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24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25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25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26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25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25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26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26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26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65" t="s">
        <v>1061</v>
      </c>
      <c r="B295" s="122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22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22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23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23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23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23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24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24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24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25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25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26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25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25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26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26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26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65" t="s">
        <v>1061</v>
      </c>
      <c r="B296" s="122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22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22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23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23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23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23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24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24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24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25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25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26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25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25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26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26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26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65" t="s">
        <v>1061</v>
      </c>
      <c r="B297" s="122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22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22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23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23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23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23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24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24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24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25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25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26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25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25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26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26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26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65" t="s">
        <v>1061</v>
      </c>
      <c r="B298" s="122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22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22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23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23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23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23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24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24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24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25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25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26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25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25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26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26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26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65" t="s">
        <v>1061</v>
      </c>
      <c r="B299" s="122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22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22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23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23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23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23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24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24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24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25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25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26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25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25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26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26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26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65" t="s">
        <v>1061</v>
      </c>
      <c r="B300" s="122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22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22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23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23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23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23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24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24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24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25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25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26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25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25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26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26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26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65" t="s">
        <v>1061</v>
      </c>
      <c r="B301" s="122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22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22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23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23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23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23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24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24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24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25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25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26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25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25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26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26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26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65" t="s">
        <v>1061</v>
      </c>
      <c r="B302" s="122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22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22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23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23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23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23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24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24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24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25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25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26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25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25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26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26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26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65" t="s">
        <v>1061</v>
      </c>
      <c r="B303" s="122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22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22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23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23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23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23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24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24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24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25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25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26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25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25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26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26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26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65" t="s">
        <v>1061</v>
      </c>
      <c r="B304" s="122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22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22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23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23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23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23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24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24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24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25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25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26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25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25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26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26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26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65" t="s">
        <v>1061</v>
      </c>
      <c r="B305" s="122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22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22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23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23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23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23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24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24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24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25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25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26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25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25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26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26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26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65" t="s">
        <v>1061</v>
      </c>
      <c r="B306" s="122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22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22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23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23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23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23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24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24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24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25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25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26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25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25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26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26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26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65" t="s">
        <v>1061</v>
      </c>
      <c r="B307" s="122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22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22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23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23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23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23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24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24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24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25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25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26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25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25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26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26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26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65" t="s">
        <v>1061</v>
      </c>
      <c r="B308" s="122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22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22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23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23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23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23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24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24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24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25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25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26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25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25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26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26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26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65" t="s">
        <v>1061</v>
      </c>
      <c r="B309" s="122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22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22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23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23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23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23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24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24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24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25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25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26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25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25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26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26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26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65" t="s">
        <v>1061</v>
      </c>
      <c r="B310" s="122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22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22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23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23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23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23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24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24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24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25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25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26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25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25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26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26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26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65" t="s">
        <v>1061</v>
      </c>
      <c r="B311" s="122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22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22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23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23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23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23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24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24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24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25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25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26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25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25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26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26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26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65" t="s">
        <v>1061</v>
      </c>
      <c r="B312" s="122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22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22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23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23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23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23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24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24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24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25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25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26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25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25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26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26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26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65" t="s">
        <v>1061</v>
      </c>
      <c r="B313" s="122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22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22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23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23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23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23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24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24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24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25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25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26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25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25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26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26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26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65" t="s">
        <v>1061</v>
      </c>
      <c r="B314" s="122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22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22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23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23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23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23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24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24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24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25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25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26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25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25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26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26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26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65" t="s">
        <v>1061</v>
      </c>
      <c r="B315" s="122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22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22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23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23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23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23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24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24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24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25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25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26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25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25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26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26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26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65" t="s">
        <v>1061</v>
      </c>
      <c r="B316" s="122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22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22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23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23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23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23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24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24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24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25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25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26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25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25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26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26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26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65" t="s">
        <v>1061</v>
      </c>
      <c r="B317" s="122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22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22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23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23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23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23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24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24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24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25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25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26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25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25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26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26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26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65" t="s">
        <v>1061</v>
      </c>
      <c r="B318" s="122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22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22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23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23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23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23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24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24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24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25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25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26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25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25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26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26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26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65" t="s">
        <v>1061</v>
      </c>
      <c r="B319" s="122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22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22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23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23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23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23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24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24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24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25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25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26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25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25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26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26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26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65" t="s">
        <v>1061</v>
      </c>
      <c r="B320" s="122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22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22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23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23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23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23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24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24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24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25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25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26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25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25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26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26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26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65" t="s">
        <v>1061</v>
      </c>
      <c r="B321" s="122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22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22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23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23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23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23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24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24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24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25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25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26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25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25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26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26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26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65" t="s">
        <v>1061</v>
      </c>
      <c r="B322" s="122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22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22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23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23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23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23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24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24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24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25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25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26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25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25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26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26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26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65" t="s">
        <v>1061</v>
      </c>
      <c r="B323" s="122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22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22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23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23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23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23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24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24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24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25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25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26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25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25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26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26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26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65" t="s">
        <v>1061</v>
      </c>
      <c r="B324" s="122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22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22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23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23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23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23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24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24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24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25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25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26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25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25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26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26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26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65" t="s">
        <v>1061</v>
      </c>
      <c r="B325" s="122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22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22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23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23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23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23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24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24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24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25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25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26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25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25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26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26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26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65" t="s">
        <v>1061</v>
      </c>
      <c r="B326" s="122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22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22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23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23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23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23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24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24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24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25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25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26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25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25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26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26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26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65" t="s">
        <v>1061</v>
      </c>
      <c r="B327" s="122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22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22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23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23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23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23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24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24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24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25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25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26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25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25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26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26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26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65" t="s">
        <v>1061</v>
      </c>
      <c r="B328" s="122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22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22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23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23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23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23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24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24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24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25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25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26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25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25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26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26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26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65" t="s">
        <v>1061</v>
      </c>
      <c r="B329" s="122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22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22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23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23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23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23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24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24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24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25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25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26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25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25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26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26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26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65" t="s">
        <v>1061</v>
      </c>
      <c r="B330" s="122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22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22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23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23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23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23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24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24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24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25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25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26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25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25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26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26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26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65" t="s">
        <v>1061</v>
      </c>
      <c r="B331" s="122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22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22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23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23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23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23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24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24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24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25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25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26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25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25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26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26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26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65" t="s">
        <v>1061</v>
      </c>
      <c r="B332" s="122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22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22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23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23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23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23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24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24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24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25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25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26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25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25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26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26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26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65" t="s">
        <v>1061</v>
      </c>
      <c r="B333" s="122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22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22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23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23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23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23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24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24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24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25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25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26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25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25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26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26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26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65" t="s">
        <v>1061</v>
      </c>
      <c r="B334" s="122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22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22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23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23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23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23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24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24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24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25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25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26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25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25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26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26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26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65" t="s">
        <v>1061</v>
      </c>
      <c r="B335" s="122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22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22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23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23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23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23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24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24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24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25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25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26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25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25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26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26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26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65" t="s">
        <v>1061</v>
      </c>
      <c r="B336" s="122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22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22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23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23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23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23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24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24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24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25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25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26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25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25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26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26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26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65" t="s">
        <v>1061</v>
      </c>
      <c r="B337" s="122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22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22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23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23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23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23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24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24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24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25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25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26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25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25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26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26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26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65" t="s">
        <v>1061</v>
      </c>
      <c r="B338" s="122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22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22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23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23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23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23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24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24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24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25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25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26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25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25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26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26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26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65" t="s">
        <v>1061</v>
      </c>
      <c r="B339" s="139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39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39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54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54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23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54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55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55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55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56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56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40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56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56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40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40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40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65" t="s">
        <v>1061</v>
      </c>
      <c r="B340" s="139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39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39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54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54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23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54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55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55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55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56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56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40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56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56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40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40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40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65" t="s">
        <v>1061</v>
      </c>
      <c r="B341" s="139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39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39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54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54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23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54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55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55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55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56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56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40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56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56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40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40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40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65" t="s">
        <v>1061</v>
      </c>
      <c r="B342" s="139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39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39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54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54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23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54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55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55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55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56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56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40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56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56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40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40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40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65" t="s">
        <v>1061</v>
      </c>
      <c r="B343" s="139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39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39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54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54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23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54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55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55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55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56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56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40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56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56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40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40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40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65" t="s">
        <v>1061</v>
      </c>
      <c r="B344" s="139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39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39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54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54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23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54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55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55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55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56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56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40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56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56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40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40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40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65" t="s">
        <v>1061</v>
      </c>
      <c r="B345" s="139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39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39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54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54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23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54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55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55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55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56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56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40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56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56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40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40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40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65" t="s">
        <v>1061</v>
      </c>
      <c r="B346" s="139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39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39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54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54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23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54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55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55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55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56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56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40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56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56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40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40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40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65" t="s">
        <v>1061</v>
      </c>
      <c r="B347" s="139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39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39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54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54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23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54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55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55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55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56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56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40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56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56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40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40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40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65" t="s">
        <v>1061</v>
      </c>
      <c r="B348" s="139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39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39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54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54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23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54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55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55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55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56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56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40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56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56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40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40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40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65" t="s">
        <v>1061</v>
      </c>
      <c r="B349" s="139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39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39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54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54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23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54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55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55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55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56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56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40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56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56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40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40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40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65" t="s">
        <v>1061</v>
      </c>
      <c r="B350" s="139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39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39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54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54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23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54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55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55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55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56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56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40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56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56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40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40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40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65" t="s">
        <v>1061</v>
      </c>
      <c r="B351" s="139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39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39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54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54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23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54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55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55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55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56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56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40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56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56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40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40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40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65" t="s">
        <v>1061</v>
      </c>
      <c r="B352" s="139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39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39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54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54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23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54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55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55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55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56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56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40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56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56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40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40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40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65" t="s">
        <v>1061</v>
      </c>
      <c r="B353" s="139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39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39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54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54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23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54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55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55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55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56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56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40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56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56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40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40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40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65" t="s">
        <v>1061</v>
      </c>
      <c r="B354" s="139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39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39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54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54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23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54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55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55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55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56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56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40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56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56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40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40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40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65" t="s">
        <v>1061</v>
      </c>
      <c r="B355" s="139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39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39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54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54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23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54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55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55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55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56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56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40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56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56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40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40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40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65" t="s">
        <v>1061</v>
      </c>
      <c r="B356" s="139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39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39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54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54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23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54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55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55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55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56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56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40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56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56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40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40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40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65" t="s">
        <v>1061</v>
      </c>
      <c r="B357" s="139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39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39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54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54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23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54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55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55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55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56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56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40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56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56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40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40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40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65" t="s">
        <v>1061</v>
      </c>
      <c r="B358" s="139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39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39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54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54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23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54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55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55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55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56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56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40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56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56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40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40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40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65" t="s">
        <v>1061</v>
      </c>
      <c r="B359" s="139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39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39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54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54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23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54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55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55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55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56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56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40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56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56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40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40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40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65" t="s">
        <v>1061</v>
      </c>
      <c r="B360" s="139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39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39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54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54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23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54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55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55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55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56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56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40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56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56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40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40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40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65" t="s">
        <v>1061</v>
      </c>
      <c r="B361" s="139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39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39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54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54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23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54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55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55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55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56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56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40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56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56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40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40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40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65" t="s">
        <v>1061</v>
      </c>
      <c r="B362" s="139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39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39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54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54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23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54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55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55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55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56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56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40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56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56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40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40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40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65" t="s">
        <v>1061</v>
      </c>
      <c r="B363" s="139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39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39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54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54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23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54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55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55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55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56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56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40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56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56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40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40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40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65" t="s">
        <v>1061</v>
      </c>
      <c r="B364" s="139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39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39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54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54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23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54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55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55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55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56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56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40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56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56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40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40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40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65" t="s">
        <v>1061</v>
      </c>
      <c r="B365" s="139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39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39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54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54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23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54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55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55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55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56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56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40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56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56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40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40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40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65" t="s">
        <v>1061</v>
      </c>
      <c r="B366" s="139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39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39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54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54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23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54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55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55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55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56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56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40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56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56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40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40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40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65" t="s">
        <v>1061</v>
      </c>
      <c r="B367" s="139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39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39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54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54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23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54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55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55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55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56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56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40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56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56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40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40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40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65" t="s">
        <v>1061</v>
      </c>
      <c r="B368" s="139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39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39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54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54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23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54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55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55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55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56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56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40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56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56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40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40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40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65" t="s">
        <v>1061</v>
      </c>
      <c r="B369" s="139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39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39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54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54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23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54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55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55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55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56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56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40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56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56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40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40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40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65" t="s">
        <v>1061</v>
      </c>
      <c r="B370" s="139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39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39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54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54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23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54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55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55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55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56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56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40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56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56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40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40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40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65" t="s">
        <v>1061</v>
      </c>
      <c r="B371" s="139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39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39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54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54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23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54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55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55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55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56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56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40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56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56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40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40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40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65" t="s">
        <v>1061</v>
      </c>
      <c r="B372" s="139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39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39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54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54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23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54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55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55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55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56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56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40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56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56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40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40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40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65" t="s">
        <v>1061</v>
      </c>
      <c r="B373" s="139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39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39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54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54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23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54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55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55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55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56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56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40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56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56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40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40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40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65" t="s">
        <v>1061</v>
      </c>
      <c r="B374" s="139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39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39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54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54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23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54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55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55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55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56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56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40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56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56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40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40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40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65" t="s">
        <v>1061</v>
      </c>
      <c r="B375" s="139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39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39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54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54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23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54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55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55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55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56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56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40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56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56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40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40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40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65" t="s">
        <v>1061</v>
      </c>
      <c r="B376" s="139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39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39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54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54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23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54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55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55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55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56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56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40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56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56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40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40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40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65" t="s">
        <v>1061</v>
      </c>
      <c r="B377" s="139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39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39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54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54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23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54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55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55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55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56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56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40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56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56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40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40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40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65" t="s">
        <v>1061</v>
      </c>
      <c r="B378" s="139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39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39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54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54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23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54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55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55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55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56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56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40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56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56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40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40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40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65" t="s">
        <v>1061</v>
      </c>
      <c r="B379" s="139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39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39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54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54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23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54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55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55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55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56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56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40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56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56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40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40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40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65" t="s">
        <v>1061</v>
      </c>
      <c r="B380" s="139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39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39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54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54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23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54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55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55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55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56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56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40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56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56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40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40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40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65" t="s">
        <v>1061</v>
      </c>
      <c r="B381" s="139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39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39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54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54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23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54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55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55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55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56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56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40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56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56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40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40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40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65" t="s">
        <v>1061</v>
      </c>
      <c r="B382" s="139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39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39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54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54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23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54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55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55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55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56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56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40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56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56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40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40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40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65" t="s">
        <v>1061</v>
      </c>
      <c r="B383" s="139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39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39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54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54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23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54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55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55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55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56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56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40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56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56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40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40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40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65" t="s">
        <v>1061</v>
      </c>
      <c r="B384" s="139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39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39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54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54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23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54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55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55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55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56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56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40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56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56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40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40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40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65" t="s">
        <v>1061</v>
      </c>
      <c r="B385" s="139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39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39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54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54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23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54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55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55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55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56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56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40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56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56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40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40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40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65" t="s">
        <v>1061</v>
      </c>
      <c r="B386" s="139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39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39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54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54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23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54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55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55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55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56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56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40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56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56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40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40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40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65" t="s">
        <v>1061</v>
      </c>
      <c r="B387" s="139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39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39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54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54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23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54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55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55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55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56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56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40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56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56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40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40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40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65" t="s">
        <v>1061</v>
      </c>
      <c r="B388" s="139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39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39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54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54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23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54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55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55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55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56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56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40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56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56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40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40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40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65" t="s">
        <v>1061</v>
      </c>
      <c r="B389" s="139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39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39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54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54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23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54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55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55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55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56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56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40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56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56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40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40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40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65" t="s">
        <v>1061</v>
      </c>
      <c r="B390" s="139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39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39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54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54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23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54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55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55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55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56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56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40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56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56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40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40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40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65" t="s">
        <v>1061</v>
      </c>
      <c r="B391" s="139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39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39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54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54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23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54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55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55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55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56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56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40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56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56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40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40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40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65" t="s">
        <v>1061</v>
      </c>
      <c r="B392" s="139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39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39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54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54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23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54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55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55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55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56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56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40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56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56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40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40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40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65" t="s">
        <v>1061</v>
      </c>
      <c r="B393" s="139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39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39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54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54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23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54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55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55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55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56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56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40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56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56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40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40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40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65" t="s">
        <v>1061</v>
      </c>
      <c r="B394" s="139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39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39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54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54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23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54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55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55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55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56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56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40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56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56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40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40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40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65" t="s">
        <v>1061</v>
      </c>
      <c r="B395" s="139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39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39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54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54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23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54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55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55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55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56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56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40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56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56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40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40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40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65" t="s">
        <v>1061</v>
      </c>
      <c r="B396" s="139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39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39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54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54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23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54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55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55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55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56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56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40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56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56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40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40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40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65" t="s">
        <v>1061</v>
      </c>
      <c r="B397" s="139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39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39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54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54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23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54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55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55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55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56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56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40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56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56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40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40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40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65" t="s">
        <v>1061</v>
      </c>
      <c r="B398" s="139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39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39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54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54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23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54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55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55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55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56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56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40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56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56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40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40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40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65" t="s">
        <v>1061</v>
      </c>
      <c r="B399" s="139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39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39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54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54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23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54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55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55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55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56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56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40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56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56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40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40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40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65" t="s">
        <v>1061</v>
      </c>
      <c r="B400" s="139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39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39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54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54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23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54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55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55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55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56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56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40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56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56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40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40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40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65" t="s">
        <v>1061</v>
      </c>
      <c r="B401" s="139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39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39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54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54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23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54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55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55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55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56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56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40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56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56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40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40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40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65" t="s">
        <v>1061</v>
      </c>
      <c r="B402" s="139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39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39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54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54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23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54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55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55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55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56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56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40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56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56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40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40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40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65" t="s">
        <v>1061</v>
      </c>
      <c r="B403" s="139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39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39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54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54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23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54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55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55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55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56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56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40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56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56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40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40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40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65" t="s">
        <v>1061</v>
      </c>
      <c r="B404" s="139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39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39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54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54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23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54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55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55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55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56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56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40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56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56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40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40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40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65" t="s">
        <v>1061</v>
      </c>
      <c r="B405" s="139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39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39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54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54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23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54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55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55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55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56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56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40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56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56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40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40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40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65" t="s">
        <v>1061</v>
      </c>
      <c r="B406" s="139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39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39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54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54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23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54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55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55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55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56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56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40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56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56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40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40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40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65" t="s">
        <v>1061</v>
      </c>
      <c r="B407" s="139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39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39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54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54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23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54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55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55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55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56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56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40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56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56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40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40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40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65" t="s">
        <v>1061</v>
      </c>
      <c r="B408" s="139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39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39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54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54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23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54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55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55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55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56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56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40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56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56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40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40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40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65" t="s">
        <v>1061</v>
      </c>
      <c r="B409" s="139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39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39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54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54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23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54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55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55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55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56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56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40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56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56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40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40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40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65" t="s">
        <v>1061</v>
      </c>
      <c r="B410" s="139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39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39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54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54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23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54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55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55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55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56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56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40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56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56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40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40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40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65" t="s">
        <v>1061</v>
      </c>
      <c r="B411" s="139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39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39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54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54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23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54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55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55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55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56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56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40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56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56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40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40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40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65" t="s">
        <v>1061</v>
      </c>
      <c r="B412" s="139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39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39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54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54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23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54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55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55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55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56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56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40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56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56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40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40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40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65" t="s">
        <v>1061</v>
      </c>
      <c r="B413" s="139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39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39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54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54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23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54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55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55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55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56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56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40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56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56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40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40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40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65" t="s">
        <v>1061</v>
      </c>
      <c r="B414" s="139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39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39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54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54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23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54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55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55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55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56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56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40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56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56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40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40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40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65" t="s">
        <v>1061</v>
      </c>
      <c r="B415" s="139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39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39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54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54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23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54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55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55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55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56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56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40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56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56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40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40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40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65" t="s">
        <v>1061</v>
      </c>
      <c r="B416" s="139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39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39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54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54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23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54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55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55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55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56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56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40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56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56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40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40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40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65" t="s">
        <v>1061</v>
      </c>
      <c r="B417" s="139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39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39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54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54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23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54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55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55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55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56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56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40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56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56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40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40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40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65" t="s">
        <v>1061</v>
      </c>
      <c r="B418" s="139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39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39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54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54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23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54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55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55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55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56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56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40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56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56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40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40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40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65" t="s">
        <v>1061</v>
      </c>
      <c r="B419" s="139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39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39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54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54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23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54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55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55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55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56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56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40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56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56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40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40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40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65" t="s">
        <v>1061</v>
      </c>
      <c r="B420" s="139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39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39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54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54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23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54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55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55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55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56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56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40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56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56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40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40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40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65" t="s">
        <v>1061</v>
      </c>
      <c r="B421" s="139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39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39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54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54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23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54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55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55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55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56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56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40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56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56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40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40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40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65" t="s">
        <v>1061</v>
      </c>
      <c r="B422" s="139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39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39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54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54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23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54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55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55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55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56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56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40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56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56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40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40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40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65" t="s">
        <v>1061</v>
      </c>
      <c r="B423" s="139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39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39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54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54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23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54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55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55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55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56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56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40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56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56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40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40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40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65" t="s">
        <v>1061</v>
      </c>
      <c r="B424" s="139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39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39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54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54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23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54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55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55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55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56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56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40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56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56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40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40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40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65" t="s">
        <v>1061</v>
      </c>
      <c r="B425" s="139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39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39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54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54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23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54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55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55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55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56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56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40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56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56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40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40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40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65" t="s">
        <v>1061</v>
      </c>
      <c r="B426" s="139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39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39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54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54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23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54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55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55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55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56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56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40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56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56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40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40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40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65" t="s">
        <v>1061</v>
      </c>
      <c r="B427" s="139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39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39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54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54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23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54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55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55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55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56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56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40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56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56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40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40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40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65" t="s">
        <v>1061</v>
      </c>
      <c r="B428" s="139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39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39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54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54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23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54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55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55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55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56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56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40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56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56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40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40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40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65" t="s">
        <v>1061</v>
      </c>
      <c r="B429" s="139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39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39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54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54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23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54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55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55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55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56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56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40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56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56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40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40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40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65" t="s">
        <v>1061</v>
      </c>
      <c r="B430" s="139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39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39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54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54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23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54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55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55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55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56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56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40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56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56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40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40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40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65" t="s">
        <v>1061</v>
      </c>
      <c r="B431" s="139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39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39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54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54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23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54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55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55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55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56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56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40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56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56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40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40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40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65" t="s">
        <v>1061</v>
      </c>
      <c r="B432" s="139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39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39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54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54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23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54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55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55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55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56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56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40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56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56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40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40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40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65" t="s">
        <v>1061</v>
      </c>
      <c r="B433" s="139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39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39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54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54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23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54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55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55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55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56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56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40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56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56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40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40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40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65" t="s">
        <v>1061</v>
      </c>
      <c r="B434" s="139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39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39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54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54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23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54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55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55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55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56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56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40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56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56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40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40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40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65" t="s">
        <v>1061</v>
      </c>
      <c r="B435" s="139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39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39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54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54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23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54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55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55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55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56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56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40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56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56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40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40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40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65" t="s">
        <v>1061</v>
      </c>
      <c r="B436" s="139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39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39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54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54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23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54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55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55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55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56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56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40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56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56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40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40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40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65" t="s">
        <v>1061</v>
      </c>
      <c r="B437" s="139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39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39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54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54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23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54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55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55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55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56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56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40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56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56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40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40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40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65" t="s">
        <v>1061</v>
      </c>
      <c r="B438" s="139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39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39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54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54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23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54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55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55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55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56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56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40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56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56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40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40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40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65" t="s">
        <v>1061</v>
      </c>
      <c r="B439" s="139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39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39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54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54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23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54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55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55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55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56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56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40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56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56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40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40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40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65" t="s">
        <v>1061</v>
      </c>
      <c r="B440" s="139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39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39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54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54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23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54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55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55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55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56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56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40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56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56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40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40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40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65" t="s">
        <v>1061</v>
      </c>
      <c r="B441" s="139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39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39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54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54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23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54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55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55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55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56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56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40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56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56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40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40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40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65" t="s">
        <v>1061</v>
      </c>
      <c r="B442" s="139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39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39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54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54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23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54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55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55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55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56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56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40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56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56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40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40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40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65" t="s">
        <v>1061</v>
      </c>
      <c r="B443" s="139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39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39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54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54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23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54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55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55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55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56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56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40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56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56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40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40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40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65" t="s">
        <v>1061</v>
      </c>
      <c r="B444" s="139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39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39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54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54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23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54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55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55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55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56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56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40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56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56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40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40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40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65" t="s">
        <v>1061</v>
      </c>
      <c r="B445" s="139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39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39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54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54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23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54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55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55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55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56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56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40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56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56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40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40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40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65" t="s">
        <v>1061</v>
      </c>
      <c r="B446" s="139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39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39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54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54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23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54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55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55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55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56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56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40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56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56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40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40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40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65" t="s">
        <v>1061</v>
      </c>
      <c r="B447" s="139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39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39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54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54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23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54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55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55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55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56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56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40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56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56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40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40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40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65" t="s">
        <v>1061</v>
      </c>
      <c r="B448" s="139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39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39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54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54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23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54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55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55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55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56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56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40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56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56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40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40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40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65" t="s">
        <v>1061</v>
      </c>
      <c r="B449" s="139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39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39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54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54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23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54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55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55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55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56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56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40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56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56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40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40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40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65" t="s">
        <v>1061</v>
      </c>
      <c r="B450" s="139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39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39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54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54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23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54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55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55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55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56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56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40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56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56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40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40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40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65" t="s">
        <v>1061</v>
      </c>
      <c r="B451" s="139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39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39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54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54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23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54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55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55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55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56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56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40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56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56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40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40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40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65" t="s">
        <v>1061</v>
      </c>
      <c r="B452" s="139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39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39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54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54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23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54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55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55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55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56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56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40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56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56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40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40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40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65" t="s">
        <v>1061</v>
      </c>
      <c r="B453" s="139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39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39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54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54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23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54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55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55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55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56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56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40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56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56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40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40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40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65" t="s">
        <v>1061</v>
      </c>
      <c r="B454" s="139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39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39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54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54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23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54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55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55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55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56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56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40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56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56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40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40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40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65" t="s">
        <v>1061</v>
      </c>
      <c r="B455" s="139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39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39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54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54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23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54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55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55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55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56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56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40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56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56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40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40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40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65" t="s">
        <v>1061</v>
      </c>
      <c r="B456" s="139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39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39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54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54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23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54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55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55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55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56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56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40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56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56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40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40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40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65" t="s">
        <v>1061</v>
      </c>
      <c r="B457" s="139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39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39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54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54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23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54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55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55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55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56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56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40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56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56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40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40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40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65" t="s">
        <v>1061</v>
      </c>
      <c r="B458" s="139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39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39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54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54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23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54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55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55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55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56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56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40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56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56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40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40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40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65" t="s">
        <v>1061</v>
      </c>
      <c r="B459" s="139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39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39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54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54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23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54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55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55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55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56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56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40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56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56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40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40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40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65" t="s">
        <v>1061</v>
      </c>
      <c r="B460" s="139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39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39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54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54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23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54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55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55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55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56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56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40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56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56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40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40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40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65" t="s">
        <v>1061</v>
      </c>
      <c r="B461" s="139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39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39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54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54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23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54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55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55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55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56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56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40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56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56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40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40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40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65" t="s">
        <v>1061</v>
      </c>
      <c r="B462" s="139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39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39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54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54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23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54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55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55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55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56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56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40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56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56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40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40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40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65" t="s">
        <v>1061</v>
      </c>
      <c r="B463" s="139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39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39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54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54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23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54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55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55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55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56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56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40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56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56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40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40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40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65" t="s">
        <v>1061</v>
      </c>
      <c r="B464" s="139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39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39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54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54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23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54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55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55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55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56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56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40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56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56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40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40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40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65" t="s">
        <v>1061</v>
      </c>
      <c r="B465" s="139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39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39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54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54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23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54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55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55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55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56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56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40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56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56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40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40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40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65" t="s">
        <v>1061</v>
      </c>
      <c r="B466" s="139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39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39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54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54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23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54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55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55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55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56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56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40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56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56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40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40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40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65" t="s">
        <v>1061</v>
      </c>
      <c r="B467" s="139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39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39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54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54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23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54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55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55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55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56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56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40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56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56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40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40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40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65" t="s">
        <v>1061</v>
      </c>
      <c r="B468" s="139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39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39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54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54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23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54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55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55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55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56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56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40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56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56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40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40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40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65" t="s">
        <v>1061</v>
      </c>
      <c r="B469" s="139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39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39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54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54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23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54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55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55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55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56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56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40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56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56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40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40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40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65" t="s">
        <v>1061</v>
      </c>
      <c r="B470" s="139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39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39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54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54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23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54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55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55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55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56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56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40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56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56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40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40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40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65" t="s">
        <v>1061</v>
      </c>
      <c r="B471" s="139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39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39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54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54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23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54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55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55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55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56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56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40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56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56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40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40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40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65" t="s">
        <v>1061</v>
      </c>
      <c r="B472" s="139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39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39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54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54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23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54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55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55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55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56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56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40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56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56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40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40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40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65" t="s">
        <v>1061</v>
      </c>
      <c r="B473" s="139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39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39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54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54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23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54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55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55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55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56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56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40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56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56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40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40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40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65" t="s">
        <v>1061</v>
      </c>
      <c r="B474" s="139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39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39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54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54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23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54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55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55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55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56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56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40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56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56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40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40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40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65" t="s">
        <v>1061</v>
      </c>
      <c r="B475" s="139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39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39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54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54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23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54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55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55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55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56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56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40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56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56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40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40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40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65" t="s">
        <v>1061</v>
      </c>
      <c r="B476" s="139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39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39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54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54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23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54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55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55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55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56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56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40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56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56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40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40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40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65" t="s">
        <v>1061</v>
      </c>
      <c r="B477" s="139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39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39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54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54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23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54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55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55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55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56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56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40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56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56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40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40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40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65" t="s">
        <v>1061</v>
      </c>
      <c r="B478" s="139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39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39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54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54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23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54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55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55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55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56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56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40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56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56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40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40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40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65" t="s">
        <v>1061</v>
      </c>
      <c r="B479" s="139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39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39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54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54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23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54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55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55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55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56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56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40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56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56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40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40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40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65" t="s">
        <v>1061</v>
      </c>
      <c r="B480" s="139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39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39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54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54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23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54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55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55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55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56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56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40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56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56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40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40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40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65" t="s">
        <v>1061</v>
      </c>
      <c r="B481" s="139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39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39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54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54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23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54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55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55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55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56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56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40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56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56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40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40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40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65" t="s">
        <v>1061</v>
      </c>
      <c r="B482" s="139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39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39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54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54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23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54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55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55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55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56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56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40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56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56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40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40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40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65" t="s">
        <v>1061</v>
      </c>
      <c r="B483" s="139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39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39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54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54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23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54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55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55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55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56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56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40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56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56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40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40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40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65" t="s">
        <v>1061</v>
      </c>
      <c r="B484" s="139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39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39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54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54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23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54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55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55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55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56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56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40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56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56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40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40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40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65" t="s">
        <v>1061</v>
      </c>
      <c r="B485" s="139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39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39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54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54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23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54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55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55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55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56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56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40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56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56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40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40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40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65" t="s">
        <v>1061</v>
      </c>
      <c r="B486" s="139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39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39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54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54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23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54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55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55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55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56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56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40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56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56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40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40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40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65" t="s">
        <v>1061</v>
      </c>
      <c r="B487" s="139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39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39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54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54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23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54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55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55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55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56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56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40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56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56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40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40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40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65" t="s">
        <v>1061</v>
      </c>
      <c r="B488" s="139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39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39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54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54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23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54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55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55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55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56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56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40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56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56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40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40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40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65" t="s">
        <v>1061</v>
      </c>
      <c r="B489" s="139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39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39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54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54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23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54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55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55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55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56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56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40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56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56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40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40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40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65" t="s">
        <v>1061</v>
      </c>
      <c r="B490" s="139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39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39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54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54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23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54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55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55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55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56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56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40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56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56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40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40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40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65" t="s">
        <v>1061</v>
      </c>
      <c r="B491" s="139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39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39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54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54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23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54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55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55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55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56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56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40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56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56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40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40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40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65" t="s">
        <v>1061</v>
      </c>
      <c r="B492" s="139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39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39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54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54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23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54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55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55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55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56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56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40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56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56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40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40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40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65" t="s">
        <v>1061</v>
      </c>
      <c r="B493" s="139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39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39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54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54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23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54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55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55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55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56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56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40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56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56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40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40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40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65" t="s">
        <v>1061</v>
      </c>
      <c r="B494" s="139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39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39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54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54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23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54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55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55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55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56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56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40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56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56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40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40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40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65" t="s">
        <v>1061</v>
      </c>
      <c r="B495" s="139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39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39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54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54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23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54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55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55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55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56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56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40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56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56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40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40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40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65" t="s">
        <v>1061</v>
      </c>
      <c r="B496" s="139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39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39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54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54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23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54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55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55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55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56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56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40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56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56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40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40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40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65" t="s">
        <v>1061</v>
      </c>
      <c r="B497" s="139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39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39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54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54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23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54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55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55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55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56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56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40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56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56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40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40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40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65" t="s">
        <v>1061</v>
      </c>
      <c r="B498" s="139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39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39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54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54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23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54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55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55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55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56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56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40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56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56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40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40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40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65" t="s">
        <v>1061</v>
      </c>
      <c r="B499" s="139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39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39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54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54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23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54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55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55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55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56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56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40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56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56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40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40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40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65" t="s">
        <v>1061</v>
      </c>
      <c r="B500" s="139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39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39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54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54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23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54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55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55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55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56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56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40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56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56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40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40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40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65" t="s">
        <v>1061</v>
      </c>
      <c r="B501" s="139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39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39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54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54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23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54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55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55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55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56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56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40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56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56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40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40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40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65" t="s">
        <v>1061</v>
      </c>
      <c r="B502" s="139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39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39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54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54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23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54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55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55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55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56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56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40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56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56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40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40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40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65" t="s">
        <v>1061</v>
      </c>
      <c r="B503" s="139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39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39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54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54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23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54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55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55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55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56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56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40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56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56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40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40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40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65" t="s">
        <v>1061</v>
      </c>
      <c r="B504" s="139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39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39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54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54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23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54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55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55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55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56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56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40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56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56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40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40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40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65" t="s">
        <v>1061</v>
      </c>
      <c r="B505" s="139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39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39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54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54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23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54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55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55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55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56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56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40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56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56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40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40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40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65" t="s">
        <v>1061</v>
      </c>
      <c r="B506" s="139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39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39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54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54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23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54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55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55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55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56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56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40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56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56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40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40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40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65" t="s">
        <v>1061</v>
      </c>
      <c r="B507" s="139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39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39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54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54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23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54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55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55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55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56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56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40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56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56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40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40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40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65" t="s">
        <v>1061</v>
      </c>
      <c r="B508" s="139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39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39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54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54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23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54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55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55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55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56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56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40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56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56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40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40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40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65" t="s">
        <v>1061</v>
      </c>
      <c r="B509" s="139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39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39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54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54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23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54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55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55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55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56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56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40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56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56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40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40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40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65" t="s">
        <v>1061</v>
      </c>
      <c r="B510" s="139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39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39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54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54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23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54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55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55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55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56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56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40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56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56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40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40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40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65" t="s">
        <v>1061</v>
      </c>
      <c r="B511" s="139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39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39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54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54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23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54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55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55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55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56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56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40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56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56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40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40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40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65" t="s">
        <v>1061</v>
      </c>
      <c r="B512" s="139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39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39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54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54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23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54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55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55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55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56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56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40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56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56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40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40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40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65" t="s">
        <v>1061</v>
      </c>
      <c r="B513" s="139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39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39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54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54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23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54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55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55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55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56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56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40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56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56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40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40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40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65" t="s">
        <v>1061</v>
      </c>
      <c r="B514" s="139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39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39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54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54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23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54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55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55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55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56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56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40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56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56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40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40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40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65" t="s">
        <v>1061</v>
      </c>
      <c r="B515" s="139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39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39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54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54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23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54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55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55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55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56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56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40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56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56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40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40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40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65" t="s">
        <v>1061</v>
      </c>
      <c r="B516" s="139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39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39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54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54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23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54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55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55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55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56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56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40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56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56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40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40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40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65" t="s">
        <v>1061</v>
      </c>
      <c r="B517" s="139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39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39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54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54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23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54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55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55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55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56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56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40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56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56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40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40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40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65" t="s">
        <v>1061</v>
      </c>
      <c r="B518" s="139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39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39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54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54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23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54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55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55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55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56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56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40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56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56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40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40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40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65" t="s">
        <v>1061</v>
      </c>
      <c r="B519" s="139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39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39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54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54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23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54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55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55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55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56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56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40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56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56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40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40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40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65" t="s">
        <v>1061</v>
      </c>
      <c r="B520" s="139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39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39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54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54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23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54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55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55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55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56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56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40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56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56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40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40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40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65" t="s">
        <v>1061</v>
      </c>
      <c r="B521" s="139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39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39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54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54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23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54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55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55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55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56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56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40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56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56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40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40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40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65" t="s">
        <v>1061</v>
      </c>
      <c r="B522" s="139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39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39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54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54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23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54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55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55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55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56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56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40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56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56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40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40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40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65" t="s">
        <v>1061</v>
      </c>
      <c r="B523" s="139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39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39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54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54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23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54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55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55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55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56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56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40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56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56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40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40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40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65" t="s">
        <v>1061</v>
      </c>
      <c r="B524" s="139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39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39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54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54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23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54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55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55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55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56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56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40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56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56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40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40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40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65" t="s">
        <v>1061</v>
      </c>
      <c r="B525" s="139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39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39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54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54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23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54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55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55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55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56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56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40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56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56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40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40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40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65" t="s">
        <v>1061</v>
      </c>
      <c r="B526" s="139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39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39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54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54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23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54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55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55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55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56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56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40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56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56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40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40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40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65" t="s">
        <v>1061</v>
      </c>
      <c r="B527" s="139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39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39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54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54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23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54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55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55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55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56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56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40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56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56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40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40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40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65" t="s">
        <v>1061</v>
      </c>
      <c r="B528" s="139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39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39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54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54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23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54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55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55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55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56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56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40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56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56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40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40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40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65" t="s">
        <v>1061</v>
      </c>
      <c r="B529" s="139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39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39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54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54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23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54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55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55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55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56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56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40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56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56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40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40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40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65" t="s">
        <v>1061</v>
      </c>
      <c r="B530" s="139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39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39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54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54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23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54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55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55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55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56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56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40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56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56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40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40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40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65" t="s">
        <v>1061</v>
      </c>
      <c r="B531" s="139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39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39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54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54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23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54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55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55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55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56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56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40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56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56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40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40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40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65" t="s">
        <v>1061</v>
      </c>
      <c r="B532" s="139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39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39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54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54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23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54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55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55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55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56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56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40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56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56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40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40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40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65" t="s">
        <v>1061</v>
      </c>
      <c r="B533" s="139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39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39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54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54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23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54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55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55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55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56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56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40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56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56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40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40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40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65" t="s">
        <v>1061</v>
      </c>
      <c r="B534" s="139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39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39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54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54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23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54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55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55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55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56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56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40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56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56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40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40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40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65" t="s">
        <v>1061</v>
      </c>
      <c r="B535" s="139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39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39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54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54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23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54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55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55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55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56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56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40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56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56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40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40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40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65" t="s">
        <v>1061</v>
      </c>
      <c r="B536" s="139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39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39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54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54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23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54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55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55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55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56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56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40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56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56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40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40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40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65" t="s">
        <v>1061</v>
      </c>
      <c r="B537" s="139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39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39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54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54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23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54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55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55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55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56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56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40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56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56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40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40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40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65" t="s">
        <v>1061</v>
      </c>
      <c r="B538" s="139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39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39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54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54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23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54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55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55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55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56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56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40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56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56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40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40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40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65" t="s">
        <v>1061</v>
      </c>
      <c r="B539" s="139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39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39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54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54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23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54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55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55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55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56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56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40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56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56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40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40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40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65" t="s">
        <v>1061</v>
      </c>
      <c r="B540" s="139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39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39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54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54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23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54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55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55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55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56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56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40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56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56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40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40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40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65" t="s">
        <v>1061</v>
      </c>
      <c r="B541" s="139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39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39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54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54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23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54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55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55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55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56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56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40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56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56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40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40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40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65" t="s">
        <v>1061</v>
      </c>
      <c r="B542" s="139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39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39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54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54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23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54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55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55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55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56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56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40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56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56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40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40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40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65" t="s">
        <v>1061</v>
      </c>
      <c r="B543" s="139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39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39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54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54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23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54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55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55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55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56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56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40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56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56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40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40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40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65" t="s">
        <v>1061</v>
      </c>
      <c r="B544" s="139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39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39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54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54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23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54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55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55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55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56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56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40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56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56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40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40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40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65" t="s">
        <v>1061</v>
      </c>
      <c r="B545" s="139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39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39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54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54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23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54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55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55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55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56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56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40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56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56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40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40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40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65" t="s">
        <v>1061</v>
      </c>
      <c r="B546" s="139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39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39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54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54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23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54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55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55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55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56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56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40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56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56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40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40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40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65" t="s">
        <v>1061</v>
      </c>
      <c r="B547" s="139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39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39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54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54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23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54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55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55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55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56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56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40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56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56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40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40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40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65" t="s">
        <v>1061</v>
      </c>
      <c r="B548" s="139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39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39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54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54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23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54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55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55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55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56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56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40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56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56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40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40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40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65" t="s">
        <v>1061</v>
      </c>
      <c r="B549" s="139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39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39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54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54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23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54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55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55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55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56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56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40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56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56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40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40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40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65" t="s">
        <v>1061</v>
      </c>
      <c r="B550" s="139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39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39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54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54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23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54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55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55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55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56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56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40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56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56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40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40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40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65" t="s">
        <v>1061</v>
      </c>
      <c r="B551" s="122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22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22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23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23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23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23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24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24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24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25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25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26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25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25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26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26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26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65" t="s">
        <v>1061</v>
      </c>
      <c r="B552" s="122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22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22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23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23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23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23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24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24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24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25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25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26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25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25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26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26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26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58"/>
      <c r="C553" s="159"/>
      <c r="D553" s="158"/>
      <c r="E553" s="160"/>
      <c r="F553" s="160"/>
      <c r="G553" s="159"/>
      <c r="H553" s="161"/>
      <c r="I553" s="159"/>
      <c r="J553" s="159"/>
      <c r="K553" s="162"/>
      <c r="L553" s="162"/>
      <c r="M553" s="162"/>
      <c r="N553" s="162"/>
      <c r="O553" s="162"/>
      <c r="P553" s="162"/>
      <c r="Q553" s="159"/>
      <c r="R553" s="162"/>
      <c r="S553" s="162"/>
    </row>
    <row r="554" spans="1:19" ht="14.1" customHeight="1" x14ac:dyDescent="0.2">
      <c r="B554" s="158"/>
      <c r="C554" s="159"/>
      <c r="D554" s="158"/>
      <c r="E554" s="160"/>
      <c r="F554" s="160"/>
      <c r="G554" s="159"/>
      <c r="H554" s="161"/>
      <c r="I554" s="159"/>
      <c r="J554" s="159"/>
      <c r="K554" s="162"/>
      <c r="L554" s="162"/>
      <c r="M554" s="162"/>
      <c r="N554" s="162"/>
      <c r="O554" s="162"/>
      <c r="P554" s="162"/>
      <c r="Q554" s="159"/>
      <c r="R554" s="162"/>
      <c r="S554" s="162"/>
    </row>
    <row r="555" spans="1:19" ht="14.1" customHeight="1" x14ac:dyDescent="0.2">
      <c r="B555" s="158"/>
      <c r="C555" s="159"/>
      <c r="D555" s="158"/>
      <c r="E555" s="160"/>
      <c r="F555" s="160"/>
      <c r="G555" s="159"/>
      <c r="H555" s="161"/>
      <c r="I555" s="159"/>
      <c r="J555" s="159"/>
      <c r="K555" s="162"/>
      <c r="L555" s="162"/>
      <c r="M555" s="162"/>
      <c r="N555" s="162"/>
      <c r="O555" s="162"/>
      <c r="P555" s="162"/>
      <c r="Q555" s="159"/>
      <c r="R555" s="162"/>
      <c r="S555" s="162"/>
    </row>
    <row r="556" spans="1:19" ht="14.1" customHeight="1" x14ac:dyDescent="0.2">
      <c r="B556" s="158"/>
      <c r="C556" s="159"/>
      <c r="D556" s="158"/>
      <c r="E556" s="160"/>
      <c r="F556" s="160"/>
      <c r="G556" s="159"/>
      <c r="H556" s="161"/>
      <c r="I556" s="159"/>
      <c r="J556" s="159"/>
      <c r="K556" s="162"/>
      <c r="L556" s="162"/>
      <c r="M556" s="162"/>
      <c r="N556" s="162"/>
      <c r="O556" s="162"/>
      <c r="P556" s="162"/>
      <c r="Q556" s="159"/>
      <c r="R556" s="162"/>
      <c r="S556" s="162"/>
    </row>
    <row r="557" spans="1:19" ht="14.1" customHeight="1" x14ac:dyDescent="0.2">
      <c r="B557" s="158"/>
      <c r="C557" s="159"/>
      <c r="D557" s="158"/>
      <c r="E557" s="160"/>
      <c r="F557" s="160"/>
      <c r="G557" s="159"/>
      <c r="H557" s="161"/>
      <c r="I557" s="159"/>
      <c r="J557" s="159"/>
      <c r="K557" s="162"/>
      <c r="L557" s="162"/>
      <c r="M557" s="162"/>
      <c r="N557" s="162"/>
      <c r="O557" s="162"/>
      <c r="P557" s="162"/>
      <c r="Q557" s="159"/>
      <c r="R557" s="162"/>
      <c r="S557" s="162"/>
    </row>
    <row r="558" spans="1:19" ht="14.1" customHeight="1" x14ac:dyDescent="0.2">
      <c r="B558" s="158"/>
      <c r="C558" s="159"/>
      <c r="D558" s="158"/>
      <c r="E558" s="160"/>
      <c r="F558" s="160"/>
      <c r="G558" s="159"/>
      <c r="H558" s="161"/>
      <c r="I558" s="159"/>
      <c r="J558" s="159"/>
      <c r="K558" s="162"/>
      <c r="L558" s="162"/>
      <c r="M558" s="162"/>
      <c r="N558" s="162"/>
      <c r="O558" s="162"/>
      <c r="P558" s="162"/>
      <c r="Q558" s="159"/>
      <c r="R558" s="162"/>
      <c r="S558" s="162"/>
    </row>
    <row r="559" spans="1:19" ht="14.1" customHeight="1" x14ac:dyDescent="0.2">
      <c r="B559" s="158"/>
      <c r="C559" s="159"/>
      <c r="D559" s="158"/>
      <c r="E559" s="160"/>
      <c r="F559" s="160"/>
      <c r="G559" s="159"/>
      <c r="H559" s="161"/>
      <c r="I559" s="159"/>
      <c r="J559" s="159"/>
      <c r="K559" s="162"/>
      <c r="L559" s="162"/>
      <c r="M559" s="162"/>
      <c r="N559" s="162"/>
      <c r="O559" s="162"/>
      <c r="P559" s="162"/>
      <c r="Q559" s="159"/>
      <c r="R559" s="162"/>
      <c r="S559" s="162"/>
    </row>
    <row r="560" spans="1:19" ht="14.1" customHeight="1" x14ac:dyDescent="0.2">
      <c r="B560" s="158"/>
      <c r="C560" s="159"/>
      <c r="D560" s="158"/>
      <c r="E560" s="160"/>
      <c r="F560" s="160"/>
      <c r="G560" s="159"/>
      <c r="H560" s="161"/>
      <c r="I560" s="159"/>
      <c r="J560" s="159"/>
      <c r="K560" s="162"/>
      <c r="L560" s="162"/>
      <c r="M560" s="162"/>
      <c r="N560" s="162"/>
      <c r="O560" s="162"/>
      <c r="P560" s="162"/>
      <c r="Q560" s="159"/>
      <c r="R560" s="162"/>
      <c r="S560" s="162"/>
    </row>
    <row r="561" spans="2:19" ht="14.1" customHeight="1" x14ac:dyDescent="0.2">
      <c r="B561" s="158"/>
      <c r="C561" s="159"/>
      <c r="D561" s="158"/>
      <c r="E561" s="160"/>
      <c r="F561" s="160"/>
      <c r="G561" s="159"/>
      <c r="H561" s="161"/>
      <c r="I561" s="159"/>
      <c r="J561" s="159"/>
      <c r="K561" s="162"/>
      <c r="L561" s="162"/>
      <c r="M561" s="162"/>
      <c r="N561" s="162"/>
      <c r="O561" s="162"/>
      <c r="P561" s="162"/>
      <c r="Q561" s="159"/>
      <c r="R561" s="162"/>
      <c r="S561" s="162"/>
    </row>
    <row r="562" spans="2:19" ht="14.1" customHeight="1" x14ac:dyDescent="0.2">
      <c r="B562" s="158"/>
      <c r="C562" s="159"/>
      <c r="D562" s="158"/>
      <c r="E562" s="160"/>
      <c r="F562" s="160"/>
      <c r="G562" s="159"/>
      <c r="H562" s="161"/>
      <c r="I562" s="159"/>
      <c r="J562" s="159"/>
      <c r="K562" s="162"/>
      <c r="L562" s="162"/>
      <c r="M562" s="162"/>
      <c r="N562" s="162"/>
      <c r="O562" s="162"/>
      <c r="P562" s="162"/>
      <c r="Q562" s="159"/>
      <c r="R562" s="162"/>
      <c r="S562" s="162"/>
    </row>
    <row r="563" spans="2:19" ht="14.1" customHeight="1" x14ac:dyDescent="0.2">
      <c r="B563" s="158"/>
      <c r="C563" s="159"/>
      <c r="D563" s="158"/>
      <c r="E563" s="160"/>
      <c r="F563" s="160"/>
      <c r="G563" s="159"/>
      <c r="H563" s="161"/>
      <c r="I563" s="159"/>
      <c r="J563" s="159"/>
      <c r="K563" s="162"/>
      <c r="L563" s="162"/>
      <c r="M563" s="162"/>
      <c r="N563" s="162"/>
      <c r="O563" s="162"/>
      <c r="P563" s="162"/>
      <c r="Q563" s="159"/>
      <c r="R563" s="162"/>
      <c r="S563" s="162"/>
    </row>
    <row r="564" spans="2:19" ht="14.1" customHeight="1" x14ac:dyDescent="0.2">
      <c r="B564" s="158"/>
      <c r="C564" s="159"/>
      <c r="D564" s="158"/>
      <c r="E564" s="160"/>
      <c r="F564" s="160"/>
      <c r="G564" s="159"/>
      <c r="H564" s="161"/>
      <c r="I564" s="159"/>
      <c r="J564" s="159"/>
      <c r="K564" s="162"/>
      <c r="L564" s="162"/>
      <c r="M564" s="162"/>
      <c r="N564" s="162"/>
      <c r="O564" s="162"/>
      <c r="P564" s="162"/>
      <c r="Q564" s="159"/>
      <c r="R564" s="162"/>
      <c r="S564" s="162"/>
    </row>
    <row r="565" spans="2:19" ht="14.1" customHeight="1" x14ac:dyDescent="0.2">
      <c r="B565" s="158"/>
      <c r="C565" s="159"/>
      <c r="D565" s="158"/>
      <c r="E565" s="160"/>
      <c r="F565" s="160"/>
      <c r="G565" s="159"/>
      <c r="H565" s="161"/>
      <c r="I565" s="159"/>
      <c r="J565" s="159"/>
      <c r="K565" s="162"/>
      <c r="L565" s="162"/>
      <c r="M565" s="162"/>
      <c r="N565" s="162"/>
      <c r="O565" s="162"/>
      <c r="P565" s="162"/>
      <c r="Q565" s="159"/>
      <c r="R565" s="162"/>
      <c r="S565" s="162"/>
    </row>
    <row r="566" spans="2:19" ht="14.1" customHeight="1" x14ac:dyDescent="0.2">
      <c r="B566" s="158"/>
      <c r="C566" s="159"/>
      <c r="D566" s="158"/>
      <c r="E566" s="160"/>
      <c r="F566" s="160"/>
      <c r="G566" s="159"/>
      <c r="H566" s="161"/>
      <c r="I566" s="159"/>
      <c r="J566" s="159"/>
      <c r="K566" s="162"/>
      <c r="L566" s="162"/>
      <c r="M566" s="162"/>
      <c r="N566" s="162"/>
      <c r="O566" s="162"/>
      <c r="P566" s="162"/>
      <c r="Q566" s="159"/>
      <c r="R566" s="162"/>
      <c r="S566" s="162"/>
    </row>
    <row r="567" spans="2:19" ht="14.1" customHeight="1" x14ac:dyDescent="0.2">
      <c r="B567" s="158"/>
      <c r="C567" s="159"/>
      <c r="D567" s="158"/>
      <c r="E567" s="160"/>
      <c r="F567" s="160"/>
      <c r="G567" s="159"/>
      <c r="H567" s="161"/>
      <c r="I567" s="159"/>
      <c r="J567" s="159"/>
      <c r="K567" s="162"/>
      <c r="L567" s="162"/>
      <c r="M567" s="162"/>
      <c r="N567" s="162"/>
      <c r="O567" s="162"/>
      <c r="P567" s="162"/>
      <c r="Q567" s="159"/>
      <c r="R567" s="162"/>
      <c r="S567" s="162"/>
    </row>
    <row r="568" spans="2:19" ht="14.1" customHeight="1" x14ac:dyDescent="0.2">
      <c r="B568" s="158"/>
      <c r="C568" s="159"/>
      <c r="D568" s="158"/>
      <c r="E568" s="160"/>
      <c r="F568" s="160"/>
      <c r="G568" s="159"/>
      <c r="H568" s="161"/>
      <c r="I568" s="159"/>
      <c r="J568" s="159"/>
      <c r="K568" s="162"/>
      <c r="L568" s="162"/>
      <c r="M568" s="162"/>
      <c r="N568" s="162"/>
      <c r="O568" s="162"/>
      <c r="P568" s="162"/>
      <c r="Q568" s="159"/>
      <c r="R568" s="162"/>
      <c r="S568" s="162"/>
    </row>
    <row r="569" spans="2:19" ht="14.1" customHeight="1" x14ac:dyDescent="0.2">
      <c r="B569" s="158"/>
      <c r="C569" s="159"/>
      <c r="D569" s="158"/>
      <c r="E569" s="160"/>
      <c r="F569" s="160"/>
      <c r="G569" s="159"/>
      <c r="H569" s="161"/>
      <c r="I569" s="159"/>
      <c r="J569" s="159"/>
      <c r="K569" s="162"/>
      <c r="L569" s="162"/>
      <c r="M569" s="162"/>
      <c r="N569" s="162"/>
      <c r="O569" s="162"/>
      <c r="P569" s="162"/>
      <c r="Q569" s="159"/>
      <c r="R569" s="162"/>
      <c r="S569" s="162"/>
    </row>
    <row r="570" spans="2:19" ht="14.1" customHeight="1" x14ac:dyDescent="0.2">
      <c r="B570" s="158"/>
      <c r="C570" s="159"/>
      <c r="D570" s="158"/>
      <c r="E570" s="160"/>
      <c r="F570" s="160"/>
      <c r="G570" s="159"/>
      <c r="H570" s="161"/>
      <c r="I570" s="159"/>
      <c r="J570" s="159"/>
      <c r="K570" s="162"/>
      <c r="L570" s="162"/>
      <c r="M570" s="162"/>
      <c r="N570" s="162"/>
      <c r="O570" s="162"/>
      <c r="P570" s="162"/>
      <c r="Q570" s="159"/>
      <c r="R570" s="162"/>
      <c r="S570" s="162"/>
    </row>
    <row r="571" spans="2:19" ht="14.1" customHeight="1" x14ac:dyDescent="0.2">
      <c r="B571" s="158"/>
      <c r="C571" s="159"/>
      <c r="D571" s="158"/>
      <c r="E571" s="160"/>
      <c r="F571" s="160"/>
      <c r="G571" s="159"/>
      <c r="H571" s="161"/>
      <c r="I571" s="159"/>
      <c r="J571" s="159"/>
      <c r="K571" s="162"/>
      <c r="L571" s="162"/>
      <c r="M571" s="162"/>
      <c r="N571" s="162"/>
      <c r="O571" s="162"/>
      <c r="P571" s="162"/>
      <c r="Q571" s="159"/>
      <c r="R571" s="162"/>
      <c r="S571" s="162"/>
    </row>
    <row r="572" spans="2:19" ht="14.1" customHeight="1" x14ac:dyDescent="0.2">
      <c r="B572" s="158"/>
      <c r="C572" s="159"/>
      <c r="D572" s="158"/>
      <c r="E572" s="160"/>
      <c r="F572" s="160"/>
      <c r="G572" s="159"/>
      <c r="H572" s="161"/>
      <c r="I572" s="159"/>
      <c r="J572" s="159"/>
      <c r="K572" s="162"/>
      <c r="L572" s="162"/>
      <c r="M572" s="162"/>
      <c r="N572" s="162"/>
      <c r="O572" s="162"/>
      <c r="P572" s="162"/>
      <c r="Q572" s="159"/>
      <c r="R572" s="162"/>
      <c r="S572" s="162"/>
    </row>
    <row r="573" spans="2:19" ht="14.1" customHeight="1" x14ac:dyDescent="0.2">
      <c r="B573" s="158"/>
      <c r="C573" s="159"/>
      <c r="D573" s="158"/>
      <c r="E573" s="160"/>
      <c r="F573" s="160"/>
      <c r="G573" s="159"/>
      <c r="H573" s="161"/>
      <c r="I573" s="159"/>
      <c r="J573" s="159"/>
      <c r="K573" s="162"/>
      <c r="L573" s="162"/>
      <c r="M573" s="162"/>
      <c r="N573" s="162"/>
      <c r="O573" s="162"/>
      <c r="P573" s="162"/>
      <c r="Q573" s="159"/>
      <c r="R573" s="162"/>
      <c r="S573" s="162"/>
    </row>
    <row r="574" spans="2:19" ht="14.1" customHeight="1" x14ac:dyDescent="0.2">
      <c r="B574" s="158"/>
      <c r="C574" s="159"/>
      <c r="D574" s="158"/>
      <c r="E574" s="160"/>
      <c r="F574" s="160"/>
      <c r="G574" s="159"/>
      <c r="H574" s="161"/>
      <c r="I574" s="159"/>
      <c r="J574" s="159"/>
      <c r="K574" s="162"/>
      <c r="L574" s="162"/>
      <c r="M574" s="162"/>
      <c r="N574" s="162"/>
      <c r="O574" s="162"/>
      <c r="P574" s="162"/>
      <c r="Q574" s="159"/>
      <c r="R574" s="162"/>
      <c r="S574" s="162"/>
    </row>
    <row r="575" spans="2:19" ht="14.1" customHeight="1" x14ac:dyDescent="0.2">
      <c r="B575" s="158"/>
      <c r="C575" s="159"/>
      <c r="D575" s="158"/>
      <c r="E575" s="160"/>
      <c r="F575" s="160"/>
      <c r="G575" s="159"/>
      <c r="H575" s="161"/>
      <c r="I575" s="159"/>
      <c r="J575" s="159"/>
      <c r="K575" s="162"/>
      <c r="L575" s="162"/>
      <c r="M575" s="162"/>
      <c r="N575" s="162"/>
      <c r="O575" s="162"/>
      <c r="P575" s="162"/>
      <c r="Q575" s="159"/>
      <c r="R575" s="162"/>
      <c r="S575" s="162"/>
    </row>
    <row r="576" spans="2:19" ht="14.1" customHeight="1" x14ac:dyDescent="0.2">
      <c r="B576" s="158"/>
      <c r="C576" s="159"/>
      <c r="D576" s="158"/>
      <c r="E576" s="160"/>
      <c r="F576" s="160"/>
      <c r="G576" s="159"/>
      <c r="H576" s="161"/>
      <c r="I576" s="159"/>
      <c r="J576" s="159"/>
      <c r="K576" s="162"/>
      <c r="L576" s="162"/>
      <c r="M576" s="162"/>
      <c r="N576" s="162"/>
      <c r="O576" s="162"/>
      <c r="P576" s="162"/>
      <c r="Q576" s="159"/>
      <c r="R576" s="162"/>
      <c r="S576" s="162"/>
    </row>
    <row r="577" spans="2:19" ht="14.1" customHeight="1" x14ac:dyDescent="0.2">
      <c r="B577" s="158"/>
      <c r="C577" s="159"/>
      <c r="D577" s="158"/>
      <c r="E577" s="160"/>
      <c r="F577" s="160"/>
      <c r="G577" s="159"/>
      <c r="H577" s="161"/>
      <c r="I577" s="159"/>
      <c r="J577" s="159"/>
      <c r="K577" s="162"/>
      <c r="L577" s="162"/>
      <c r="M577" s="162"/>
      <c r="N577" s="162"/>
      <c r="O577" s="162"/>
      <c r="P577" s="162"/>
      <c r="Q577" s="159"/>
      <c r="R577" s="162"/>
      <c r="S577" s="162"/>
    </row>
    <row r="578" spans="2:19" ht="14.1" customHeight="1" x14ac:dyDescent="0.2">
      <c r="B578" s="158"/>
      <c r="C578" s="159"/>
      <c r="D578" s="158"/>
      <c r="E578" s="160"/>
      <c r="F578" s="160"/>
      <c r="G578" s="159"/>
      <c r="H578" s="161"/>
      <c r="I578" s="159"/>
      <c r="J578" s="159"/>
      <c r="K578" s="162"/>
      <c r="L578" s="162"/>
      <c r="M578" s="162"/>
      <c r="N578" s="162"/>
      <c r="O578" s="162"/>
      <c r="P578" s="162"/>
      <c r="Q578" s="162"/>
      <c r="R578" s="162"/>
      <c r="S578" s="162"/>
    </row>
    <row r="579" spans="2:19" ht="14.1" customHeight="1" x14ac:dyDescent="0.2">
      <c r="B579" s="158"/>
      <c r="C579" s="159"/>
      <c r="D579" s="158"/>
      <c r="E579" s="160"/>
      <c r="F579" s="160"/>
      <c r="G579" s="159"/>
      <c r="H579" s="161"/>
      <c r="I579" s="159"/>
      <c r="J579" s="159"/>
      <c r="K579" s="162"/>
      <c r="L579" s="162"/>
      <c r="M579" s="162"/>
      <c r="N579" s="162"/>
      <c r="O579" s="162"/>
      <c r="P579" s="162"/>
      <c r="Q579" s="162"/>
      <c r="R579" s="162"/>
      <c r="S579" s="162"/>
    </row>
    <row r="580" spans="2:19" ht="14.1" customHeight="1" x14ac:dyDescent="0.2">
      <c r="B580" s="158"/>
      <c r="C580" s="159"/>
      <c r="D580" s="158"/>
      <c r="E580" s="160"/>
      <c r="F580" s="160"/>
      <c r="G580" s="159"/>
      <c r="H580" s="161"/>
      <c r="I580" s="159"/>
      <c r="J580" s="159"/>
      <c r="K580" s="162"/>
      <c r="L580" s="162"/>
      <c r="M580" s="162"/>
      <c r="N580" s="162"/>
      <c r="O580" s="162"/>
      <c r="P580" s="162"/>
      <c r="Q580" s="162"/>
      <c r="R580" s="162"/>
      <c r="S580" s="162"/>
    </row>
    <row r="581" spans="2:19" ht="14.1" customHeight="1" x14ac:dyDescent="0.2">
      <c r="B581" s="158"/>
      <c r="C581" s="159"/>
      <c r="D581" s="158"/>
      <c r="E581" s="160"/>
      <c r="F581" s="160"/>
      <c r="G581" s="159"/>
      <c r="H581" s="161"/>
      <c r="I581" s="159"/>
      <c r="J581" s="159"/>
      <c r="K581" s="162"/>
      <c r="L581" s="162"/>
      <c r="M581" s="162"/>
      <c r="N581" s="162"/>
      <c r="O581" s="162"/>
      <c r="P581" s="162"/>
      <c r="Q581" s="162"/>
      <c r="R581" s="162"/>
      <c r="S581" s="162"/>
    </row>
    <row r="582" spans="2:19" ht="14.1" customHeight="1" x14ac:dyDescent="0.2">
      <c r="B582" s="158"/>
      <c r="C582" s="159"/>
      <c r="D582" s="158"/>
      <c r="E582" s="160"/>
      <c r="F582" s="160"/>
      <c r="G582" s="159"/>
      <c r="H582" s="161"/>
      <c r="I582" s="159"/>
      <c r="J582" s="159"/>
      <c r="K582" s="162"/>
      <c r="L582" s="162"/>
      <c r="M582" s="162"/>
      <c r="N582" s="162"/>
      <c r="O582" s="162"/>
      <c r="P582" s="162"/>
      <c r="Q582" s="162"/>
      <c r="R582" s="162"/>
      <c r="S582" s="162"/>
    </row>
    <row r="583" spans="2:19" ht="14.1" customHeight="1" x14ac:dyDescent="0.2">
      <c r="B583" s="158"/>
      <c r="C583" s="159"/>
      <c r="D583" s="158"/>
      <c r="E583" s="160"/>
      <c r="F583" s="160"/>
      <c r="G583" s="159"/>
      <c r="H583" s="161"/>
      <c r="I583" s="159"/>
      <c r="J583" s="159"/>
      <c r="K583" s="162"/>
      <c r="L583" s="162"/>
      <c r="M583" s="162"/>
      <c r="N583" s="162"/>
      <c r="O583" s="162"/>
      <c r="P583" s="162"/>
      <c r="Q583" s="162"/>
      <c r="R583" s="162"/>
      <c r="S583" s="162"/>
    </row>
    <row r="584" spans="2:19" ht="14.1" customHeight="1" x14ac:dyDescent="0.2">
      <c r="B584" s="158"/>
      <c r="C584" s="159"/>
      <c r="D584" s="158"/>
      <c r="E584" s="160"/>
      <c r="F584" s="160"/>
      <c r="G584" s="159"/>
      <c r="H584" s="161"/>
      <c r="I584" s="159"/>
      <c r="J584" s="159"/>
      <c r="K584" s="162"/>
      <c r="L584" s="162"/>
      <c r="M584" s="162"/>
      <c r="N584" s="162"/>
      <c r="O584" s="162"/>
      <c r="P584" s="162"/>
      <c r="Q584" s="162"/>
      <c r="R584" s="162"/>
      <c r="S584" s="162"/>
    </row>
    <row r="585" spans="2:19" ht="14.1" customHeight="1" x14ac:dyDescent="0.2">
      <c r="B585" s="158"/>
      <c r="C585" s="159"/>
      <c r="D585" s="158"/>
      <c r="E585" s="160"/>
      <c r="F585" s="160"/>
      <c r="G585" s="159"/>
      <c r="H585" s="161"/>
      <c r="I585" s="159"/>
      <c r="J585" s="159"/>
      <c r="K585" s="162"/>
      <c r="L585" s="162"/>
      <c r="M585" s="162"/>
      <c r="N585" s="162"/>
      <c r="O585" s="162"/>
      <c r="P585" s="162"/>
      <c r="Q585" s="162"/>
      <c r="R585" s="162"/>
      <c r="S585" s="162"/>
    </row>
    <row r="586" spans="2:19" ht="14.1" customHeight="1" x14ac:dyDescent="0.2">
      <c r="B586" s="158"/>
      <c r="C586" s="159"/>
      <c r="D586" s="158"/>
      <c r="E586" s="160"/>
      <c r="F586" s="160"/>
      <c r="G586" s="159"/>
      <c r="H586" s="161"/>
      <c r="I586" s="159"/>
      <c r="J586" s="159"/>
      <c r="K586" s="162"/>
      <c r="L586" s="162"/>
      <c r="M586" s="162"/>
      <c r="N586" s="162"/>
      <c r="O586" s="162"/>
      <c r="P586" s="162"/>
      <c r="Q586" s="162"/>
      <c r="R586" s="162"/>
      <c r="S586" s="162"/>
    </row>
    <row r="587" spans="2:19" ht="14.1" customHeight="1" x14ac:dyDescent="0.2">
      <c r="B587" s="141"/>
      <c r="D587" s="141"/>
      <c r="E587" s="103"/>
      <c r="F587" s="103"/>
      <c r="H587" s="142"/>
      <c r="K587" s="143"/>
      <c r="L587" s="143"/>
      <c r="M587" s="143"/>
      <c r="N587" s="143"/>
      <c r="O587" s="143"/>
      <c r="P587" s="143"/>
      <c r="Q587" s="143"/>
      <c r="R587" s="143"/>
      <c r="S587" s="143"/>
    </row>
    <row r="588" spans="2:19" ht="14.1" customHeight="1" x14ac:dyDescent="0.2">
      <c r="B588" s="141"/>
      <c r="D588" s="141"/>
      <c r="E588" s="103"/>
      <c r="F588" s="103"/>
      <c r="H588" s="142"/>
      <c r="K588" s="143"/>
      <c r="L588" s="143"/>
      <c r="M588" s="143"/>
      <c r="N588" s="143"/>
      <c r="O588" s="143"/>
      <c r="P588" s="143"/>
      <c r="Q588" s="143"/>
      <c r="R588" s="143"/>
      <c r="S588" s="143"/>
    </row>
    <row r="589" spans="2:19" ht="14.1" customHeight="1" x14ac:dyDescent="0.2">
      <c r="B589" s="141"/>
      <c r="D589" s="141"/>
      <c r="E589" s="103"/>
      <c r="F589" s="103"/>
      <c r="H589" s="142"/>
      <c r="K589" s="143"/>
      <c r="L589" s="143"/>
      <c r="M589" s="143"/>
      <c r="N589" s="143"/>
      <c r="O589" s="143"/>
      <c r="P589" s="143"/>
      <c r="Q589" s="143"/>
      <c r="R589" s="143"/>
      <c r="S589" s="143"/>
    </row>
    <row r="590" spans="2:19" ht="14.1" customHeight="1" x14ac:dyDescent="0.2">
      <c r="B590" s="141"/>
      <c r="D590" s="141"/>
      <c r="E590" s="103"/>
      <c r="F590" s="103"/>
      <c r="H590" s="142"/>
      <c r="K590" s="143"/>
      <c r="L590" s="143"/>
      <c r="M590" s="143"/>
      <c r="N590" s="143"/>
      <c r="O590" s="143"/>
      <c r="P590" s="143"/>
      <c r="Q590" s="143"/>
      <c r="R590" s="143"/>
      <c r="S590" s="143"/>
    </row>
    <row r="591" spans="2:19" ht="14.1" customHeight="1" x14ac:dyDescent="0.2">
      <c r="B591" s="141"/>
      <c r="D591" s="141"/>
      <c r="E591" s="103"/>
      <c r="F591" s="103"/>
      <c r="H591" s="142"/>
      <c r="K591" s="143"/>
      <c r="L591" s="143"/>
      <c r="M591" s="143"/>
      <c r="N591" s="143"/>
      <c r="O591" s="143"/>
      <c r="P591" s="143"/>
      <c r="Q591" s="143"/>
      <c r="R591" s="143"/>
      <c r="S591" s="143"/>
    </row>
    <row r="592" spans="2:19" ht="14.1" customHeight="1" x14ac:dyDescent="0.2">
      <c r="B592" s="141"/>
      <c r="D592" s="141"/>
      <c r="E592" s="103"/>
      <c r="F592" s="103"/>
      <c r="H592" s="142"/>
      <c r="K592" s="143"/>
      <c r="L592" s="143"/>
      <c r="M592" s="143"/>
      <c r="N592" s="143"/>
      <c r="O592" s="143"/>
      <c r="P592" s="143"/>
      <c r="Q592" s="143"/>
      <c r="R592" s="143"/>
      <c r="S592" s="143"/>
    </row>
    <row r="593" spans="2:19" ht="14.1" customHeight="1" x14ac:dyDescent="0.2">
      <c r="B593" s="141"/>
      <c r="D593" s="141"/>
      <c r="E593" s="103"/>
      <c r="F593" s="103"/>
      <c r="H593" s="142"/>
      <c r="K593" s="143"/>
      <c r="L593" s="143"/>
      <c r="M593" s="143"/>
      <c r="N593" s="143"/>
      <c r="O593" s="143"/>
      <c r="P593" s="143"/>
      <c r="Q593" s="143"/>
      <c r="R593" s="143"/>
      <c r="S593" s="143"/>
    </row>
    <row r="594" spans="2:19" ht="14.1" customHeight="1" x14ac:dyDescent="0.2">
      <c r="B594" s="141"/>
      <c r="D594" s="141"/>
      <c r="E594" s="103"/>
      <c r="F594" s="103"/>
      <c r="H594" s="142"/>
      <c r="K594" s="143"/>
      <c r="L594" s="143"/>
      <c r="M594" s="143"/>
      <c r="N594" s="143"/>
      <c r="O594" s="143"/>
      <c r="P594" s="143"/>
      <c r="Q594" s="143"/>
      <c r="R594" s="143"/>
      <c r="S594" s="143"/>
    </row>
    <row r="595" spans="2:19" ht="14.1" customHeight="1" x14ac:dyDescent="0.2">
      <c r="B595" s="141"/>
      <c r="D595" s="141"/>
      <c r="E595" s="103"/>
      <c r="F595" s="103"/>
      <c r="H595" s="142"/>
      <c r="K595" s="143"/>
      <c r="L595" s="143"/>
      <c r="M595" s="143"/>
      <c r="N595" s="143"/>
      <c r="O595" s="143"/>
      <c r="P595" s="143"/>
      <c r="Q595" s="143"/>
      <c r="R595" s="143"/>
      <c r="S595" s="143"/>
    </row>
    <row r="596" spans="2:19" ht="14.1" customHeight="1" x14ac:dyDescent="0.2">
      <c r="B596" s="141"/>
      <c r="D596" s="141"/>
      <c r="E596" s="103"/>
      <c r="F596" s="103"/>
      <c r="H596" s="142"/>
      <c r="K596" s="143"/>
      <c r="L596" s="143"/>
      <c r="M596" s="143"/>
      <c r="N596" s="143"/>
      <c r="O596" s="143"/>
      <c r="P596" s="143"/>
      <c r="Q596" s="143"/>
      <c r="R596" s="143"/>
      <c r="S596" s="143"/>
    </row>
    <row r="597" spans="2:19" ht="14.1" customHeight="1" x14ac:dyDescent="0.2">
      <c r="B597" s="141"/>
      <c r="D597" s="141"/>
      <c r="E597" s="103"/>
      <c r="F597" s="103"/>
      <c r="H597" s="142"/>
      <c r="K597" s="143"/>
      <c r="L597" s="143"/>
      <c r="M597" s="143"/>
      <c r="N597" s="143"/>
      <c r="O597" s="143"/>
      <c r="P597" s="143"/>
      <c r="Q597" s="143"/>
      <c r="R597" s="143"/>
      <c r="S597" s="143"/>
    </row>
    <row r="598" spans="2:19" ht="14.1" customHeight="1" x14ac:dyDescent="0.2">
      <c r="B598" s="141"/>
      <c r="D598" s="141"/>
      <c r="E598" s="103"/>
      <c r="F598" s="103"/>
      <c r="H598" s="142"/>
      <c r="K598" s="143"/>
      <c r="L598" s="143"/>
      <c r="M598" s="143"/>
      <c r="N598" s="143"/>
      <c r="O598" s="143"/>
      <c r="P598" s="143"/>
      <c r="Q598" s="143"/>
      <c r="R598" s="143"/>
      <c r="S598" s="143"/>
    </row>
    <row r="599" spans="2:19" ht="14.1" customHeight="1" x14ac:dyDescent="0.2">
      <c r="B599" s="141"/>
      <c r="D599" s="141"/>
      <c r="E599" s="103"/>
      <c r="F599" s="103"/>
      <c r="H599" s="142"/>
      <c r="K599" s="143"/>
      <c r="L599" s="143"/>
      <c r="M599" s="143"/>
      <c r="N599" s="143"/>
      <c r="O599" s="143"/>
      <c r="P599" s="143"/>
      <c r="Q599" s="143"/>
      <c r="R599" s="143"/>
      <c r="S599" s="143"/>
    </row>
    <row r="600" spans="2:19" ht="14.1" customHeight="1" x14ac:dyDescent="0.2">
      <c r="B600" s="141"/>
      <c r="D600" s="141"/>
      <c r="E600" s="103"/>
      <c r="F600" s="103"/>
      <c r="H600" s="142"/>
      <c r="K600" s="143"/>
      <c r="L600" s="143"/>
      <c r="M600" s="143"/>
      <c r="N600" s="143"/>
      <c r="O600" s="143"/>
      <c r="P600" s="143"/>
      <c r="Q600" s="143"/>
      <c r="R600" s="143"/>
      <c r="S600" s="143"/>
    </row>
    <row r="601" spans="2:19" ht="14.1" customHeight="1" x14ac:dyDescent="0.2">
      <c r="B601" s="141"/>
      <c r="D601" s="141"/>
      <c r="E601" s="103"/>
      <c r="F601" s="103"/>
      <c r="H601" s="142"/>
      <c r="K601" s="143"/>
      <c r="L601" s="143"/>
      <c r="M601" s="143"/>
      <c r="N601" s="143"/>
      <c r="O601" s="143"/>
      <c r="P601" s="143"/>
      <c r="Q601" s="143"/>
      <c r="R601" s="143"/>
      <c r="S601" s="143"/>
    </row>
    <row r="602" spans="2:19" ht="14.1" customHeight="1" x14ac:dyDescent="0.2">
      <c r="B602" s="141"/>
      <c r="D602" s="141"/>
      <c r="E602" s="103"/>
      <c r="F602" s="103"/>
      <c r="H602" s="142"/>
      <c r="K602" s="143"/>
      <c r="L602" s="143"/>
      <c r="M602" s="143"/>
      <c r="N602" s="143"/>
      <c r="O602" s="143"/>
      <c r="P602" s="143"/>
      <c r="Q602" s="143"/>
      <c r="R602" s="143"/>
      <c r="S602" s="143"/>
    </row>
    <row r="603" spans="2:19" ht="14.1" customHeight="1" x14ac:dyDescent="0.2">
      <c r="B603" s="141"/>
      <c r="D603" s="141"/>
      <c r="E603" s="103"/>
      <c r="F603" s="103"/>
      <c r="H603" s="142"/>
      <c r="K603" s="143"/>
      <c r="L603" s="143"/>
      <c r="M603" s="143"/>
      <c r="N603" s="143"/>
      <c r="O603" s="143"/>
      <c r="P603" s="143"/>
      <c r="Q603" s="143"/>
      <c r="R603" s="143"/>
      <c r="S603" s="143"/>
    </row>
    <row r="604" spans="2:19" ht="14.1" customHeight="1" x14ac:dyDescent="0.2">
      <c r="B604" s="141"/>
      <c r="D604" s="141"/>
      <c r="E604" s="103"/>
      <c r="F604" s="103"/>
      <c r="H604" s="142"/>
      <c r="K604" s="143"/>
      <c r="L604" s="143"/>
      <c r="M604" s="143"/>
      <c r="N604" s="143"/>
      <c r="O604" s="143"/>
      <c r="P604" s="143"/>
      <c r="Q604" s="143"/>
      <c r="R604" s="143"/>
      <c r="S604" s="143"/>
    </row>
    <row r="605" spans="2:19" ht="14.1" customHeight="1" x14ac:dyDescent="0.2">
      <c r="B605" s="141"/>
      <c r="D605" s="141"/>
      <c r="E605" s="103"/>
      <c r="F605" s="103"/>
      <c r="H605" s="142"/>
      <c r="K605" s="143"/>
      <c r="L605" s="143"/>
      <c r="M605" s="143"/>
      <c r="N605" s="143"/>
      <c r="O605" s="143"/>
      <c r="P605" s="143"/>
      <c r="Q605" s="143"/>
      <c r="R605" s="143"/>
      <c r="S605" s="143"/>
    </row>
    <row r="606" spans="2:19" ht="14.1" customHeight="1" x14ac:dyDescent="0.2">
      <c r="B606" s="141"/>
      <c r="D606" s="141"/>
      <c r="E606" s="103"/>
      <c r="F606" s="103"/>
      <c r="H606" s="142"/>
      <c r="K606" s="143"/>
      <c r="L606" s="143"/>
      <c r="M606" s="143"/>
      <c r="N606" s="143"/>
      <c r="O606" s="143"/>
      <c r="P606" s="143"/>
      <c r="Q606" s="143"/>
      <c r="R606" s="143"/>
      <c r="S606" s="143"/>
    </row>
    <row r="607" spans="2:19" ht="14.1" customHeight="1" x14ac:dyDescent="0.2">
      <c r="B607" s="141"/>
      <c r="D607" s="141"/>
      <c r="E607" s="103"/>
      <c r="F607" s="103"/>
      <c r="H607" s="142"/>
      <c r="K607" s="143"/>
      <c r="L607" s="143"/>
      <c r="M607" s="143"/>
      <c r="N607" s="143"/>
      <c r="O607" s="143"/>
      <c r="P607" s="143"/>
      <c r="Q607" s="143"/>
      <c r="R607" s="143"/>
      <c r="S607" s="143"/>
    </row>
    <row r="608" spans="2:19" ht="14.1" customHeight="1" x14ac:dyDescent="0.2">
      <c r="B608" s="141"/>
      <c r="D608" s="141"/>
      <c r="E608" s="103"/>
      <c r="F608" s="103"/>
      <c r="H608" s="142"/>
      <c r="K608" s="143"/>
      <c r="L608" s="143"/>
      <c r="M608" s="143"/>
      <c r="N608" s="143"/>
      <c r="O608" s="143"/>
      <c r="P608" s="143"/>
      <c r="Q608" s="143"/>
      <c r="R608" s="143"/>
      <c r="S608" s="143"/>
    </row>
    <row r="609" spans="2:19" ht="14.1" customHeight="1" x14ac:dyDescent="0.2">
      <c r="B609" s="141"/>
      <c r="D609" s="141"/>
      <c r="E609" s="103"/>
      <c r="F609" s="103"/>
      <c r="H609" s="142"/>
      <c r="K609" s="143"/>
      <c r="L609" s="143"/>
      <c r="M609" s="143"/>
      <c r="N609" s="143"/>
      <c r="O609" s="143"/>
      <c r="P609" s="143"/>
      <c r="Q609" s="143"/>
      <c r="R609" s="143"/>
      <c r="S609" s="143"/>
    </row>
    <row r="610" spans="2:19" ht="14.1" customHeight="1" x14ac:dyDescent="0.2">
      <c r="B610" s="141"/>
      <c r="D610" s="141"/>
      <c r="E610" s="103"/>
      <c r="F610" s="103"/>
      <c r="H610" s="142"/>
      <c r="K610" s="143"/>
      <c r="L610" s="143"/>
      <c r="M610" s="143"/>
      <c r="N610" s="143"/>
      <c r="O610" s="143"/>
      <c r="P610" s="143"/>
      <c r="Q610" s="143"/>
      <c r="R610" s="143"/>
      <c r="S610" s="143"/>
    </row>
    <row r="611" spans="2:19" ht="14.1" customHeight="1" x14ac:dyDescent="0.2">
      <c r="B611" s="141"/>
      <c r="D611" s="141"/>
      <c r="E611" s="103"/>
      <c r="F611" s="103"/>
      <c r="H611" s="142"/>
      <c r="K611" s="143"/>
      <c r="L611" s="143"/>
      <c r="M611" s="143"/>
      <c r="N611" s="143"/>
      <c r="O611" s="143"/>
      <c r="P611" s="143"/>
      <c r="Q611" s="143"/>
      <c r="R611" s="143"/>
      <c r="S611" s="143"/>
    </row>
    <row r="612" spans="2:19" ht="14.1" customHeight="1" x14ac:dyDescent="0.2">
      <c r="B612" s="141"/>
      <c r="D612" s="141"/>
      <c r="E612" s="103"/>
      <c r="F612" s="103"/>
      <c r="H612" s="142"/>
      <c r="K612" s="143"/>
      <c r="L612" s="143"/>
      <c r="M612" s="143"/>
      <c r="N612" s="143"/>
      <c r="O612" s="143"/>
      <c r="P612" s="143"/>
      <c r="Q612" s="143"/>
      <c r="R612" s="143"/>
      <c r="S612" s="143"/>
    </row>
    <row r="613" spans="2:19" ht="14.1" customHeight="1" x14ac:dyDescent="0.2">
      <c r="B613" s="141"/>
      <c r="D613" s="141"/>
      <c r="E613" s="103"/>
      <c r="F613" s="103"/>
      <c r="H613" s="142"/>
      <c r="K613" s="143"/>
      <c r="L613" s="143"/>
      <c r="M613" s="143"/>
      <c r="N613" s="143"/>
      <c r="O613" s="143"/>
      <c r="P613" s="143"/>
      <c r="Q613" s="143"/>
      <c r="R613" s="143"/>
      <c r="S613" s="143"/>
    </row>
    <row r="614" spans="2:19" ht="14.1" customHeight="1" x14ac:dyDescent="0.2">
      <c r="B614" s="141"/>
      <c r="D614" s="141"/>
      <c r="E614" s="103"/>
      <c r="F614" s="103"/>
      <c r="H614" s="142"/>
      <c r="K614" s="143"/>
      <c r="L614" s="143"/>
      <c r="M614" s="143"/>
      <c r="N614" s="143"/>
      <c r="O614" s="143"/>
      <c r="P614" s="143"/>
      <c r="Q614" s="143"/>
      <c r="R614" s="143"/>
      <c r="S614" s="143"/>
    </row>
    <row r="615" spans="2:19" ht="14.1" customHeight="1" x14ac:dyDescent="0.2">
      <c r="B615" s="141"/>
      <c r="D615" s="141"/>
      <c r="E615" s="103"/>
      <c r="F615" s="103"/>
      <c r="H615" s="142"/>
      <c r="K615" s="143"/>
      <c r="L615" s="143"/>
      <c r="M615" s="143"/>
      <c r="N615" s="143"/>
      <c r="O615" s="143"/>
      <c r="P615" s="143"/>
      <c r="Q615" s="143"/>
      <c r="R615" s="143"/>
      <c r="S615" s="143"/>
    </row>
    <row r="616" spans="2:19" ht="14.1" customHeight="1" x14ac:dyDescent="0.2">
      <c r="B616" s="141"/>
      <c r="D616" s="141"/>
      <c r="E616" s="103"/>
      <c r="F616" s="103"/>
      <c r="H616" s="142"/>
      <c r="K616" s="143"/>
      <c r="L616" s="143"/>
      <c r="M616" s="143"/>
      <c r="N616" s="143"/>
      <c r="O616" s="143"/>
      <c r="P616" s="143"/>
      <c r="Q616" s="143"/>
      <c r="R616" s="143"/>
      <c r="S616" s="143"/>
    </row>
    <row r="617" spans="2:19" ht="14.1" customHeight="1" x14ac:dyDescent="0.2">
      <c r="B617" s="141"/>
      <c r="D617" s="141"/>
      <c r="E617" s="103"/>
      <c r="F617" s="103"/>
      <c r="H617" s="142"/>
      <c r="K617" s="143"/>
      <c r="L617" s="143"/>
      <c r="M617" s="143"/>
      <c r="N617" s="143"/>
      <c r="O617" s="143"/>
      <c r="P617" s="143"/>
      <c r="Q617" s="143"/>
      <c r="R617" s="143"/>
      <c r="S617" s="143"/>
    </row>
    <row r="618" spans="2:19" ht="14.1" customHeight="1" x14ac:dyDescent="0.2">
      <c r="B618" s="141"/>
      <c r="D618" s="141"/>
      <c r="E618" s="103"/>
      <c r="F618" s="103"/>
      <c r="H618" s="142"/>
      <c r="K618" s="143"/>
      <c r="L618" s="143"/>
      <c r="M618" s="143"/>
      <c r="N618" s="143"/>
      <c r="O618" s="143"/>
      <c r="P618" s="143"/>
      <c r="Q618" s="143"/>
      <c r="R618" s="143"/>
      <c r="S618" s="143"/>
    </row>
    <row r="619" spans="2:19" ht="14.1" customHeight="1" x14ac:dyDescent="0.2">
      <c r="B619" s="141"/>
      <c r="D619" s="141"/>
      <c r="E619" s="103"/>
      <c r="F619" s="103"/>
      <c r="H619" s="142"/>
      <c r="K619" s="143"/>
      <c r="L619" s="143"/>
      <c r="M619" s="143"/>
      <c r="N619" s="143"/>
      <c r="O619" s="143"/>
      <c r="P619" s="143"/>
      <c r="Q619" s="143"/>
      <c r="R619" s="143"/>
      <c r="S619" s="143"/>
    </row>
    <row r="620" spans="2:19" ht="14.1" customHeight="1" x14ac:dyDescent="0.2">
      <c r="B620" s="141"/>
      <c r="D620" s="141"/>
      <c r="E620" s="103"/>
      <c r="F620" s="103"/>
      <c r="H620" s="142"/>
      <c r="K620" s="143"/>
      <c r="L620" s="143"/>
      <c r="M620" s="143"/>
      <c r="N620" s="143"/>
      <c r="O620" s="143"/>
      <c r="P620" s="143"/>
      <c r="Q620" s="143"/>
      <c r="R620" s="143"/>
      <c r="S620" s="143"/>
    </row>
    <row r="621" spans="2:19" ht="14.1" customHeight="1" x14ac:dyDescent="0.2">
      <c r="B621" s="141"/>
      <c r="D621" s="141"/>
      <c r="E621" s="103"/>
      <c r="F621" s="103"/>
      <c r="H621" s="142"/>
      <c r="K621" s="143"/>
      <c r="L621" s="143"/>
      <c r="M621" s="143"/>
      <c r="N621" s="143"/>
      <c r="O621" s="143"/>
      <c r="P621" s="143"/>
      <c r="Q621" s="143"/>
      <c r="R621" s="143"/>
      <c r="S621" s="143"/>
    </row>
    <row r="622" spans="2:19" ht="14.1" customHeight="1" x14ac:dyDescent="0.2">
      <c r="B622" s="141"/>
      <c r="D622" s="141"/>
      <c r="E622" s="103"/>
      <c r="F622" s="103"/>
      <c r="H622" s="142"/>
      <c r="K622" s="143"/>
      <c r="L622" s="143"/>
      <c r="M622" s="143"/>
      <c r="N622" s="143"/>
      <c r="O622" s="143"/>
      <c r="P622" s="143"/>
      <c r="Q622" s="143"/>
      <c r="R622" s="143"/>
      <c r="S622" s="143"/>
    </row>
    <row r="623" spans="2:19" ht="14.1" customHeight="1" x14ac:dyDescent="0.2">
      <c r="B623" s="141"/>
      <c r="D623" s="141"/>
      <c r="E623" s="103"/>
      <c r="F623" s="103"/>
      <c r="H623" s="142"/>
      <c r="K623" s="143"/>
      <c r="L623" s="143"/>
      <c r="M623" s="143"/>
      <c r="N623" s="143"/>
      <c r="O623" s="143"/>
      <c r="P623" s="143"/>
      <c r="Q623" s="143"/>
      <c r="R623" s="143"/>
      <c r="S623" s="143"/>
    </row>
    <row r="624" spans="2:19" ht="14.1" customHeight="1" x14ac:dyDescent="0.2">
      <c r="B624" s="141"/>
      <c r="D624" s="141"/>
      <c r="E624" s="103"/>
      <c r="F624" s="103"/>
      <c r="H624" s="142"/>
      <c r="K624" s="143"/>
      <c r="L624" s="143"/>
      <c r="M624" s="143"/>
      <c r="N624" s="143"/>
      <c r="O624" s="143"/>
      <c r="P624" s="143"/>
      <c r="Q624" s="143"/>
      <c r="R624" s="143"/>
      <c r="S624" s="143"/>
    </row>
    <row r="625" spans="2:19" ht="14.1" customHeight="1" x14ac:dyDescent="0.2">
      <c r="B625" s="141"/>
      <c r="C625" s="141"/>
      <c r="D625" s="103"/>
      <c r="E625" s="103"/>
      <c r="G625" s="142"/>
      <c r="K625" s="143"/>
      <c r="L625" s="143"/>
      <c r="M625" s="143"/>
      <c r="N625" s="143"/>
      <c r="O625" s="143"/>
      <c r="P625" s="143"/>
      <c r="Q625" s="143"/>
      <c r="R625" s="143"/>
      <c r="S625" s="143"/>
    </row>
    <row r="626" spans="2:19" ht="14.1" customHeight="1" x14ac:dyDescent="0.2">
      <c r="B626" s="141"/>
      <c r="C626" s="141"/>
      <c r="D626" s="103"/>
      <c r="E626" s="103"/>
      <c r="G626" s="142"/>
      <c r="K626" s="143"/>
      <c r="L626" s="143"/>
      <c r="M626" s="143"/>
      <c r="N626" s="143"/>
      <c r="O626" s="143"/>
      <c r="P626" s="143"/>
      <c r="Q626" s="143"/>
      <c r="R626" s="143"/>
      <c r="S626" s="143"/>
    </row>
    <row r="627" spans="2:19" ht="14.1" customHeight="1" x14ac:dyDescent="0.2">
      <c r="B627" s="141"/>
      <c r="C627" s="141"/>
      <c r="D627" s="103"/>
      <c r="E627" s="103"/>
      <c r="G627" s="142"/>
      <c r="K627" s="143"/>
      <c r="L627" s="143"/>
      <c r="M627" s="143"/>
      <c r="N627" s="143"/>
      <c r="O627" s="143"/>
      <c r="P627" s="143"/>
      <c r="Q627" s="143"/>
      <c r="R627" s="143"/>
      <c r="S627" s="143"/>
    </row>
    <row r="628" spans="2:19" ht="14.1" customHeight="1" x14ac:dyDescent="0.2">
      <c r="B628" s="141"/>
      <c r="C628" s="141"/>
      <c r="D628" s="103"/>
      <c r="E628" s="103"/>
      <c r="G628" s="142"/>
      <c r="K628" s="143"/>
      <c r="L628" s="143"/>
      <c r="M628" s="143"/>
      <c r="N628" s="143"/>
      <c r="O628" s="143"/>
      <c r="P628" s="143"/>
      <c r="Q628" s="143"/>
      <c r="R628" s="143"/>
      <c r="S628" s="143"/>
    </row>
    <row r="629" spans="2:19" ht="14.1" customHeight="1" x14ac:dyDescent="0.2">
      <c r="B629" s="141"/>
      <c r="C629" s="141"/>
      <c r="D629" s="103"/>
      <c r="E629" s="103"/>
      <c r="G629" s="142"/>
      <c r="K629" s="143"/>
      <c r="L629" s="143"/>
      <c r="M629" s="143"/>
      <c r="N629" s="143"/>
      <c r="O629" s="143"/>
      <c r="P629" s="143"/>
      <c r="Q629" s="143"/>
      <c r="R629" s="143"/>
      <c r="S629" s="143"/>
    </row>
    <row r="630" spans="2:19" ht="14.1" customHeight="1" x14ac:dyDescent="0.2">
      <c r="B630" s="141"/>
      <c r="C630" s="141"/>
      <c r="D630" s="103"/>
      <c r="E630" s="103"/>
      <c r="G630" s="142"/>
      <c r="K630" s="143"/>
      <c r="L630" s="143"/>
      <c r="M630" s="143"/>
      <c r="N630" s="143"/>
      <c r="O630" s="143"/>
      <c r="P630" s="143"/>
      <c r="Q630" s="143"/>
      <c r="R630" s="143"/>
      <c r="S630" s="143"/>
    </row>
    <row r="631" spans="2:19" ht="14.1" customHeight="1" x14ac:dyDescent="0.2">
      <c r="B631" s="141"/>
      <c r="C631" s="141"/>
      <c r="D631" s="103"/>
      <c r="E631" s="103"/>
      <c r="G631" s="142"/>
      <c r="K631" s="143"/>
      <c r="L631" s="143"/>
      <c r="M631" s="143"/>
      <c r="N631" s="143"/>
      <c r="O631" s="143"/>
      <c r="P631" s="143"/>
      <c r="Q631" s="143"/>
      <c r="R631" s="143"/>
      <c r="S631" s="143"/>
    </row>
    <row r="632" spans="2:19" ht="14.1" customHeight="1" x14ac:dyDescent="0.2">
      <c r="B632" s="141"/>
      <c r="C632" s="141"/>
      <c r="D632" s="103"/>
      <c r="E632" s="103"/>
      <c r="G632" s="142"/>
      <c r="K632" s="143"/>
      <c r="L632" s="143"/>
      <c r="M632" s="143"/>
      <c r="N632" s="143"/>
      <c r="O632" s="143"/>
      <c r="P632" s="143"/>
      <c r="Q632" s="143"/>
      <c r="R632" s="143"/>
      <c r="S632" s="143"/>
    </row>
    <row r="633" spans="2:19" ht="14.1" customHeight="1" x14ac:dyDescent="0.2">
      <c r="B633" s="141"/>
      <c r="C633" s="141"/>
      <c r="D633" s="103"/>
      <c r="E633" s="103"/>
      <c r="G633" s="142"/>
      <c r="K633" s="143"/>
      <c r="L633" s="143"/>
      <c r="M633" s="143"/>
      <c r="N633" s="143"/>
      <c r="O633" s="143"/>
      <c r="P633" s="143"/>
      <c r="Q633" s="143"/>
      <c r="R633" s="143"/>
      <c r="S633" s="143"/>
    </row>
    <row r="634" spans="2:19" ht="14.1" customHeight="1" x14ac:dyDescent="0.2">
      <c r="B634" s="141"/>
      <c r="C634" s="141"/>
      <c r="D634" s="103"/>
      <c r="E634" s="103"/>
      <c r="G634" s="142"/>
      <c r="K634" s="143"/>
      <c r="L634" s="143"/>
      <c r="M634" s="143"/>
      <c r="N634" s="143"/>
      <c r="O634" s="143"/>
      <c r="P634" s="143"/>
      <c r="Q634" s="143"/>
      <c r="R634" s="143"/>
      <c r="S634" s="143"/>
    </row>
    <row r="635" spans="2:19" ht="14.1" customHeight="1" x14ac:dyDescent="0.2">
      <c r="B635" s="141"/>
      <c r="C635" s="141"/>
      <c r="D635" s="103"/>
      <c r="E635" s="103"/>
      <c r="G635" s="142"/>
      <c r="K635" s="143"/>
      <c r="L635" s="143"/>
      <c r="M635" s="143"/>
      <c r="N635" s="143"/>
      <c r="O635" s="143"/>
      <c r="P635" s="143"/>
      <c r="Q635" s="143"/>
      <c r="R635" s="143"/>
      <c r="S635" s="143"/>
    </row>
    <row r="636" spans="2:19" ht="14.1" customHeight="1" x14ac:dyDescent="0.2">
      <c r="B636" s="141"/>
      <c r="C636" s="141"/>
      <c r="D636" s="103"/>
      <c r="E636" s="103"/>
      <c r="G636" s="142"/>
      <c r="K636" s="143"/>
      <c r="L636" s="143"/>
      <c r="M636" s="143"/>
      <c r="N636" s="143"/>
      <c r="O636" s="143"/>
      <c r="P636" s="143"/>
      <c r="Q636" s="143"/>
      <c r="R636" s="143"/>
      <c r="S636" s="143"/>
    </row>
    <row r="637" spans="2:19" ht="14.1" customHeight="1" x14ac:dyDescent="0.2">
      <c r="B637" s="141"/>
      <c r="C637" s="141"/>
      <c r="D637" s="103"/>
      <c r="E637" s="103"/>
      <c r="G637" s="142"/>
      <c r="K637" s="143"/>
      <c r="L637" s="143"/>
      <c r="M637" s="143"/>
      <c r="N637" s="143"/>
      <c r="O637" s="143"/>
      <c r="P637" s="143"/>
      <c r="Q637" s="143"/>
      <c r="R637" s="143"/>
      <c r="S637" s="143"/>
    </row>
    <row r="638" spans="2:19" ht="14.1" customHeight="1" x14ac:dyDescent="0.2">
      <c r="B638" s="141"/>
      <c r="C638" s="141"/>
      <c r="D638" s="103"/>
      <c r="E638" s="103"/>
      <c r="G638" s="142"/>
      <c r="K638" s="143"/>
      <c r="L638" s="143"/>
      <c r="M638" s="143"/>
      <c r="N638" s="143"/>
      <c r="O638" s="143"/>
      <c r="P638" s="143"/>
      <c r="Q638" s="143"/>
      <c r="R638" s="143"/>
      <c r="S638" s="143"/>
    </row>
    <row r="639" spans="2:19" ht="14.1" customHeight="1" x14ac:dyDescent="0.2">
      <c r="B639" s="141"/>
      <c r="C639" s="141"/>
      <c r="D639" s="103"/>
      <c r="E639" s="103"/>
      <c r="G639" s="142"/>
      <c r="K639" s="143"/>
      <c r="L639" s="143"/>
      <c r="M639" s="143"/>
      <c r="N639" s="143"/>
      <c r="O639" s="143"/>
      <c r="P639" s="143"/>
      <c r="Q639" s="143"/>
      <c r="R639" s="143"/>
      <c r="S639" s="143"/>
    </row>
    <row r="640" spans="2:19" ht="14.1" customHeight="1" x14ac:dyDescent="0.2">
      <c r="B640" s="141"/>
      <c r="C640" s="141"/>
      <c r="D640" s="103"/>
      <c r="E640" s="103"/>
      <c r="G640" s="142"/>
      <c r="K640" s="143"/>
      <c r="L640" s="143"/>
      <c r="M640" s="143"/>
      <c r="N640" s="143"/>
      <c r="O640" s="143"/>
      <c r="P640" s="143"/>
      <c r="Q640" s="143"/>
      <c r="R640" s="143"/>
      <c r="S640" s="143"/>
    </row>
    <row r="641" spans="2:19" x14ac:dyDescent="0.2">
      <c r="B641" s="141"/>
      <c r="C641" s="141"/>
      <c r="D641" s="103"/>
      <c r="E641" s="103"/>
      <c r="G641" s="142"/>
      <c r="K641" s="143"/>
      <c r="L641" s="143"/>
      <c r="M641" s="143"/>
      <c r="N641" s="143"/>
      <c r="O641" s="143"/>
      <c r="P641" s="143"/>
      <c r="Q641" s="143"/>
      <c r="R641" s="143"/>
      <c r="S641" s="143"/>
    </row>
    <row r="642" spans="2:19" x14ac:dyDescent="0.2">
      <c r="B642" s="141"/>
      <c r="C642" s="141"/>
      <c r="D642" s="103"/>
      <c r="E642" s="103"/>
      <c r="G642" s="142"/>
      <c r="K642" s="143"/>
      <c r="L642" s="143"/>
      <c r="M642" s="143"/>
      <c r="N642" s="143"/>
      <c r="O642" s="143"/>
      <c r="P642" s="143"/>
      <c r="Q642" s="143"/>
      <c r="R642" s="143"/>
      <c r="S642" s="143"/>
    </row>
    <row r="643" spans="2:19" x14ac:dyDescent="0.2">
      <c r="B643" s="141"/>
      <c r="C643" s="141"/>
      <c r="D643" s="103"/>
      <c r="E643" s="103"/>
      <c r="G643" s="142"/>
      <c r="K643" s="143"/>
      <c r="L643" s="143"/>
      <c r="M643" s="143"/>
      <c r="N643" s="143"/>
      <c r="O643" s="143"/>
      <c r="P643" s="143"/>
      <c r="Q643" s="143"/>
      <c r="R643" s="143"/>
      <c r="S643" s="143"/>
    </row>
    <row r="644" spans="2:19" x14ac:dyDescent="0.2">
      <c r="B644" s="141"/>
      <c r="C644" s="141"/>
      <c r="D644" s="103"/>
      <c r="E644" s="103"/>
      <c r="G644" s="142"/>
      <c r="K644" s="143"/>
      <c r="L644" s="143"/>
      <c r="M644" s="143"/>
      <c r="N644" s="143"/>
      <c r="O644" s="143"/>
      <c r="P644" s="143"/>
      <c r="Q644" s="143"/>
      <c r="R644" s="143"/>
      <c r="S644" s="143"/>
    </row>
    <row r="645" spans="2:19" x14ac:dyDescent="0.2">
      <c r="B645" s="141"/>
      <c r="C645" s="141"/>
      <c r="D645" s="103"/>
      <c r="E645" s="103"/>
      <c r="G645" s="142"/>
      <c r="K645" s="143"/>
      <c r="L645" s="143"/>
      <c r="M645" s="143"/>
      <c r="N645" s="143"/>
      <c r="O645" s="143"/>
      <c r="P645" s="143"/>
      <c r="Q645" s="143"/>
      <c r="R645" s="143"/>
      <c r="S645" s="143"/>
    </row>
    <row r="646" spans="2:19" x14ac:dyDescent="0.2">
      <c r="B646" s="141"/>
      <c r="C646" s="141"/>
      <c r="D646" s="103"/>
      <c r="E646" s="103"/>
      <c r="G646" s="142"/>
      <c r="K646" s="143"/>
      <c r="L646" s="143"/>
      <c r="M646" s="143"/>
      <c r="N646" s="143"/>
      <c r="O646" s="143"/>
      <c r="P646" s="143"/>
      <c r="Q646" s="143"/>
      <c r="R646" s="143"/>
      <c r="S646" s="143"/>
    </row>
    <row r="647" spans="2:19" x14ac:dyDescent="0.2">
      <c r="B647" s="141"/>
      <c r="C647" s="141"/>
      <c r="D647" s="103"/>
      <c r="E647" s="103"/>
      <c r="G647" s="142"/>
      <c r="K647" s="143"/>
      <c r="L647" s="143"/>
      <c r="M647" s="143"/>
      <c r="N647" s="143"/>
      <c r="O647" s="143"/>
      <c r="P647" s="143"/>
      <c r="Q647" s="143"/>
      <c r="R647" s="143"/>
      <c r="S647" s="143"/>
    </row>
    <row r="648" spans="2:19" x14ac:dyDescent="0.2">
      <c r="B648" s="141"/>
      <c r="C648" s="141"/>
      <c r="D648" s="103"/>
      <c r="E648" s="103"/>
      <c r="G648" s="142"/>
      <c r="K648" s="143"/>
      <c r="L648" s="143"/>
      <c r="M648" s="143"/>
      <c r="N648" s="143"/>
      <c r="O648" s="143"/>
      <c r="P648" s="143"/>
      <c r="Q648" s="143"/>
      <c r="R648" s="143"/>
      <c r="S648" s="143"/>
    </row>
    <row r="649" spans="2:19" x14ac:dyDescent="0.2">
      <c r="B649" s="141"/>
      <c r="C649" s="141"/>
      <c r="D649" s="103"/>
      <c r="E649" s="103"/>
      <c r="G649" s="142"/>
      <c r="K649" s="143"/>
      <c r="L649" s="143"/>
      <c r="M649" s="143"/>
      <c r="N649" s="143"/>
      <c r="O649" s="143"/>
      <c r="P649" s="143"/>
      <c r="Q649" s="143"/>
      <c r="R649" s="143"/>
      <c r="S649" s="143"/>
    </row>
    <row r="650" spans="2:19" x14ac:dyDescent="0.2">
      <c r="B650" s="141"/>
      <c r="C650" s="141"/>
      <c r="D650" s="103"/>
      <c r="E650" s="103"/>
      <c r="G650" s="142"/>
      <c r="K650" s="143"/>
      <c r="L650" s="143"/>
      <c r="M650" s="143"/>
      <c r="N650" s="143"/>
      <c r="O650" s="143"/>
      <c r="P650" s="143"/>
      <c r="Q650" s="143"/>
      <c r="R650" s="143"/>
      <c r="S650" s="143"/>
    </row>
    <row r="651" spans="2:19" x14ac:dyDescent="0.2">
      <c r="B651" s="141"/>
      <c r="C651" s="141"/>
      <c r="D651" s="103"/>
      <c r="E651" s="103"/>
      <c r="G651" s="142"/>
      <c r="K651" s="143"/>
      <c r="L651" s="143"/>
      <c r="M651" s="143"/>
      <c r="N651" s="143"/>
      <c r="O651" s="143"/>
      <c r="P651" s="143"/>
      <c r="Q651" s="143"/>
      <c r="R651" s="143"/>
      <c r="S651" s="143"/>
    </row>
    <row r="652" spans="2:19" x14ac:dyDescent="0.2">
      <c r="B652" s="141"/>
      <c r="C652" s="141"/>
      <c r="D652" s="103"/>
      <c r="E652" s="103"/>
      <c r="G652" s="142"/>
      <c r="K652" s="143"/>
      <c r="L652" s="143"/>
      <c r="M652" s="143"/>
      <c r="N652" s="143"/>
      <c r="O652" s="143"/>
      <c r="P652" s="143"/>
      <c r="Q652" s="143"/>
      <c r="R652" s="143"/>
      <c r="S652" s="143"/>
    </row>
    <row r="653" spans="2:19" x14ac:dyDescent="0.2">
      <c r="B653" s="141"/>
      <c r="C653" s="141"/>
      <c r="D653" s="103"/>
      <c r="E653" s="103"/>
      <c r="G653" s="142"/>
      <c r="K653" s="143"/>
      <c r="L653" s="143"/>
      <c r="M653" s="143"/>
      <c r="N653" s="143"/>
      <c r="O653" s="143"/>
      <c r="P653" s="143"/>
      <c r="Q653" s="143"/>
      <c r="R653" s="143"/>
      <c r="S653" s="143"/>
    </row>
    <row r="654" spans="2:19" x14ac:dyDescent="0.2">
      <c r="B654" s="141"/>
      <c r="C654" s="141"/>
      <c r="D654" s="103"/>
      <c r="E654" s="103"/>
      <c r="G654" s="142"/>
      <c r="K654" s="143"/>
      <c r="L654" s="143"/>
      <c r="M654" s="143"/>
      <c r="N654" s="143"/>
      <c r="O654" s="143"/>
      <c r="P654" s="143"/>
      <c r="Q654" s="143"/>
      <c r="R654" s="143"/>
      <c r="S654" s="143"/>
    </row>
    <row r="655" spans="2:19" x14ac:dyDescent="0.2">
      <c r="B655" s="141"/>
      <c r="C655" s="141"/>
      <c r="D655" s="103"/>
      <c r="E655" s="103"/>
      <c r="G655" s="142"/>
      <c r="K655" s="143"/>
      <c r="L655" s="143"/>
      <c r="M655" s="143"/>
      <c r="N655" s="143"/>
      <c r="O655" s="143"/>
      <c r="P655" s="143"/>
      <c r="Q655" s="143"/>
      <c r="R655" s="143"/>
      <c r="S655" s="143"/>
    </row>
    <row r="656" spans="2:19" x14ac:dyDescent="0.2">
      <c r="B656" s="141"/>
      <c r="C656" s="141"/>
      <c r="D656" s="103"/>
      <c r="E656" s="103"/>
      <c r="G656" s="142"/>
      <c r="K656" s="143"/>
      <c r="L656" s="143"/>
      <c r="M656" s="143"/>
      <c r="N656" s="143"/>
      <c r="O656" s="143"/>
      <c r="P656" s="143"/>
      <c r="Q656" s="143"/>
      <c r="R656" s="143"/>
      <c r="S656" s="143"/>
    </row>
    <row r="657" spans="2:19" x14ac:dyDescent="0.2">
      <c r="B657" s="141"/>
      <c r="C657" s="141"/>
      <c r="D657" s="103"/>
      <c r="E657" s="103"/>
      <c r="G657" s="142"/>
      <c r="K657" s="143"/>
      <c r="L657" s="143"/>
      <c r="M657" s="143"/>
      <c r="N657" s="143"/>
      <c r="O657" s="143"/>
      <c r="P657" s="143"/>
      <c r="Q657" s="143"/>
      <c r="R657" s="143"/>
      <c r="S657" s="143"/>
    </row>
    <row r="658" spans="2:19" x14ac:dyDescent="0.2">
      <c r="B658" s="141"/>
      <c r="C658" s="141"/>
      <c r="D658" s="103"/>
      <c r="E658" s="103"/>
      <c r="G658" s="142"/>
      <c r="K658" s="143"/>
      <c r="L658" s="143"/>
      <c r="M658" s="143"/>
      <c r="N658" s="143"/>
      <c r="O658" s="143"/>
      <c r="P658" s="143"/>
      <c r="Q658" s="143"/>
      <c r="R658" s="143"/>
      <c r="S658" s="143"/>
    </row>
    <row r="659" spans="2:19" x14ac:dyDescent="0.2">
      <c r="B659" s="141"/>
      <c r="C659" s="141"/>
      <c r="D659" s="103"/>
      <c r="E659" s="103"/>
      <c r="G659" s="142"/>
      <c r="K659" s="143"/>
      <c r="L659" s="143"/>
      <c r="M659" s="143"/>
      <c r="N659" s="143"/>
      <c r="O659" s="143"/>
      <c r="P659" s="143"/>
      <c r="Q659" s="143"/>
      <c r="R659" s="143"/>
      <c r="S659" s="143"/>
    </row>
    <row r="660" spans="2:19" x14ac:dyDescent="0.2">
      <c r="B660" s="141"/>
      <c r="C660" s="141"/>
      <c r="D660" s="103"/>
      <c r="E660" s="103"/>
      <c r="G660" s="142"/>
      <c r="K660" s="143"/>
      <c r="L660" s="143"/>
      <c r="M660" s="143"/>
      <c r="N660" s="143"/>
      <c r="O660" s="143"/>
      <c r="P660" s="143"/>
      <c r="Q660" s="143"/>
      <c r="R660" s="143"/>
      <c r="S660" s="143"/>
    </row>
    <row r="661" spans="2:19" x14ac:dyDescent="0.2">
      <c r="B661" s="141"/>
      <c r="C661" s="141"/>
      <c r="D661" s="103"/>
      <c r="E661" s="103"/>
      <c r="G661" s="142"/>
      <c r="K661" s="143"/>
      <c r="L661" s="143"/>
      <c r="M661" s="143"/>
      <c r="N661" s="143"/>
      <c r="O661" s="143"/>
      <c r="P661" s="143"/>
      <c r="Q661" s="143"/>
      <c r="R661" s="143"/>
      <c r="S661" s="143"/>
    </row>
    <row r="662" spans="2:19" x14ac:dyDescent="0.2">
      <c r="B662" s="141"/>
      <c r="C662" s="141"/>
      <c r="D662" s="103"/>
      <c r="E662" s="103"/>
      <c r="G662" s="142"/>
      <c r="K662" s="143"/>
      <c r="L662" s="143"/>
      <c r="M662" s="143"/>
      <c r="N662" s="143"/>
      <c r="O662" s="143"/>
      <c r="P662" s="143"/>
      <c r="Q662" s="143"/>
      <c r="R662" s="143"/>
      <c r="S662" s="143"/>
    </row>
    <row r="663" spans="2:19" x14ac:dyDescent="0.2">
      <c r="B663" s="141"/>
      <c r="C663" s="141"/>
      <c r="D663" s="103"/>
      <c r="E663" s="103"/>
      <c r="G663" s="142"/>
      <c r="K663" s="143"/>
      <c r="L663" s="143"/>
      <c r="M663" s="143"/>
      <c r="N663" s="143"/>
      <c r="O663" s="143"/>
      <c r="P663" s="143"/>
      <c r="Q663" s="143"/>
      <c r="R663" s="143"/>
      <c r="S663" s="143"/>
    </row>
    <row r="664" spans="2:19" x14ac:dyDescent="0.2">
      <c r="B664" s="141"/>
      <c r="C664" s="141"/>
      <c r="D664" s="103"/>
      <c r="E664" s="103"/>
      <c r="G664" s="142"/>
      <c r="K664" s="143"/>
      <c r="L664" s="143"/>
      <c r="M664" s="143"/>
      <c r="N664" s="143"/>
      <c r="O664" s="143"/>
      <c r="P664" s="143"/>
      <c r="Q664" s="143"/>
      <c r="R664" s="143"/>
      <c r="S664" s="143"/>
    </row>
    <row r="665" spans="2:19" x14ac:dyDescent="0.2">
      <c r="B665" s="141"/>
      <c r="C665" s="141"/>
      <c r="D665" s="103"/>
      <c r="E665" s="103"/>
      <c r="G665" s="142"/>
      <c r="K665" s="143"/>
      <c r="L665" s="143"/>
      <c r="M665" s="143"/>
      <c r="N665" s="143"/>
      <c r="O665" s="143"/>
      <c r="P665" s="143"/>
      <c r="Q665" s="143"/>
      <c r="R665" s="143"/>
      <c r="S665" s="143"/>
    </row>
    <row r="666" spans="2:19" x14ac:dyDescent="0.2">
      <c r="B666" s="141"/>
      <c r="C666" s="141"/>
      <c r="D666" s="103"/>
      <c r="E666" s="103"/>
      <c r="G666" s="142"/>
      <c r="K666" s="143"/>
      <c r="L666" s="143"/>
      <c r="M666" s="143"/>
      <c r="N666" s="143"/>
      <c r="O666" s="143"/>
      <c r="P666" s="143"/>
      <c r="Q666" s="143"/>
      <c r="R666" s="143"/>
      <c r="S666" s="143"/>
    </row>
    <row r="667" spans="2:19" x14ac:dyDescent="0.2">
      <c r="B667" s="141"/>
      <c r="C667" s="141"/>
      <c r="D667" s="103"/>
      <c r="E667" s="103"/>
      <c r="G667" s="142"/>
      <c r="K667" s="143"/>
      <c r="L667" s="143"/>
      <c r="M667" s="143"/>
      <c r="N667" s="143"/>
      <c r="O667" s="143"/>
      <c r="P667" s="143"/>
      <c r="Q667" s="143"/>
      <c r="R667" s="143"/>
      <c r="S667" s="143"/>
    </row>
    <row r="668" spans="2:19" x14ac:dyDescent="0.2">
      <c r="B668" s="141"/>
      <c r="C668" s="141"/>
      <c r="D668" s="103"/>
      <c r="E668" s="103"/>
      <c r="G668" s="142"/>
      <c r="K668" s="143"/>
      <c r="L668" s="143"/>
      <c r="M668" s="143"/>
      <c r="N668" s="143"/>
      <c r="O668" s="143"/>
      <c r="P668" s="143"/>
      <c r="Q668" s="143"/>
      <c r="R668" s="143"/>
      <c r="S668" s="143"/>
    </row>
    <row r="669" spans="2:19" x14ac:dyDescent="0.2">
      <c r="B669" s="141"/>
      <c r="C669" s="141"/>
      <c r="D669" s="103"/>
      <c r="E669" s="103"/>
      <c r="G669" s="142"/>
      <c r="K669" s="143"/>
      <c r="L669" s="143"/>
      <c r="M669" s="143"/>
      <c r="N669" s="143"/>
      <c r="O669" s="143"/>
      <c r="P669" s="143"/>
      <c r="Q669" s="143"/>
      <c r="R669" s="143"/>
      <c r="S669" s="143"/>
    </row>
    <row r="670" spans="2:19" x14ac:dyDescent="0.2">
      <c r="B670" s="141"/>
      <c r="C670" s="141"/>
      <c r="D670" s="103"/>
      <c r="E670" s="103"/>
      <c r="G670" s="142"/>
      <c r="K670" s="143"/>
      <c r="L670" s="143"/>
      <c r="M670" s="143"/>
      <c r="N670" s="143"/>
      <c r="O670" s="143"/>
      <c r="P670" s="143"/>
      <c r="Q670" s="143"/>
      <c r="R670" s="143"/>
      <c r="S670" s="143"/>
    </row>
    <row r="671" spans="2:19" x14ac:dyDescent="0.2">
      <c r="B671" s="141"/>
      <c r="C671" s="141"/>
      <c r="D671" s="103"/>
      <c r="E671" s="103"/>
      <c r="G671" s="142"/>
      <c r="K671" s="143"/>
      <c r="L671" s="143"/>
      <c r="M671" s="143"/>
      <c r="N671" s="143"/>
      <c r="O671" s="143"/>
      <c r="P671" s="143"/>
      <c r="Q671" s="143"/>
      <c r="R671" s="143"/>
      <c r="S671" s="143"/>
    </row>
    <row r="672" spans="2:19" x14ac:dyDescent="0.2">
      <c r="B672" s="141"/>
      <c r="C672" s="141"/>
      <c r="D672" s="103"/>
      <c r="E672" s="103"/>
      <c r="G672" s="142"/>
      <c r="K672" s="143"/>
      <c r="L672" s="143"/>
      <c r="M672" s="143"/>
      <c r="N672" s="143"/>
      <c r="O672" s="143"/>
      <c r="P672" s="143"/>
      <c r="Q672" s="143"/>
      <c r="R672" s="143"/>
      <c r="S672" s="143"/>
    </row>
    <row r="673" spans="2:19" x14ac:dyDescent="0.2">
      <c r="B673" s="141"/>
      <c r="C673" s="141"/>
      <c r="D673" s="103"/>
      <c r="E673" s="103"/>
      <c r="G673" s="142"/>
      <c r="K673" s="143"/>
      <c r="L673" s="143"/>
      <c r="M673" s="143"/>
      <c r="N673" s="143"/>
      <c r="O673" s="143"/>
      <c r="P673" s="143"/>
      <c r="Q673" s="143"/>
      <c r="R673" s="143"/>
      <c r="S673" s="143"/>
    </row>
    <row r="674" spans="2:19" x14ac:dyDescent="0.2">
      <c r="B674" s="141"/>
      <c r="C674" s="141"/>
      <c r="D674" s="103"/>
      <c r="E674" s="103"/>
      <c r="G674" s="142"/>
      <c r="K674" s="143"/>
      <c r="L674" s="143"/>
      <c r="M674" s="143"/>
      <c r="N674" s="143"/>
      <c r="O674" s="143"/>
      <c r="P674" s="143"/>
      <c r="Q674" s="143"/>
      <c r="R674" s="143"/>
      <c r="S674" s="143"/>
    </row>
    <row r="675" spans="2:19" x14ac:dyDescent="0.2">
      <c r="B675" s="141"/>
      <c r="C675" s="141"/>
      <c r="D675" s="103"/>
      <c r="E675" s="103"/>
      <c r="G675" s="142"/>
      <c r="K675" s="143"/>
      <c r="L675" s="143"/>
      <c r="M675" s="143"/>
      <c r="N675" s="143"/>
      <c r="O675" s="143"/>
      <c r="P675" s="143"/>
      <c r="Q675" s="143"/>
      <c r="R675" s="143"/>
      <c r="S675" s="143"/>
    </row>
    <row r="676" spans="2:19" x14ac:dyDescent="0.2">
      <c r="B676" s="141"/>
      <c r="C676" s="141"/>
      <c r="D676" s="103"/>
      <c r="E676" s="103"/>
      <c r="G676" s="142"/>
      <c r="K676" s="143"/>
      <c r="L676" s="143"/>
      <c r="M676" s="143"/>
      <c r="N676" s="143"/>
      <c r="O676" s="143"/>
      <c r="P676" s="143"/>
      <c r="Q676" s="143"/>
      <c r="R676" s="143"/>
      <c r="S676" s="143"/>
    </row>
    <row r="677" spans="2:19" x14ac:dyDescent="0.2">
      <c r="B677" s="141"/>
      <c r="C677" s="141"/>
      <c r="D677" s="103"/>
      <c r="E677" s="103"/>
      <c r="G677" s="142"/>
      <c r="K677" s="143"/>
      <c r="L677" s="143"/>
      <c r="M677" s="143"/>
      <c r="N677" s="143"/>
      <c r="O677" s="143"/>
      <c r="P677" s="143"/>
      <c r="Q677" s="143"/>
      <c r="R677" s="143"/>
      <c r="S677" s="143"/>
    </row>
    <row r="678" spans="2:19" x14ac:dyDescent="0.2">
      <c r="B678" s="141"/>
      <c r="C678" s="141"/>
      <c r="D678" s="103"/>
      <c r="E678" s="103"/>
      <c r="G678" s="142"/>
      <c r="K678" s="143"/>
      <c r="L678" s="143"/>
      <c r="M678" s="143"/>
      <c r="N678" s="143"/>
      <c r="O678" s="143"/>
      <c r="P678" s="143"/>
      <c r="Q678" s="143"/>
      <c r="R678" s="143"/>
      <c r="S678" s="143"/>
    </row>
    <row r="679" spans="2:19" x14ac:dyDescent="0.2">
      <c r="B679" s="141"/>
      <c r="C679" s="141"/>
      <c r="D679" s="103"/>
      <c r="E679" s="103"/>
      <c r="G679" s="142"/>
      <c r="K679" s="143"/>
      <c r="L679" s="143"/>
      <c r="M679" s="143"/>
      <c r="N679" s="143"/>
      <c r="O679" s="143"/>
      <c r="P679" s="143"/>
      <c r="Q679" s="143"/>
      <c r="R679" s="143"/>
      <c r="S679" s="143"/>
    </row>
    <row r="683" spans="2:19" x14ac:dyDescent="0.2">
      <c r="B683" s="141"/>
      <c r="C683" s="141"/>
      <c r="D683" s="103"/>
      <c r="E683" s="103"/>
      <c r="G683" s="142"/>
      <c r="K683" s="143"/>
      <c r="L683" s="143"/>
      <c r="M683" s="143"/>
      <c r="N683" s="143"/>
      <c r="O683" s="143"/>
      <c r="P683" s="143"/>
      <c r="Q683" s="143"/>
      <c r="R683" s="143"/>
      <c r="S683" s="143"/>
    </row>
    <row r="684" spans="2:19" x14ac:dyDescent="0.2">
      <c r="B684" s="141"/>
      <c r="C684" s="141"/>
      <c r="D684" s="103"/>
      <c r="E684" s="103"/>
      <c r="G684" s="142"/>
      <c r="K684" s="143"/>
      <c r="L684" s="143"/>
      <c r="M684" s="143"/>
      <c r="N684" s="143"/>
      <c r="O684" s="143"/>
      <c r="P684" s="143"/>
      <c r="Q684" s="143"/>
      <c r="R684" s="143"/>
      <c r="S684" s="143"/>
    </row>
    <row r="685" spans="2:19" x14ac:dyDescent="0.2">
      <c r="B685" s="141"/>
      <c r="C685" s="141"/>
      <c r="D685" s="103"/>
      <c r="E685" s="103"/>
      <c r="G685" s="142"/>
      <c r="K685" s="143"/>
      <c r="L685" s="143"/>
      <c r="M685" s="143"/>
      <c r="N685" s="143"/>
      <c r="O685" s="143"/>
      <c r="P685" s="143"/>
      <c r="Q685" s="143"/>
      <c r="R685" s="143"/>
      <c r="S685" s="143"/>
    </row>
    <row r="686" spans="2:19" x14ac:dyDescent="0.2">
      <c r="B686" s="141"/>
      <c r="C686" s="141"/>
      <c r="D686" s="103"/>
      <c r="E686" s="103"/>
      <c r="G686" s="142"/>
      <c r="K686" s="143"/>
      <c r="L686" s="143"/>
      <c r="M686" s="143"/>
      <c r="N686" s="143"/>
      <c r="O686" s="143"/>
      <c r="P686" s="143"/>
      <c r="Q686" s="143"/>
      <c r="R686" s="143"/>
      <c r="S686" s="143"/>
    </row>
    <row r="687" spans="2:19" x14ac:dyDescent="0.2">
      <c r="B687" s="141"/>
      <c r="C687" s="141"/>
      <c r="D687" s="103"/>
      <c r="E687" s="103"/>
      <c r="G687" s="142"/>
      <c r="K687" s="143"/>
      <c r="L687" s="143"/>
      <c r="M687" s="143"/>
      <c r="N687" s="143"/>
      <c r="O687" s="143"/>
      <c r="P687" s="143"/>
      <c r="Q687" s="143"/>
      <c r="R687" s="143"/>
      <c r="S687" s="143"/>
    </row>
    <row r="688" spans="2:19" x14ac:dyDescent="0.2">
      <c r="B688" s="141"/>
      <c r="C688" s="141"/>
      <c r="D688" s="103"/>
      <c r="E688" s="103"/>
      <c r="G688" s="142"/>
      <c r="K688" s="143"/>
      <c r="L688" s="143"/>
      <c r="M688" s="143"/>
      <c r="N688" s="143"/>
      <c r="O688" s="143"/>
      <c r="P688" s="143"/>
      <c r="Q688" s="143"/>
      <c r="R688" s="143"/>
      <c r="S688" s="143"/>
    </row>
    <row r="689" spans="2:19" x14ac:dyDescent="0.2">
      <c r="B689" s="141"/>
      <c r="C689" s="141"/>
      <c r="D689" s="103"/>
      <c r="E689" s="103"/>
      <c r="G689" s="142"/>
      <c r="K689" s="143"/>
      <c r="L689" s="143"/>
      <c r="M689" s="143"/>
      <c r="N689" s="143"/>
      <c r="O689" s="143"/>
      <c r="P689" s="143"/>
      <c r="Q689" s="143"/>
      <c r="R689" s="143"/>
      <c r="S689" s="143"/>
    </row>
    <row r="690" spans="2:19" x14ac:dyDescent="0.2">
      <c r="B690" s="141"/>
      <c r="C690" s="141"/>
      <c r="D690" s="103"/>
      <c r="E690" s="103"/>
      <c r="G690" s="142"/>
      <c r="K690" s="143"/>
      <c r="L690" s="143"/>
      <c r="M690" s="143"/>
      <c r="N690" s="143"/>
      <c r="O690" s="143"/>
      <c r="P690" s="143"/>
      <c r="Q690" s="143"/>
      <c r="R690" s="143"/>
      <c r="S690" s="143"/>
    </row>
    <row r="691" spans="2:19" x14ac:dyDescent="0.2">
      <c r="B691" s="141"/>
      <c r="C691" s="141"/>
      <c r="D691" s="103"/>
      <c r="E691" s="103"/>
      <c r="G691" s="142"/>
      <c r="K691" s="143"/>
      <c r="L691" s="143"/>
      <c r="M691" s="143"/>
      <c r="N691" s="143"/>
      <c r="O691" s="143"/>
      <c r="P691" s="143"/>
      <c r="Q691" s="143"/>
      <c r="R691" s="143"/>
      <c r="S691" s="143"/>
    </row>
    <row r="692" spans="2:19" x14ac:dyDescent="0.2">
      <c r="B692" s="141"/>
      <c r="C692" s="141"/>
      <c r="D692" s="103"/>
      <c r="E692" s="103"/>
      <c r="G692" s="142"/>
      <c r="K692" s="143"/>
      <c r="L692" s="143"/>
      <c r="M692" s="143"/>
      <c r="N692" s="143"/>
      <c r="O692" s="143"/>
      <c r="P692" s="143"/>
      <c r="Q692" s="143"/>
      <c r="R692" s="143"/>
      <c r="S692" s="143"/>
    </row>
    <row r="693" spans="2:19" x14ac:dyDescent="0.2">
      <c r="B693" s="141"/>
      <c r="C693" s="141"/>
      <c r="D693" s="103"/>
      <c r="E693" s="103"/>
      <c r="G693" s="142"/>
      <c r="K693" s="143"/>
      <c r="L693" s="143"/>
      <c r="M693" s="143"/>
      <c r="N693" s="143"/>
      <c r="O693" s="143"/>
      <c r="P693" s="143"/>
      <c r="Q693" s="143"/>
      <c r="R693" s="143"/>
      <c r="S693" s="143"/>
    </row>
    <row r="694" spans="2:19" x14ac:dyDescent="0.2">
      <c r="B694" s="141"/>
      <c r="C694" s="141"/>
      <c r="D694" s="103"/>
      <c r="E694" s="103"/>
      <c r="G694" s="142"/>
      <c r="K694" s="143"/>
      <c r="L694" s="143"/>
      <c r="M694" s="143"/>
      <c r="N694" s="143"/>
      <c r="O694" s="143"/>
      <c r="P694" s="143"/>
      <c r="Q694" s="143"/>
      <c r="R694" s="143"/>
      <c r="S694" s="143"/>
    </row>
    <row r="695" spans="2:19" x14ac:dyDescent="0.2">
      <c r="B695" s="141"/>
      <c r="C695" s="141"/>
      <c r="D695" s="103"/>
      <c r="E695" s="103"/>
      <c r="G695" s="142"/>
      <c r="K695" s="143"/>
      <c r="L695" s="143"/>
      <c r="M695" s="143"/>
      <c r="N695" s="143"/>
      <c r="O695" s="143"/>
      <c r="P695" s="143"/>
      <c r="Q695" s="143"/>
      <c r="R695" s="143"/>
      <c r="S695" s="143"/>
    </row>
    <row r="696" spans="2:19" x14ac:dyDescent="0.2">
      <c r="B696" s="141"/>
      <c r="C696" s="141"/>
      <c r="D696" s="103"/>
      <c r="E696" s="103"/>
      <c r="G696" s="142"/>
      <c r="K696" s="143"/>
      <c r="L696" s="143"/>
      <c r="M696" s="143"/>
      <c r="N696" s="143"/>
      <c r="O696" s="143"/>
      <c r="P696" s="143"/>
      <c r="Q696" s="143"/>
      <c r="R696" s="143"/>
      <c r="S696" s="143"/>
    </row>
    <row r="697" spans="2:19" x14ac:dyDescent="0.2">
      <c r="B697" s="141"/>
      <c r="C697" s="141"/>
      <c r="D697" s="103"/>
      <c r="E697" s="103"/>
      <c r="G697" s="142"/>
      <c r="K697" s="143"/>
      <c r="L697" s="143"/>
      <c r="M697" s="143"/>
      <c r="N697" s="143"/>
      <c r="O697" s="143"/>
      <c r="P697" s="143"/>
      <c r="Q697" s="143"/>
      <c r="R697" s="143"/>
      <c r="S697" s="143"/>
    </row>
    <row r="698" spans="2:19" x14ac:dyDescent="0.2">
      <c r="B698" s="141"/>
      <c r="C698" s="141"/>
      <c r="D698" s="103"/>
      <c r="E698" s="103"/>
      <c r="G698" s="142"/>
      <c r="K698" s="143"/>
      <c r="L698" s="143"/>
      <c r="M698" s="143"/>
      <c r="N698" s="143"/>
      <c r="O698" s="143"/>
      <c r="P698" s="143"/>
      <c r="Q698" s="143"/>
      <c r="R698" s="143"/>
      <c r="S698" s="143"/>
    </row>
    <row r="699" spans="2:19" x14ac:dyDescent="0.2">
      <c r="B699" s="141"/>
      <c r="C699" s="141"/>
      <c r="D699" s="103"/>
      <c r="E699" s="103"/>
      <c r="G699" s="142"/>
      <c r="K699" s="143"/>
      <c r="L699" s="143"/>
      <c r="M699" s="143"/>
      <c r="N699" s="143"/>
      <c r="O699" s="143"/>
      <c r="P699" s="143"/>
      <c r="Q699" s="143"/>
      <c r="R699" s="143"/>
      <c r="S699" s="143"/>
    </row>
    <row r="700" spans="2:19" x14ac:dyDescent="0.2">
      <c r="B700" s="141"/>
      <c r="C700" s="141"/>
      <c r="D700" s="103"/>
      <c r="E700" s="103"/>
      <c r="G700" s="142"/>
      <c r="K700" s="143"/>
      <c r="L700" s="143"/>
      <c r="M700" s="143"/>
      <c r="N700" s="143"/>
      <c r="O700" s="143"/>
      <c r="P700" s="143"/>
      <c r="Q700" s="143"/>
      <c r="R700" s="143"/>
      <c r="S700" s="143"/>
    </row>
    <row r="701" spans="2:19" x14ac:dyDescent="0.2">
      <c r="B701" s="141"/>
      <c r="C701" s="141"/>
      <c r="D701" s="103"/>
      <c r="E701" s="103"/>
      <c r="G701" s="142"/>
      <c r="K701" s="143"/>
      <c r="L701" s="143"/>
      <c r="M701" s="143"/>
      <c r="N701" s="143"/>
      <c r="O701" s="143"/>
      <c r="P701" s="143"/>
      <c r="Q701" s="143"/>
      <c r="R701" s="143"/>
      <c r="S701" s="143"/>
    </row>
    <row r="702" spans="2:19" x14ac:dyDescent="0.2">
      <c r="B702" s="141"/>
      <c r="C702" s="141"/>
      <c r="D702" s="103"/>
      <c r="E702" s="103"/>
      <c r="G702" s="142"/>
      <c r="K702" s="143"/>
      <c r="L702" s="143"/>
      <c r="M702" s="143"/>
      <c r="N702" s="143"/>
      <c r="O702" s="143"/>
      <c r="P702" s="143"/>
      <c r="Q702" s="143"/>
      <c r="R702" s="143"/>
      <c r="S702" s="143"/>
    </row>
    <row r="703" spans="2:19" x14ac:dyDescent="0.2">
      <c r="B703" s="141"/>
      <c r="C703" s="141"/>
      <c r="D703" s="103"/>
      <c r="E703" s="103"/>
      <c r="G703" s="142"/>
      <c r="K703" s="143"/>
      <c r="L703" s="143"/>
      <c r="M703" s="143"/>
      <c r="N703" s="143"/>
      <c r="O703" s="143"/>
      <c r="P703" s="143"/>
      <c r="Q703" s="143"/>
      <c r="R703" s="143"/>
      <c r="S703" s="143"/>
    </row>
    <row r="704" spans="2:19" x14ac:dyDescent="0.2">
      <c r="B704" s="141"/>
      <c r="C704" s="141"/>
      <c r="D704" s="103"/>
      <c r="E704" s="103"/>
      <c r="G704" s="142"/>
      <c r="K704" s="143"/>
      <c r="L704" s="143"/>
      <c r="M704" s="143"/>
      <c r="N704" s="143"/>
      <c r="O704" s="143"/>
      <c r="P704" s="143"/>
      <c r="Q704" s="143"/>
      <c r="R704" s="143"/>
      <c r="S704" s="143"/>
    </row>
    <row r="705" spans="2:19" x14ac:dyDescent="0.2">
      <c r="B705" s="141"/>
      <c r="C705" s="141"/>
      <c r="D705" s="103"/>
      <c r="E705" s="103"/>
      <c r="G705" s="142"/>
      <c r="K705" s="143"/>
      <c r="L705" s="143"/>
      <c r="M705" s="143"/>
      <c r="N705" s="143"/>
      <c r="O705" s="143"/>
      <c r="P705" s="143"/>
      <c r="Q705" s="143"/>
      <c r="R705" s="143"/>
      <c r="S705" s="143"/>
    </row>
    <row r="706" spans="2:19" x14ac:dyDescent="0.2">
      <c r="B706" s="141"/>
      <c r="C706" s="141"/>
      <c r="D706" s="103"/>
      <c r="E706" s="103"/>
      <c r="G706" s="142"/>
      <c r="K706" s="143"/>
      <c r="L706" s="143"/>
      <c r="M706" s="143"/>
      <c r="N706" s="143"/>
      <c r="O706" s="143"/>
      <c r="P706" s="143"/>
      <c r="Q706" s="143"/>
      <c r="R706" s="143"/>
      <c r="S706" s="143"/>
    </row>
    <row r="707" spans="2:19" x14ac:dyDescent="0.2">
      <c r="B707" s="141"/>
      <c r="C707" s="141"/>
      <c r="D707" s="103"/>
      <c r="E707" s="103"/>
      <c r="G707" s="142"/>
      <c r="K707" s="143"/>
      <c r="L707" s="143"/>
      <c r="M707" s="143"/>
      <c r="N707" s="143"/>
      <c r="O707" s="143"/>
      <c r="P707" s="143"/>
      <c r="Q707" s="143"/>
      <c r="R707" s="143"/>
      <c r="S707" s="143"/>
    </row>
    <row r="708" spans="2:19" x14ac:dyDescent="0.2">
      <c r="B708" s="141"/>
      <c r="C708" s="141"/>
      <c r="D708" s="103"/>
      <c r="E708" s="103"/>
      <c r="G708" s="142"/>
      <c r="K708" s="143"/>
      <c r="L708" s="143"/>
      <c r="M708" s="143"/>
      <c r="N708" s="143"/>
      <c r="O708" s="143"/>
      <c r="P708" s="143"/>
      <c r="Q708" s="143"/>
      <c r="R708" s="143"/>
      <c r="S708" s="143"/>
    </row>
    <row r="709" spans="2:19" x14ac:dyDescent="0.2">
      <c r="B709" s="141"/>
      <c r="C709" s="141"/>
      <c r="D709" s="103"/>
      <c r="E709" s="103"/>
      <c r="G709" s="142"/>
      <c r="K709" s="143"/>
      <c r="L709" s="143"/>
      <c r="M709" s="143"/>
      <c r="N709" s="143"/>
      <c r="O709" s="143"/>
      <c r="P709" s="143"/>
      <c r="Q709" s="143"/>
      <c r="R709" s="143"/>
      <c r="S709" s="143"/>
    </row>
    <row r="710" spans="2:19" x14ac:dyDescent="0.2">
      <c r="B710" s="141"/>
      <c r="C710" s="141"/>
      <c r="D710" s="103"/>
      <c r="E710" s="103"/>
      <c r="G710" s="142"/>
      <c r="K710" s="143"/>
      <c r="L710" s="143"/>
      <c r="M710" s="143"/>
      <c r="N710" s="143"/>
      <c r="O710" s="143"/>
      <c r="P710" s="143"/>
      <c r="Q710" s="143"/>
      <c r="R710" s="143"/>
      <c r="S710" s="143"/>
    </row>
    <row r="711" spans="2:19" x14ac:dyDescent="0.2">
      <c r="B711" s="141"/>
      <c r="C711" s="141"/>
      <c r="D711" s="103"/>
      <c r="E711" s="103"/>
      <c r="G711" s="142"/>
      <c r="K711" s="143"/>
      <c r="L711" s="143"/>
      <c r="M711" s="143"/>
      <c r="N711" s="143"/>
      <c r="O711" s="143"/>
      <c r="P711" s="143"/>
      <c r="Q711" s="143"/>
      <c r="R711" s="143"/>
      <c r="S711" s="143"/>
    </row>
    <row r="712" spans="2:19" x14ac:dyDescent="0.2">
      <c r="B712" s="141"/>
      <c r="C712" s="141"/>
      <c r="D712" s="103"/>
      <c r="E712" s="103"/>
      <c r="G712" s="142"/>
      <c r="K712" s="143"/>
      <c r="L712" s="143"/>
      <c r="M712" s="143"/>
      <c r="N712" s="143"/>
      <c r="O712" s="143"/>
      <c r="P712" s="143"/>
      <c r="Q712" s="143"/>
      <c r="R712" s="143"/>
      <c r="S712" s="143"/>
    </row>
    <row r="713" spans="2:19" x14ac:dyDescent="0.2">
      <c r="B713" s="141"/>
      <c r="C713" s="141"/>
      <c r="D713" s="103"/>
      <c r="E713" s="103"/>
      <c r="G713" s="142"/>
      <c r="K713" s="143"/>
      <c r="L713" s="143"/>
      <c r="M713" s="143"/>
      <c r="N713" s="143"/>
      <c r="O713" s="143"/>
      <c r="P713" s="143"/>
      <c r="Q713" s="143"/>
      <c r="R713" s="143"/>
      <c r="S713" s="143"/>
    </row>
    <row r="714" spans="2:19" x14ac:dyDescent="0.2">
      <c r="B714" s="141"/>
      <c r="C714" s="141"/>
      <c r="D714" s="103"/>
      <c r="E714" s="103"/>
      <c r="G714" s="142"/>
      <c r="K714" s="143"/>
      <c r="L714" s="143"/>
      <c r="M714" s="143"/>
      <c r="N714" s="143"/>
      <c r="O714" s="143"/>
      <c r="P714" s="143"/>
      <c r="Q714" s="143"/>
      <c r="R714" s="143"/>
      <c r="S714" s="143"/>
    </row>
    <row r="715" spans="2:19" x14ac:dyDescent="0.2">
      <c r="B715" s="141"/>
      <c r="C715" s="141"/>
      <c r="D715" s="103"/>
      <c r="E715" s="103"/>
      <c r="G715" s="142"/>
      <c r="K715" s="143"/>
      <c r="L715" s="143"/>
      <c r="M715" s="143"/>
      <c r="N715" s="143"/>
      <c r="O715" s="143"/>
      <c r="P715" s="143"/>
      <c r="Q715" s="143"/>
      <c r="R715" s="143"/>
      <c r="S715" s="143"/>
    </row>
    <row r="716" spans="2:19" x14ac:dyDescent="0.2">
      <c r="B716" s="141"/>
      <c r="C716" s="141"/>
      <c r="D716" s="103"/>
      <c r="E716" s="103"/>
      <c r="G716" s="142"/>
      <c r="K716" s="143"/>
      <c r="L716" s="143"/>
      <c r="M716" s="143"/>
      <c r="N716" s="143"/>
      <c r="O716" s="143"/>
      <c r="P716" s="143"/>
      <c r="Q716" s="143"/>
      <c r="R716" s="143"/>
      <c r="S716" s="143"/>
    </row>
    <row r="717" spans="2:19" x14ac:dyDescent="0.2">
      <c r="B717" s="141"/>
      <c r="C717" s="141"/>
      <c r="D717" s="103"/>
      <c r="E717" s="103"/>
      <c r="G717" s="142"/>
      <c r="K717" s="143"/>
      <c r="L717" s="143"/>
      <c r="M717" s="143"/>
      <c r="N717" s="143"/>
      <c r="O717" s="143"/>
      <c r="P717" s="143"/>
      <c r="Q717" s="143"/>
      <c r="R717" s="143"/>
      <c r="S717" s="143"/>
    </row>
    <row r="718" spans="2:19" x14ac:dyDescent="0.2">
      <c r="B718" s="141"/>
      <c r="C718" s="141"/>
      <c r="D718" s="103"/>
      <c r="E718" s="103"/>
      <c r="G718" s="142"/>
      <c r="K718" s="143"/>
      <c r="L718" s="143"/>
      <c r="M718" s="143"/>
      <c r="N718" s="143"/>
      <c r="O718" s="143"/>
      <c r="P718" s="143"/>
      <c r="Q718" s="143"/>
      <c r="R718" s="143"/>
      <c r="S718" s="143"/>
    </row>
    <row r="719" spans="2:19" x14ac:dyDescent="0.2">
      <c r="B719" s="141"/>
      <c r="C719" s="141"/>
      <c r="D719" s="103"/>
      <c r="E719" s="103"/>
      <c r="G719" s="142"/>
      <c r="K719" s="143"/>
      <c r="L719" s="143"/>
      <c r="M719" s="143"/>
      <c r="N719" s="143"/>
      <c r="O719" s="143"/>
      <c r="P719" s="143"/>
      <c r="Q719" s="143"/>
      <c r="R719" s="143"/>
      <c r="S719" s="143"/>
    </row>
    <row r="720" spans="2:19" x14ac:dyDescent="0.2">
      <c r="B720" s="141"/>
      <c r="C720" s="141"/>
      <c r="D720" s="103"/>
      <c r="E720" s="103"/>
      <c r="G720" s="142"/>
      <c r="K720" s="143"/>
      <c r="L720" s="143"/>
      <c r="M720" s="143"/>
      <c r="N720" s="143"/>
      <c r="O720" s="143"/>
      <c r="P720" s="143"/>
      <c r="Q720" s="143"/>
      <c r="R720" s="143"/>
      <c r="S720" s="143"/>
    </row>
  </sheetData>
  <sheetProtection algorithmName="SHA-512" hashValue="R1Am3xBrcQm1rNFoSeU2zfdeOPHscVwed+ZyqrHGZHu23ciGpEmW/hQ0lxbV//j1jfQikDROUibeDzrZQXk+Gg==" saltValue="KA1Fy33q4I/AdDJ1FJAfwQ==" spinCount="100000" sheet="1" objects="1" scenarios="1" autoFilter="0"/>
  <autoFilter ref="B47:S552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1058</v>
      </c>
      <c r="P2" s="2" t="s">
        <v>25</v>
      </c>
    </row>
    <row r="3" spans="1:48" x14ac:dyDescent="0.25">
      <c r="B3" s="24">
        <v>44218.335081018522</v>
      </c>
      <c r="J3" t="s">
        <v>87</v>
      </c>
      <c r="K3" t="s">
        <v>86</v>
      </c>
      <c r="L3" t="s">
        <v>88</v>
      </c>
      <c r="M3" t="s">
        <v>89</v>
      </c>
      <c r="P3" s="184" t="s">
        <v>1146</v>
      </c>
    </row>
    <row r="4" spans="1:48" x14ac:dyDescent="0.25">
      <c r="B4" s="28"/>
      <c r="C4" s="194" t="s">
        <v>12</v>
      </c>
      <c r="D4" s="194"/>
      <c r="E4" s="194"/>
      <c r="F4" s="194"/>
      <c r="G4" s="28" t="s">
        <v>13</v>
      </c>
      <c r="H4" s="28" t="s">
        <v>14</v>
      </c>
      <c r="I4" s="28" t="s">
        <v>150</v>
      </c>
      <c r="J4" s="29" t="s">
        <v>807</v>
      </c>
      <c r="K4" s="29" t="s">
        <v>1097</v>
      </c>
      <c r="L4" s="29" t="s">
        <v>807</v>
      </c>
      <c r="M4" s="29" t="s">
        <v>1097</v>
      </c>
      <c r="N4" s="28" t="s">
        <v>26</v>
      </c>
      <c r="O4" s="28" t="s">
        <v>27</v>
      </c>
      <c r="P4" s="29" t="s">
        <v>1097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769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806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80</v>
      </c>
      <c r="S5" s="26">
        <f>Sonuc!B38</f>
        <v>10</v>
      </c>
      <c r="T5" s="26">
        <f>Sonuc!E38</f>
        <v>-40</v>
      </c>
      <c r="U5" s="26">
        <f>Sonuc!E41</f>
        <v>200</v>
      </c>
      <c r="V5" s="26">
        <f>Sonuc!B41</f>
        <v>-10</v>
      </c>
      <c r="W5" s="26">
        <f>Sonuc!M38</f>
        <v>300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85</v>
      </c>
      <c r="C6" s="31"/>
      <c r="D6" s="31"/>
      <c r="E6" s="31"/>
      <c r="F6" s="31"/>
      <c r="G6" s="32"/>
      <c r="H6" s="32"/>
      <c r="I6" s="33"/>
      <c r="J6" s="32">
        <v>7.7942985954363175</v>
      </c>
      <c r="K6" s="32">
        <v>5.7634689675491817</v>
      </c>
      <c r="L6" s="32">
        <v>6.1385310179772485</v>
      </c>
      <c r="M6" s="32">
        <v>5.1611705921892517</v>
      </c>
      <c r="N6" s="32"/>
      <c r="O6" s="32"/>
      <c r="P6" s="32">
        <v>3.7473856158600647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3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41</v>
      </c>
      <c r="C7" s="4">
        <v>16</v>
      </c>
      <c r="D7" s="4">
        <v>0</v>
      </c>
      <c r="E7" s="4">
        <v>0</v>
      </c>
      <c r="F7" s="4">
        <v>16</v>
      </c>
      <c r="G7" s="4">
        <v>32.900001525878906</v>
      </c>
      <c r="H7" s="4">
        <v>27.5</v>
      </c>
      <c r="I7" s="34">
        <v>2207.311381555749</v>
      </c>
      <c r="J7" s="35">
        <v>19.434628975265017</v>
      </c>
      <c r="K7" s="35">
        <v>13.473787359137678</v>
      </c>
      <c r="L7" s="35">
        <v>6.749389305773124</v>
      </c>
      <c r="M7" s="35">
        <v>5.8182661357287566</v>
      </c>
      <c r="N7" s="4">
        <v>1.415</v>
      </c>
      <c r="O7" s="4">
        <v>-5.9175531914893593</v>
      </c>
      <c r="P7" s="35">
        <v>4.2254545454545447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100.0000000001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0.19636369195014214</v>
      </c>
      <c r="T7" s="37" t="str">
        <f>IF(ISERROR((IF((G7/H7-1)&lt;$T$5,(G7/H7-1)+A7,"")))=TRUE," ",((IF((G7/H7-1)&lt;$T$5,(G7/H7-1)+A7,""))))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12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9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4.2254545455545447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41</v>
      </c>
      <c r="AP7" t="s">
        <v>1235</v>
      </c>
      <c r="AQ7" s="22">
        <v>-149.34416788502679</v>
      </c>
      <c r="AR7" s="21">
        <v>-9.9512128554359656</v>
      </c>
      <c r="AS7">
        <v>19.636369185014214</v>
      </c>
      <c r="AT7">
        <v>149.34416788502679</v>
      </c>
      <c r="AU7">
        <v>9.9512128554359656</v>
      </c>
      <c r="AV7" t="s">
        <v>1236</v>
      </c>
    </row>
    <row r="8" spans="1:48" x14ac:dyDescent="0.25">
      <c r="A8" s="14">
        <v>1.1000000000000001E-10</v>
      </c>
      <c r="B8" t="s">
        <v>804</v>
      </c>
      <c r="C8" s="4">
        <v>1</v>
      </c>
      <c r="D8" s="4">
        <v>0</v>
      </c>
      <c r="E8" s="4">
        <v>1</v>
      </c>
      <c r="F8" s="4">
        <v>2</v>
      </c>
      <c r="G8" s="4">
        <v>27.5</v>
      </c>
      <c r="H8" s="4">
        <v>30.06</v>
      </c>
      <c r="I8" s="34">
        <v>992.38796649855999</v>
      </c>
      <c r="J8" s="35" t="s">
        <v>1234</v>
      </c>
      <c r="K8" s="35" t="s">
        <v>1234</v>
      </c>
      <c r="L8" s="35" t="s">
        <v>1234</v>
      </c>
      <c r="M8" s="35" t="s">
        <v>1234</v>
      </c>
      <c r="N8" s="4" t="s">
        <v>119</v>
      </c>
      <c r="O8" s="4" t="s">
        <v>119</v>
      </c>
      <c r="P8" s="35" t="s">
        <v>124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/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804</v>
      </c>
      <c r="AP8" t="s">
        <v>1237</v>
      </c>
      <c r="AQ8" s="22" t="e">
        <v>#VALUE!</v>
      </c>
      <c r="AR8" s="21" t="e">
        <v>#VALUE!</v>
      </c>
      <c r="AS8">
        <v>-8.5163007318695865</v>
      </c>
      <c r="AT8" t="e">
        <v>#VALUE!</v>
      </c>
      <c r="AU8" t="e">
        <v>#VALUE!</v>
      </c>
      <c r="AV8" t="s">
        <v>1238</v>
      </c>
    </row>
    <row r="9" spans="1:48" x14ac:dyDescent="0.25">
      <c r="A9" s="14">
        <v>1.2E-10</v>
      </c>
      <c r="B9" t="s">
        <v>29</v>
      </c>
      <c r="C9" s="4">
        <v>20</v>
      </c>
      <c r="D9" s="4">
        <v>0</v>
      </c>
      <c r="E9" s="4">
        <v>2</v>
      </c>
      <c r="F9" s="4">
        <v>22</v>
      </c>
      <c r="G9" s="4">
        <v>8.6000003814697266</v>
      </c>
      <c r="H9" s="4">
        <v>6.91</v>
      </c>
      <c r="I9" s="34">
        <v>4870.9467121810603</v>
      </c>
      <c r="J9" s="35">
        <v>6.0614035087719289</v>
      </c>
      <c r="K9" s="35">
        <v>4.5852687458526873</v>
      </c>
      <c r="L9" s="35" t="s">
        <v>1234</v>
      </c>
      <c r="M9" s="35" t="s">
        <v>1234</v>
      </c>
      <c r="N9" s="4">
        <v>1.1400000000000001</v>
      </c>
      <c r="O9" s="4">
        <v>10.787172011661829</v>
      </c>
      <c r="P9" s="35">
        <v>5.2098408104196814</v>
      </c>
      <c r="Q9" s="36">
        <f t="shared" si="0"/>
        <v>90.909090909210903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0.24457313781460588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/>
      </c>
      <c r="V9" s="37">
        <f>IF(ISERROR((IF(((J9/$J$6-1))&lt;($V$5/100),((J9/$J$6-1)),"")))=TRUE," ",((IF(((J9/$J$6-1))&lt;($V$5/100),((J9/$J$6-1)),""))))</f>
        <v>-0.22232854764879362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>
        <f t="shared" si="7"/>
        <v>7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4</v>
      </c>
      <c r="AD9" s="1" t="str">
        <f t="shared" si="11"/>
        <v xml:space="preserve"> </v>
      </c>
      <c r="AE9" s="1">
        <f t="shared" si="12"/>
        <v>13</v>
      </c>
      <c r="AF9" s="1" t="str">
        <f t="shared" si="13"/>
        <v xml:space="preserve"> </v>
      </c>
      <c r="AG9" s="38">
        <f t="shared" si="14"/>
        <v>5.2098408105396814</v>
      </c>
      <c r="AH9" s="38" t="str">
        <f t="shared" si="15"/>
        <v xml:space="preserve"> </v>
      </c>
      <c r="AI9" s="1">
        <f t="shared" si="16"/>
        <v>11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29</v>
      </c>
      <c r="AP9" t="s">
        <v>1239</v>
      </c>
      <c r="AQ9" s="22">
        <v>22.232854764879363</v>
      </c>
      <c r="AR9" s="21" t="e">
        <v>#VALUE!</v>
      </c>
      <c r="AS9">
        <v>24.457313769460587</v>
      </c>
      <c r="AT9">
        <v>-22.232854764879363</v>
      </c>
      <c r="AU9" t="e">
        <v>#VALUE!</v>
      </c>
      <c r="AV9" t="s">
        <v>1240</v>
      </c>
    </row>
    <row r="10" spans="1:48" x14ac:dyDescent="0.25">
      <c r="A10" s="14">
        <v>1.2999999999999999E-10</v>
      </c>
      <c r="B10" t="s">
        <v>1100</v>
      </c>
      <c r="C10" s="4">
        <v>1</v>
      </c>
      <c r="D10" s="4">
        <v>2</v>
      </c>
      <c r="E10" s="4">
        <v>5</v>
      </c>
      <c r="F10" s="4">
        <v>8</v>
      </c>
      <c r="G10" s="4">
        <v>17.149999618530273</v>
      </c>
      <c r="H10" s="4">
        <v>20.239999999999998</v>
      </c>
      <c r="I10" s="34">
        <v>525.28042386023537</v>
      </c>
      <c r="J10" s="35">
        <v>30.666666666666664</v>
      </c>
      <c r="K10" s="35">
        <v>25.459119496855344</v>
      </c>
      <c r="L10" s="35">
        <v>12.044127426406645</v>
      </c>
      <c r="M10" s="35">
        <v>9.5681215682243561</v>
      </c>
      <c r="N10" s="4">
        <v>0.66</v>
      </c>
      <c r="O10" s="4">
        <v>63.771712158808938</v>
      </c>
      <c r="P10" s="35">
        <v>2.6679841897233203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2"/>
        <v/>
      </c>
      <c r="T10" s="37" t="str">
        <f t="shared" si="23"/>
        <v/>
      </c>
      <c r="U10" s="37">
        <f t="shared" si="2"/>
        <v>2.9344998515482166</v>
      </c>
      <c r="V10" s="37" t="str">
        <f>IF(ISERROR((IF(((J10/$J$6-1))&lt;($V$5/100),((J10/$J$6-1)),"")))=TRUE," ",((IF(((J10/$J$6-1))&lt;($V$5/100),((J10/$J$6-1)),""))))</f>
        <v/>
      </c>
      <c r="W10" s="37" t="str">
        <f t="shared" si="4"/>
        <v/>
      </c>
      <c r="X10" s="37" t="str">
        <f t="shared" si="5"/>
        <v/>
      </c>
      <c r="Y10" s="1">
        <f t="shared" si="6"/>
        <v>2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>
        <f t="shared" si="18"/>
        <v>63.771712158938939</v>
      </c>
      <c r="AL10" s="25" t="str">
        <f t="shared" si="19"/>
        <v xml:space="preserve"> </v>
      </c>
      <c r="AM10" s="1">
        <f t="shared" si="20"/>
        <v>3</v>
      </c>
      <c r="AN10" s="1" t="str">
        <f t="shared" si="21"/>
        <v xml:space="preserve"> </v>
      </c>
      <c r="AO10" t="s">
        <v>1100</v>
      </c>
      <c r="AP10" t="s">
        <v>1241</v>
      </c>
      <c r="AQ10" s="22">
        <v>-293.44998515482166</v>
      </c>
      <c r="AR10" s="21">
        <v>-96.205368859981604</v>
      </c>
      <c r="AS10">
        <v>-15.266800303704176</v>
      </c>
      <c r="AT10">
        <v>293.44998515482166</v>
      </c>
      <c r="AU10">
        <v>96.205368859981604</v>
      </c>
      <c r="AV10" t="s">
        <v>1242</v>
      </c>
    </row>
    <row r="11" spans="1:48" x14ac:dyDescent="0.25">
      <c r="A11" s="14">
        <v>1.3999999999999998E-10</v>
      </c>
      <c r="B11" t="s">
        <v>1101</v>
      </c>
      <c r="C11" s="4">
        <v>2</v>
      </c>
      <c r="D11" s="4">
        <v>0</v>
      </c>
      <c r="E11" s="4">
        <v>0</v>
      </c>
      <c r="F11" s="4">
        <v>2</v>
      </c>
      <c r="G11" s="4">
        <v>10.985000610351563</v>
      </c>
      <c r="H11" s="4">
        <v>10</v>
      </c>
      <c r="I11" s="34">
        <v>414.81400810625746</v>
      </c>
      <c r="J11" s="35" t="s">
        <v>1234</v>
      </c>
      <c r="K11" s="35" t="s">
        <v>1234</v>
      </c>
      <c r="L11" s="35" t="s">
        <v>1234</v>
      </c>
      <c r="M11" s="35" t="s">
        <v>1234</v>
      </c>
      <c r="N11" s="4" t="s">
        <v>119</v>
      </c>
      <c r="O11" s="4" t="s">
        <v>119</v>
      </c>
      <c r="P11" s="35" t="s">
        <v>124</v>
      </c>
      <c r="Q11" s="36">
        <f t="shared" si="0"/>
        <v>100.00000000014001</v>
      </c>
      <c r="R11" s="36" t="str">
        <f t="shared" si="1"/>
        <v xml:space="preserve"> </v>
      </c>
      <c r="S11" s="37" t="str">
        <f t="shared" si="22"/>
        <v/>
      </c>
      <c r="T11" s="37" t="str">
        <f t="shared" si="23"/>
        <v/>
      </c>
      <c r="U11" s="37" t="str">
        <f t="shared" si="2"/>
        <v xml:space="preserve"> </v>
      </c>
      <c r="V11" s="37" t="str">
        <f t="shared" si="3"/>
        <v xml:space="preserve"> </v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 t="str">
        <f t="shared" si="10"/>
        <v xml:space="preserve"> </v>
      </c>
      <c r="AD11" s="1" t="str">
        <f t="shared" si="11"/>
        <v xml:space="preserve"> </v>
      </c>
      <c r="AE11" s="1">
        <f t="shared" si="12"/>
        <v>8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1101</v>
      </c>
      <c r="AP11" t="s">
        <v>1239</v>
      </c>
      <c r="AQ11" s="22" t="e">
        <v>#VALUE!</v>
      </c>
      <c r="AR11" s="21" t="e">
        <v>#VALUE!</v>
      </c>
      <c r="AS11">
        <v>9.8500061035156286</v>
      </c>
      <c r="AT11" t="e">
        <v>#VALUE!</v>
      </c>
      <c r="AU11" t="e">
        <v>#VALUE!</v>
      </c>
      <c r="AV11" t="s">
        <v>1243</v>
      </c>
    </row>
    <row r="12" spans="1:48" x14ac:dyDescent="0.25">
      <c r="A12" s="14">
        <v>1.4999999999999997E-10</v>
      </c>
      <c r="B12" t="s">
        <v>61</v>
      </c>
      <c r="C12" s="4">
        <v>2</v>
      </c>
      <c r="D12" s="4">
        <v>0</v>
      </c>
      <c r="E12" s="4">
        <v>2</v>
      </c>
      <c r="F12" s="4">
        <v>4</v>
      </c>
      <c r="G12" s="4">
        <v>13.075000762939453</v>
      </c>
      <c r="H12" s="4">
        <v>14.44</v>
      </c>
      <c r="I12" s="34">
        <v>633.73684548900269</v>
      </c>
      <c r="J12" s="35" t="s">
        <v>1234</v>
      </c>
      <c r="K12" s="35" t="s">
        <v>1234</v>
      </c>
      <c r="L12" s="35">
        <v>7.2409201201201201</v>
      </c>
      <c r="M12" s="35">
        <v>6.7127683741648108</v>
      </c>
      <c r="N12" s="4" t="s">
        <v>119</v>
      </c>
      <c r="O12" s="4" t="s">
        <v>119</v>
      </c>
      <c r="P12" s="35" t="s">
        <v>124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2"/>
        <v/>
      </c>
      <c r="T12" s="37" t="str">
        <f t="shared" si="23"/>
        <v/>
      </c>
      <c r="U12" s="37" t="str">
        <f t="shared" si="2"/>
        <v xml:space="preserve"> </v>
      </c>
      <c r="V12" s="37" t="str">
        <f t="shared" si="3"/>
        <v xml:space="preserve"> 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 t="str">
        <f t="shared" si="10"/>
        <v xml:space="preserve"> 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61</v>
      </c>
      <c r="AP12" t="s">
        <v>1244</v>
      </c>
      <c r="AQ12" s="22" t="e">
        <v>#VALUE!</v>
      </c>
      <c r="AR12" s="21">
        <v>-17.958516441709339</v>
      </c>
      <c r="AS12">
        <v>-9.4529033037433976</v>
      </c>
      <c r="AT12" t="e">
        <v>#VALUE!</v>
      </c>
      <c r="AU12">
        <v>17.958516441709339</v>
      </c>
      <c r="AV12" t="s">
        <v>1245</v>
      </c>
    </row>
    <row r="13" spans="1:48" x14ac:dyDescent="0.25">
      <c r="A13" s="14">
        <v>1.5999999999999996E-10</v>
      </c>
      <c r="B13" t="s">
        <v>73</v>
      </c>
      <c r="C13" s="4">
        <v>1</v>
      </c>
      <c r="D13" s="4">
        <v>0</v>
      </c>
      <c r="E13" s="4">
        <v>0</v>
      </c>
      <c r="F13" s="4">
        <v>1</v>
      </c>
      <c r="G13" s="4">
        <v>9.6999998092651367</v>
      </c>
      <c r="H13" s="4">
        <v>9.27</v>
      </c>
      <c r="I13" s="34">
        <v>770.53433432086922</v>
      </c>
      <c r="J13" s="35">
        <v>11.734177215189872</v>
      </c>
      <c r="K13" s="35">
        <v>8.9134615384615383</v>
      </c>
      <c r="L13" s="35">
        <v>5.9461269736842102</v>
      </c>
      <c r="M13" s="35">
        <v>4.9334677947598253</v>
      </c>
      <c r="N13" s="4">
        <v>0.79</v>
      </c>
      <c r="O13" s="4">
        <v>51.051625239005737</v>
      </c>
      <c r="P13" s="35" t="s">
        <v>124</v>
      </c>
      <c r="Q13" s="36">
        <f t="shared" si="0"/>
        <v>100.00000000016</v>
      </c>
      <c r="R13" s="36" t="str">
        <f t="shared" si="1"/>
        <v xml:space="preserve"> </v>
      </c>
      <c r="S13" s="37" t="str">
        <f t="shared" si="22"/>
        <v/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 t="str">
        <f t="shared" si="10"/>
        <v xml:space="preserve"> </v>
      </c>
      <c r="AD13" s="1" t="str">
        <f t="shared" si="11"/>
        <v xml:space="preserve"> </v>
      </c>
      <c r="AE13" s="1">
        <f t="shared" si="12"/>
        <v>7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>
        <f t="shared" si="18"/>
        <v>51.051625239165737</v>
      </c>
      <c r="AL13" s="25" t="str">
        <f t="shared" si="19"/>
        <v xml:space="preserve"> </v>
      </c>
      <c r="AM13" s="1">
        <f t="shared" si="20"/>
        <v>10</v>
      </c>
      <c r="AN13" s="1" t="str">
        <f t="shared" si="21"/>
        <v xml:space="preserve"> </v>
      </c>
      <c r="AO13" t="s">
        <v>73</v>
      </c>
      <c r="AP13" t="s">
        <v>1246</v>
      </c>
      <c r="AQ13" s="22">
        <v>-50.548212536538117</v>
      </c>
      <c r="AR13" s="21">
        <v>3.1343662470640909</v>
      </c>
      <c r="AS13">
        <v>4.638617144176238</v>
      </c>
      <c r="AT13">
        <v>50.548212536538117</v>
      </c>
      <c r="AU13">
        <v>-3.1343662470640909</v>
      </c>
      <c r="AV13" t="s">
        <v>1247</v>
      </c>
    </row>
    <row r="14" spans="1:48" x14ac:dyDescent="0.25">
      <c r="A14" s="14">
        <v>1.6999999999999996E-10</v>
      </c>
      <c r="B14" t="s">
        <v>1102</v>
      </c>
      <c r="C14" s="4">
        <v>0</v>
      </c>
      <c r="D14" s="4">
        <v>0</v>
      </c>
      <c r="E14" s="4">
        <v>1</v>
      </c>
      <c r="F14" s="4">
        <v>1</v>
      </c>
      <c r="G14" s="4" t="s">
        <v>119</v>
      </c>
      <c r="H14" s="4">
        <v>3.56</v>
      </c>
      <c r="I14" s="34">
        <v>267.69486089706066</v>
      </c>
      <c r="J14" s="35" t="s">
        <v>1234</v>
      </c>
      <c r="K14" s="35" t="s">
        <v>1234</v>
      </c>
      <c r="L14" s="35" t="s">
        <v>1234</v>
      </c>
      <c r="M14" s="35" t="s">
        <v>1234</v>
      </c>
      <c r="N14" s="4" t="s">
        <v>119</v>
      </c>
      <c r="O14" s="4" t="s">
        <v>119</v>
      </c>
      <c r="P14" s="35" t="s">
        <v>124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 xml:space="preserve"> </v>
      </c>
      <c r="T14" s="37" t="str">
        <f t="shared" si="23"/>
        <v xml:space="preserve"> 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1102</v>
      </c>
      <c r="AP14" t="s">
        <v>1248</v>
      </c>
      <c r="AQ14" s="22" t="e">
        <v>#VALUE!</v>
      </c>
      <c r="AR14" s="21" t="e">
        <v>#VALUE!</v>
      </c>
      <c r="AS14" t="s">
        <v>124</v>
      </c>
      <c r="AT14" t="e">
        <v>#VALUE!</v>
      </c>
      <c r="AU14" t="e">
        <v>#VALUE!</v>
      </c>
      <c r="AV14" t="s">
        <v>1249</v>
      </c>
    </row>
    <row r="15" spans="1:48" x14ac:dyDescent="0.25">
      <c r="A15" s="14">
        <v>1.7999999999999995E-10</v>
      </c>
      <c r="B15" t="s">
        <v>74</v>
      </c>
      <c r="C15" s="4">
        <v>3</v>
      </c>
      <c r="D15" s="4">
        <v>0</v>
      </c>
      <c r="E15" s="4">
        <v>1</v>
      </c>
      <c r="F15" s="4">
        <v>4</v>
      </c>
      <c r="G15" s="4">
        <v>12.125</v>
      </c>
      <c r="H15" s="4">
        <v>10.27</v>
      </c>
      <c r="I15" s="34">
        <v>605.60811781513064</v>
      </c>
      <c r="J15" s="35">
        <v>7.6356877323420074</v>
      </c>
      <c r="K15" s="35">
        <v>4.7002288329519448</v>
      </c>
      <c r="L15" s="35">
        <v>12.823971559502686</v>
      </c>
      <c r="M15" s="35">
        <v>10.692542699724518</v>
      </c>
      <c r="N15" s="4">
        <v>1.345</v>
      </c>
      <c r="O15" s="4">
        <v>51.977401129943502</v>
      </c>
      <c r="P15" s="35">
        <v>3.0185004868549172</v>
      </c>
      <c r="Q15" s="36">
        <f t="shared" si="0"/>
        <v>75.000000000179995</v>
      </c>
      <c r="R15" s="36" t="str">
        <f t="shared" si="1"/>
        <v xml:space="preserve"> </v>
      </c>
      <c r="S15" s="37">
        <f t="shared" si="22"/>
        <v>0.18062317447406048</v>
      </c>
      <c r="T15" s="37" t="str">
        <f t="shared" si="23"/>
        <v/>
      </c>
      <c r="U15" s="37" t="str">
        <f t="shared" si="2"/>
        <v/>
      </c>
      <c r="V15" s="37" t="str">
        <f t="shared" si="3"/>
        <v/>
      </c>
      <c r="W15" s="37" t="str">
        <f t="shared" si="4"/>
        <v/>
      </c>
      <c r="X15" s="37" t="str">
        <f t="shared" si="5"/>
        <v/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>
        <f t="shared" si="10"/>
        <v>15</v>
      </c>
      <c r="AD15" s="1" t="str">
        <f t="shared" si="11"/>
        <v xml:space="preserve"> </v>
      </c>
      <c r="AE15" s="1">
        <f t="shared" si="12"/>
        <v>24</v>
      </c>
      <c r="AF15" s="1" t="str">
        <f t="shared" si="13"/>
        <v xml:space="preserve"> </v>
      </c>
      <c r="AG15" s="38">
        <f t="shared" si="14"/>
        <v>3.0185004870349172</v>
      </c>
      <c r="AH15" s="38" t="str">
        <f t="shared" si="15"/>
        <v xml:space="preserve"> </v>
      </c>
      <c r="AI15" s="1">
        <f t="shared" si="16"/>
        <v>26</v>
      </c>
      <c r="AJ15" s="1" t="str">
        <f t="shared" si="17"/>
        <v xml:space="preserve"> </v>
      </c>
      <c r="AK15" s="25">
        <f t="shared" si="18"/>
        <v>51.977401130123503</v>
      </c>
      <c r="AL15" s="25" t="str">
        <f t="shared" si="19"/>
        <v xml:space="preserve"> </v>
      </c>
      <c r="AM15" s="1">
        <f t="shared" si="20"/>
        <v>9</v>
      </c>
      <c r="AN15" s="1" t="str">
        <f t="shared" si="21"/>
        <v xml:space="preserve"> </v>
      </c>
      <c r="AO15" t="s">
        <v>74</v>
      </c>
      <c r="AP15" t="s">
        <v>1237</v>
      </c>
      <c r="AQ15" s="22">
        <v>2.0349600564081416</v>
      </c>
      <c r="AR15" s="21">
        <v>-108.90945279817785</v>
      </c>
      <c r="AS15">
        <v>18.06231742940605</v>
      </c>
      <c r="AT15">
        <v>-2.0349600564081416</v>
      </c>
      <c r="AU15">
        <v>108.90945279817785</v>
      </c>
      <c r="AV15" t="s">
        <v>1250</v>
      </c>
    </row>
    <row r="16" spans="1:48" x14ac:dyDescent="0.25">
      <c r="A16" s="14">
        <v>1.8999999999999994E-10</v>
      </c>
      <c r="B16" t="s">
        <v>809</v>
      </c>
      <c r="C16" s="4">
        <v>0</v>
      </c>
      <c r="D16" s="4">
        <v>1</v>
      </c>
      <c r="E16" s="4">
        <v>3</v>
      </c>
      <c r="F16" s="4">
        <v>4</v>
      </c>
      <c r="G16" s="4">
        <v>1.8999999761581421</v>
      </c>
      <c r="H16" s="4">
        <v>2.09</v>
      </c>
      <c r="I16" s="34">
        <v>382.48291629797563</v>
      </c>
      <c r="J16" s="35">
        <v>13.933333333333334</v>
      </c>
      <c r="K16" s="35">
        <v>9.086956521739129</v>
      </c>
      <c r="L16" s="35" t="s">
        <v>1234</v>
      </c>
      <c r="M16" s="35" t="s">
        <v>1234</v>
      </c>
      <c r="N16" s="4">
        <v>0.15</v>
      </c>
      <c r="O16" s="4">
        <v>49.999999999999986</v>
      </c>
      <c r="P16" s="35" t="s">
        <v>124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/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809</v>
      </c>
      <c r="AP16" t="s">
        <v>1239</v>
      </c>
      <c r="AQ16" s="22">
        <v>-78.763145429038545</v>
      </c>
      <c r="AR16" s="21" t="e">
        <v>#VALUE!</v>
      </c>
      <c r="AS16">
        <v>-9.0909102316678378</v>
      </c>
      <c r="AT16">
        <v>78.763145429038545</v>
      </c>
      <c r="AU16" t="e">
        <v>#VALUE!</v>
      </c>
      <c r="AV16" t="s">
        <v>1251</v>
      </c>
    </row>
    <row r="17" spans="1:48" x14ac:dyDescent="0.25">
      <c r="A17" s="14">
        <v>1.9999999999999993E-10</v>
      </c>
      <c r="B17" t="s">
        <v>1103</v>
      </c>
      <c r="C17" s="4">
        <v>0</v>
      </c>
      <c r="D17" s="4">
        <v>0</v>
      </c>
      <c r="E17" s="4">
        <v>0</v>
      </c>
      <c r="F17" s="4">
        <v>0</v>
      </c>
      <c r="G17" s="4" t="s">
        <v>119</v>
      </c>
      <c r="H17" s="4">
        <v>31.16</v>
      </c>
      <c r="I17" s="34">
        <v>163.47414131697366</v>
      </c>
      <c r="J17" s="35" t="s">
        <v>1234</v>
      </c>
      <c r="K17" s="35" t="s">
        <v>1234</v>
      </c>
      <c r="L17" s="35" t="s">
        <v>1234</v>
      </c>
      <c r="M17" s="35" t="s">
        <v>1234</v>
      </c>
      <c r="N17" s="4" t="s">
        <v>119</v>
      </c>
      <c r="O17" s="4" t="s">
        <v>119</v>
      </c>
      <c r="P17" s="35" t="s">
        <v>124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1103</v>
      </c>
      <c r="AP17" t="s">
        <v>1252</v>
      </c>
      <c r="AQ17" s="22" t="e">
        <v>#VALUE!</v>
      </c>
      <c r="AR17" s="21" t="e">
        <v>#VALUE!</v>
      </c>
      <c r="AS17" t="s">
        <v>124</v>
      </c>
      <c r="AT17" t="e">
        <v>#VALUE!</v>
      </c>
      <c r="AU17" t="e">
        <v>#VALUE!</v>
      </c>
      <c r="AV17" t="s">
        <v>1253</v>
      </c>
    </row>
    <row r="18" spans="1:48" x14ac:dyDescent="0.25">
      <c r="A18" s="14">
        <v>2.0999999999999992E-10</v>
      </c>
      <c r="B18" t="s">
        <v>81</v>
      </c>
      <c r="C18" s="4">
        <v>0</v>
      </c>
      <c r="D18" s="4">
        <v>0</v>
      </c>
      <c r="E18" s="4">
        <v>0</v>
      </c>
      <c r="F18" s="4">
        <v>0</v>
      </c>
      <c r="G18" s="4" t="s">
        <v>119</v>
      </c>
      <c r="H18" s="4">
        <v>25.88</v>
      </c>
      <c r="I18" s="34">
        <v>225.93427860080797</v>
      </c>
      <c r="J18" s="35" t="s">
        <v>1234</v>
      </c>
      <c r="K18" s="35" t="s">
        <v>1234</v>
      </c>
      <c r="L18" s="35" t="s">
        <v>1234</v>
      </c>
      <c r="M18" s="35" t="s">
        <v>1234</v>
      </c>
      <c r="N18" s="4" t="s">
        <v>119</v>
      </c>
      <c r="O18" s="4" t="s">
        <v>119</v>
      </c>
      <c r="P18" s="35" t="s">
        <v>124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 xml:space="preserve"> </v>
      </c>
      <c r="T18" s="37" t="str">
        <f t="shared" si="23"/>
        <v xml:space="preserve"> </v>
      </c>
      <c r="U18" s="37" t="str">
        <f t="shared" si="2"/>
        <v xml:space="preserve"> </v>
      </c>
      <c r="V18" s="37" t="str">
        <f t="shared" si="3"/>
        <v xml:space="preserve"> </v>
      </c>
      <c r="W18" s="37" t="str">
        <f t="shared" si="4"/>
        <v xml:space="preserve"> </v>
      </c>
      <c r="X18" s="37" t="str">
        <f t="shared" si="5"/>
        <v xml:space="preserve"> </v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81</v>
      </c>
      <c r="AP18" t="s">
        <v>1248</v>
      </c>
      <c r="AQ18" s="22" t="e">
        <v>#VALUE!</v>
      </c>
      <c r="AR18" s="21" t="e">
        <v>#VALUE!</v>
      </c>
      <c r="AS18" t="s">
        <v>124</v>
      </c>
      <c r="AT18" t="e">
        <v>#VALUE!</v>
      </c>
      <c r="AU18" t="e">
        <v>#VALUE!</v>
      </c>
      <c r="AV18" t="s">
        <v>1254</v>
      </c>
    </row>
    <row r="19" spans="1:48" x14ac:dyDescent="0.25">
      <c r="A19" s="14">
        <v>2.1999999999999991E-10</v>
      </c>
      <c r="B19" t="s">
        <v>1104</v>
      </c>
      <c r="C19" s="4">
        <v>0</v>
      </c>
      <c r="D19" s="4">
        <v>0</v>
      </c>
      <c r="E19" s="4">
        <v>3</v>
      </c>
      <c r="F19" s="4">
        <v>3</v>
      </c>
      <c r="G19" s="4">
        <v>13.699999809265137</v>
      </c>
      <c r="H19" s="4">
        <v>18.43</v>
      </c>
      <c r="I19" s="34">
        <v>374.75598869599634</v>
      </c>
      <c r="J19" s="35" t="s">
        <v>1234</v>
      </c>
      <c r="K19" s="35" t="s">
        <v>1234</v>
      </c>
      <c r="L19" s="35">
        <v>12.251541666666666</v>
      </c>
      <c r="M19" s="35">
        <v>9.3841595744680859</v>
      </c>
      <c r="N19" s="4" t="s">
        <v>119</v>
      </c>
      <c r="O19" s="4" t="s">
        <v>119</v>
      </c>
      <c r="P19" s="35" t="s">
        <v>124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 xml:space="preserve"> </v>
      </c>
      <c r="V19" s="37" t="str">
        <f t="shared" si="3"/>
        <v xml:space="preserve"> </v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1104</v>
      </c>
      <c r="AP19" t="s">
        <v>1241</v>
      </c>
      <c r="AQ19" s="22" t="e">
        <v>#VALUE!</v>
      </c>
      <c r="AR19" s="21">
        <v>-99.584259341313228</v>
      </c>
      <c r="AS19">
        <v>-25.664678191724711</v>
      </c>
      <c r="AT19" t="e">
        <v>#VALUE!</v>
      </c>
      <c r="AU19">
        <v>99.584259341313228</v>
      </c>
      <c r="AV19" t="s">
        <v>1255</v>
      </c>
    </row>
    <row r="20" spans="1:48" x14ac:dyDescent="0.25">
      <c r="A20" s="14">
        <v>2.299999999999999E-10</v>
      </c>
      <c r="B20" t="s">
        <v>7</v>
      </c>
      <c r="C20" s="4">
        <v>12</v>
      </c>
      <c r="D20" s="4">
        <v>3</v>
      </c>
      <c r="E20" s="4">
        <v>3</v>
      </c>
      <c r="F20" s="4">
        <v>18</v>
      </c>
      <c r="G20" s="4">
        <v>36.75</v>
      </c>
      <c r="H20" s="4">
        <v>34.82</v>
      </c>
      <c r="I20" s="34">
        <v>3189.5748706562808</v>
      </c>
      <c r="J20" s="35">
        <v>10.19619326500732</v>
      </c>
      <c r="K20" s="35">
        <v>12.475815120028663</v>
      </c>
      <c r="L20" s="35">
        <v>6.2029066330523399</v>
      </c>
      <c r="M20" s="35">
        <v>5.564381773456951</v>
      </c>
      <c r="N20" s="4">
        <v>3.415</v>
      </c>
      <c r="O20" s="4">
        <v>149.99999999999997</v>
      </c>
      <c r="P20" s="35">
        <v>3.8885697874784606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/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 t="str">
        <f t="shared" si="4"/>
        <v/>
      </c>
      <c r="X20" s="37" t="str">
        <f t="shared" si="5"/>
        <v/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3.8885697877084606</v>
      </c>
      <c r="AH20" s="38" t="str">
        <f t="shared" si="15"/>
        <v xml:space="preserve"> </v>
      </c>
      <c r="AI20" s="1">
        <f t="shared" si="16"/>
        <v>21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7</v>
      </c>
      <c r="AP20" t="s">
        <v>1244</v>
      </c>
      <c r="AQ20" s="22">
        <v>-30.816046372374672</v>
      </c>
      <c r="AR20" s="21">
        <v>-1.0487136887727955</v>
      </c>
      <c r="AS20">
        <v>5.5427914991384331</v>
      </c>
      <c r="AT20">
        <v>30.816046372374672</v>
      </c>
      <c r="AU20">
        <v>1.0487136887727955</v>
      </c>
      <c r="AV20" t="s">
        <v>1256</v>
      </c>
    </row>
    <row r="21" spans="1:48" x14ac:dyDescent="0.25">
      <c r="A21" s="14">
        <v>2.399999999999999E-10</v>
      </c>
      <c r="B21" t="s">
        <v>1105</v>
      </c>
      <c r="C21" s="4">
        <v>1</v>
      </c>
      <c r="D21" s="4">
        <v>0</v>
      </c>
      <c r="E21" s="4">
        <v>0</v>
      </c>
      <c r="F21" s="4">
        <v>1</v>
      </c>
      <c r="G21" s="4">
        <v>70</v>
      </c>
      <c r="H21" s="4">
        <v>56.9</v>
      </c>
      <c r="I21" s="34">
        <v>184.15674667883968</v>
      </c>
      <c r="J21" s="35" t="s">
        <v>1234</v>
      </c>
      <c r="K21" s="35" t="s">
        <v>1234</v>
      </c>
      <c r="L21" s="35">
        <v>20.41510606060606</v>
      </c>
      <c r="M21" s="35">
        <v>12.249063636363635</v>
      </c>
      <c r="N21" s="4" t="s">
        <v>119</v>
      </c>
      <c r="O21" s="4" t="s">
        <v>119</v>
      </c>
      <c r="P21" s="35" t="s">
        <v>124</v>
      </c>
      <c r="Q21" s="36">
        <f t="shared" si="0"/>
        <v>100.00000000023999</v>
      </c>
      <c r="R21" s="36" t="str">
        <f t="shared" si="1"/>
        <v xml:space="preserve"> </v>
      </c>
      <c r="S21" s="37">
        <f t="shared" si="22"/>
        <v>0.23022847124175747</v>
      </c>
      <c r="T21" s="37" t="str">
        <f t="shared" si="23"/>
        <v/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/>
      </c>
      <c r="X21" s="37" t="str">
        <f t="shared" si="5"/>
        <v/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>
        <f t="shared" si="10"/>
        <v>8</v>
      </c>
      <c r="AD21" s="1" t="str">
        <f t="shared" si="11"/>
        <v xml:space="preserve"> </v>
      </c>
      <c r="AE21" s="1">
        <f t="shared" si="12"/>
        <v>6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1105</v>
      </c>
      <c r="AP21" t="s">
        <v>1252</v>
      </c>
      <c r="AQ21" s="22" t="e">
        <v>#VALUE!</v>
      </c>
      <c r="AR21" s="21">
        <v>-232.57315147253567</v>
      </c>
      <c r="AS21">
        <v>23.022847100175746</v>
      </c>
      <c r="AT21" t="e">
        <v>#VALUE!</v>
      </c>
      <c r="AU21">
        <v>232.57315147253567</v>
      </c>
      <c r="AV21" t="s">
        <v>1257</v>
      </c>
    </row>
    <row r="22" spans="1:48" x14ac:dyDescent="0.25">
      <c r="A22" s="14">
        <v>2.4999999999999991E-10</v>
      </c>
      <c r="B22" t="s">
        <v>43</v>
      </c>
      <c r="C22" s="4">
        <v>4</v>
      </c>
      <c r="D22" s="4">
        <v>0</v>
      </c>
      <c r="E22" s="4">
        <v>11</v>
      </c>
      <c r="F22" s="4">
        <v>15</v>
      </c>
      <c r="G22" s="4">
        <v>19.799999237060547</v>
      </c>
      <c r="H22" s="4">
        <v>18.04</v>
      </c>
      <c r="I22" s="34">
        <v>5575.7509575882668</v>
      </c>
      <c r="J22" s="35">
        <v>8.5094339622641506</v>
      </c>
      <c r="K22" s="35">
        <v>6.1633071404168085</v>
      </c>
      <c r="L22" s="35">
        <v>11.398800150700414</v>
      </c>
      <c r="M22" s="35">
        <v>8.7099780038297538</v>
      </c>
      <c r="N22" s="4">
        <v>2.12</v>
      </c>
      <c r="O22" s="4">
        <v>44.709897610921502</v>
      </c>
      <c r="P22" s="35">
        <v>1.4412416851441243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43</v>
      </c>
      <c r="AP22" t="s">
        <v>1237</v>
      </c>
      <c r="AQ22" s="22">
        <v>-9.1751086781119096</v>
      </c>
      <c r="AR22" s="21">
        <v>-85.692637494507835</v>
      </c>
      <c r="AS22">
        <v>9.756093331821214</v>
      </c>
      <c r="AT22">
        <v>9.1751086781119096</v>
      </c>
      <c r="AU22">
        <v>85.692637494507835</v>
      </c>
      <c r="AV22" t="s">
        <v>1258</v>
      </c>
    </row>
    <row r="23" spans="1:48" x14ac:dyDescent="0.25">
      <c r="A23" s="14">
        <v>2.5999999999999993E-10</v>
      </c>
      <c r="B23" t="s">
        <v>1106</v>
      </c>
      <c r="C23" s="4">
        <v>7</v>
      </c>
      <c r="D23" s="4">
        <v>1</v>
      </c>
      <c r="E23" s="4">
        <v>4</v>
      </c>
      <c r="F23" s="4">
        <v>12</v>
      </c>
      <c r="G23" s="4">
        <v>16.174999237060547</v>
      </c>
      <c r="H23" s="4">
        <v>17.690000000000001</v>
      </c>
      <c r="I23" s="34">
        <v>719.41762778428381</v>
      </c>
      <c r="J23" s="35" t="s">
        <v>1234</v>
      </c>
      <c r="K23" s="35">
        <v>13.503816793893129</v>
      </c>
      <c r="L23" s="35">
        <v>12.579095658342855</v>
      </c>
      <c r="M23" s="35">
        <v>11.179357541899442</v>
      </c>
      <c r="N23" s="4">
        <v>-0.105</v>
      </c>
      <c r="O23" s="4" t="s">
        <v>119</v>
      </c>
      <c r="P23" s="35">
        <v>5.6529112492933855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/>
      </c>
      <c r="T23" s="37" t="str">
        <f t="shared" si="23"/>
        <v/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/>
      </c>
      <c r="X23" s="37" t="str">
        <f t="shared" si="5"/>
        <v/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>
        <f t="shared" si="14"/>
        <v>5.6529112495533855</v>
      </c>
      <c r="AH23" s="38" t="str">
        <f t="shared" si="15"/>
        <v xml:space="preserve"> </v>
      </c>
      <c r="AI23" s="1">
        <f t="shared" si="16"/>
        <v>8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1106</v>
      </c>
      <c r="AP23" t="s">
        <v>1246</v>
      </c>
      <c r="AQ23" s="22" t="e">
        <v>#VALUE!</v>
      </c>
      <c r="AR23" s="21">
        <v>-104.92029154049764</v>
      </c>
      <c r="AS23">
        <v>-8.5641648555085048</v>
      </c>
      <c r="AT23" t="e">
        <v>#VALUE!</v>
      </c>
      <c r="AU23">
        <v>104.92029154049764</v>
      </c>
      <c r="AV23" t="s">
        <v>1259</v>
      </c>
    </row>
    <row r="24" spans="1:48" x14ac:dyDescent="0.25">
      <c r="A24" s="14">
        <v>2.6999999999999995E-10</v>
      </c>
      <c r="B24" t="s">
        <v>1107</v>
      </c>
      <c r="C24" s="4">
        <v>1</v>
      </c>
      <c r="D24" s="4">
        <v>0</v>
      </c>
      <c r="E24" s="4">
        <v>0</v>
      </c>
      <c r="F24" s="4">
        <v>1</v>
      </c>
      <c r="G24" s="4" t="s">
        <v>119</v>
      </c>
      <c r="H24" s="4">
        <v>28.32</v>
      </c>
      <c r="I24" s="34">
        <v>172.75783396425314</v>
      </c>
      <c r="J24" s="35" t="s">
        <v>1234</v>
      </c>
      <c r="K24" s="35" t="s">
        <v>1234</v>
      </c>
      <c r="L24" s="35" t="s">
        <v>1234</v>
      </c>
      <c r="M24" s="35" t="s">
        <v>1234</v>
      </c>
      <c r="N24" s="4" t="s">
        <v>119</v>
      </c>
      <c r="O24" s="4" t="s">
        <v>119</v>
      </c>
      <c r="P24" s="35" t="s">
        <v>124</v>
      </c>
      <c r="Q24" s="36">
        <f t="shared" si="0"/>
        <v>100.00000000027001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>
        <f t="shared" si="12"/>
        <v>5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1107</v>
      </c>
      <c r="AP24" t="s">
        <v>1241</v>
      </c>
      <c r="AQ24" s="22" t="e">
        <v>#VALUE!</v>
      </c>
      <c r="AR24" s="21" t="e">
        <v>#VALUE!</v>
      </c>
      <c r="AS24" t="s">
        <v>124</v>
      </c>
      <c r="AT24" t="e">
        <v>#VALUE!</v>
      </c>
      <c r="AU24" t="e">
        <v>#VALUE!</v>
      </c>
      <c r="AV24" t="s">
        <v>1260</v>
      </c>
    </row>
    <row r="25" spans="1:48" x14ac:dyDescent="0.25">
      <c r="A25" s="14">
        <v>2.7999999999999996E-10</v>
      </c>
      <c r="B25" t="s">
        <v>33</v>
      </c>
      <c r="C25" s="4">
        <v>14</v>
      </c>
      <c r="D25" s="4">
        <v>0</v>
      </c>
      <c r="E25" s="4">
        <v>12</v>
      </c>
      <c r="F25" s="4">
        <v>26</v>
      </c>
      <c r="G25" s="4">
        <v>87.75</v>
      </c>
      <c r="H25" s="4">
        <v>73.599999999999994</v>
      </c>
      <c r="I25" s="34">
        <v>6058.171515407842</v>
      </c>
      <c r="J25" s="35">
        <v>18.828344845228955</v>
      </c>
      <c r="K25" s="35">
        <v>18.119153126538649</v>
      </c>
      <c r="L25" s="35">
        <v>9.7815725007627208</v>
      </c>
      <c r="M25" s="35">
        <v>8.7254866178230781</v>
      </c>
      <c r="N25" s="4">
        <v>3.9090000000000003</v>
      </c>
      <c r="O25" s="4">
        <v>107.3740053050398</v>
      </c>
      <c r="P25" s="35">
        <v>4.1114130434782616</v>
      </c>
      <c r="Q25" s="36" t="str">
        <f t="shared" si="0"/>
        <v xml:space="preserve"> </v>
      </c>
      <c r="R25" s="36" t="str">
        <f t="shared" si="1"/>
        <v xml:space="preserve"> </v>
      </c>
      <c r="S25" s="37">
        <f t="shared" si="22"/>
        <v>0.19225543506260886</v>
      </c>
      <c r="T25" s="37" t="str">
        <f t="shared" si="23"/>
        <v/>
      </c>
      <c r="U25" s="37" t="str">
        <f t="shared" si="2"/>
        <v/>
      </c>
      <c r="V25" s="37" t="str">
        <f t="shared" si="3"/>
        <v/>
      </c>
      <c r="W25" s="37" t="str">
        <f t="shared" si="4"/>
        <v/>
      </c>
      <c r="X25" s="37" t="str">
        <f t="shared" si="5"/>
        <v/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>
        <f t="shared" si="10"/>
        <v>13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>
        <f t="shared" si="14"/>
        <v>4.1114130437582617</v>
      </c>
      <c r="AH25" s="38" t="str">
        <f t="shared" si="15"/>
        <v xml:space="preserve"> </v>
      </c>
      <c r="AI25" s="1">
        <f t="shared" si="16"/>
        <v>18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33</v>
      </c>
      <c r="AP25" t="s">
        <v>1235</v>
      </c>
      <c r="AQ25" s="22">
        <v>-141.56560869060422</v>
      </c>
      <c r="AR25" s="21">
        <v>-59.347121845869857</v>
      </c>
      <c r="AS25">
        <v>19.225543478260889</v>
      </c>
      <c r="AT25">
        <v>141.56560869060422</v>
      </c>
      <c r="AU25">
        <v>59.347121845869857</v>
      </c>
      <c r="AV25" t="s">
        <v>1261</v>
      </c>
    </row>
    <row r="26" spans="1:48" x14ac:dyDescent="0.25">
      <c r="A26" s="14">
        <v>2.8999999999999998E-10</v>
      </c>
      <c r="B26" t="s">
        <v>1108</v>
      </c>
      <c r="C26" s="4">
        <v>1</v>
      </c>
      <c r="D26" s="4">
        <v>2</v>
      </c>
      <c r="E26" s="4">
        <v>6</v>
      </c>
      <c r="F26" s="4">
        <v>9</v>
      </c>
      <c r="G26" s="4">
        <v>17.450000762939453</v>
      </c>
      <c r="H26" s="4">
        <v>15.89</v>
      </c>
      <c r="I26" s="34">
        <v>129.2430311531065</v>
      </c>
      <c r="J26" s="35">
        <v>26.705882352941178</v>
      </c>
      <c r="K26" s="35">
        <v>24.635658914728683</v>
      </c>
      <c r="L26" s="35">
        <v>2.8571011470281542</v>
      </c>
      <c r="M26" s="35">
        <v>2.2414594240837693</v>
      </c>
      <c r="N26" s="4">
        <v>0.59499999999999997</v>
      </c>
      <c r="O26" s="4">
        <v>-1.6528925619834725</v>
      </c>
      <c r="P26" s="35">
        <v>1.1957205789804908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/>
      </c>
      <c r="T26" s="37" t="str">
        <f t="shared" si="23"/>
        <v/>
      </c>
      <c r="U26" s="37">
        <f t="shared" si="2"/>
        <v>2.4263355484710178</v>
      </c>
      <c r="V26" s="37" t="str">
        <f t="shared" si="3"/>
        <v/>
      </c>
      <c r="W26" s="37" t="str">
        <f t="shared" si="4"/>
        <v/>
      </c>
      <c r="X26" s="37">
        <f t="shared" si="5"/>
        <v>-0.53456272540435612</v>
      </c>
      <c r="Y26" s="1">
        <f t="shared" si="6"/>
        <v>3</v>
      </c>
      <c r="Z26" s="1" t="str">
        <f t="shared" si="7"/>
        <v xml:space="preserve"> </v>
      </c>
      <c r="AA26" s="1" t="str">
        <f t="shared" si="8"/>
        <v xml:space="preserve"> </v>
      </c>
      <c r="AB26" s="1">
        <f t="shared" si="9"/>
        <v>2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1108</v>
      </c>
      <c r="AP26" t="s">
        <v>1235</v>
      </c>
      <c r="AQ26" s="22">
        <v>-242.63355484710178</v>
      </c>
      <c r="AR26" s="21">
        <v>53.456272540435613</v>
      </c>
      <c r="AS26">
        <v>9.8175000814314295</v>
      </c>
      <c r="AT26">
        <v>242.63355484710178</v>
      </c>
      <c r="AU26">
        <v>-53.456272540435613</v>
      </c>
      <c r="AV26" t="s">
        <v>1262</v>
      </c>
    </row>
    <row r="27" spans="1:48" x14ac:dyDescent="0.25">
      <c r="A27" s="14">
        <v>3E-10</v>
      </c>
      <c r="B27" t="s">
        <v>1109</v>
      </c>
      <c r="C27" s="4">
        <v>3</v>
      </c>
      <c r="D27" s="4">
        <v>0</v>
      </c>
      <c r="E27" s="4">
        <v>2</v>
      </c>
      <c r="F27" s="4">
        <v>5</v>
      </c>
      <c r="G27" s="4">
        <v>20.799999237060547</v>
      </c>
      <c r="H27" s="4">
        <v>26.16</v>
      </c>
      <c r="I27" s="34">
        <v>1082.0216604468274</v>
      </c>
      <c r="J27" s="35" t="s">
        <v>1234</v>
      </c>
      <c r="K27" s="35" t="s">
        <v>1234</v>
      </c>
      <c r="L27" s="35">
        <v>11.369369785794813</v>
      </c>
      <c r="M27" s="35">
        <v>9.2860322283609573</v>
      </c>
      <c r="N27" s="4" t="s">
        <v>119</v>
      </c>
      <c r="O27" s="4" t="s">
        <v>119</v>
      </c>
      <c r="P27" s="35" t="s">
        <v>124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/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1109</v>
      </c>
      <c r="AP27" t="s">
        <v>1244</v>
      </c>
      <c r="AQ27" s="22" t="e">
        <v>#VALUE!</v>
      </c>
      <c r="AR27" s="21">
        <v>-85.213200886312634</v>
      </c>
      <c r="AS27">
        <v>-20.489299552520844</v>
      </c>
      <c r="AT27" t="e">
        <v>#VALUE!</v>
      </c>
      <c r="AU27">
        <v>85.213200886312634</v>
      </c>
      <c r="AV27" t="s">
        <v>1263</v>
      </c>
    </row>
    <row r="28" spans="1:48" x14ac:dyDescent="0.25">
      <c r="A28" s="14">
        <v>3.1000000000000002E-10</v>
      </c>
      <c r="B28" t="s">
        <v>1110</v>
      </c>
      <c r="C28" s="4">
        <v>0</v>
      </c>
      <c r="D28" s="4">
        <v>0</v>
      </c>
      <c r="E28" s="4">
        <v>0</v>
      </c>
      <c r="F28" s="4">
        <v>0</v>
      </c>
      <c r="G28" s="4" t="s">
        <v>119</v>
      </c>
      <c r="H28" s="4">
        <v>34.14</v>
      </c>
      <c r="I28" s="34">
        <v>656.02225361404464</v>
      </c>
      <c r="J28" s="35" t="s">
        <v>1234</v>
      </c>
      <c r="K28" s="35" t="s">
        <v>1234</v>
      </c>
      <c r="L28" s="35" t="s">
        <v>1234</v>
      </c>
      <c r="M28" s="35" t="s">
        <v>1234</v>
      </c>
      <c r="N28" s="4" t="s">
        <v>119</v>
      </c>
      <c r="O28" s="4" t="s">
        <v>119</v>
      </c>
      <c r="P28" s="35" t="s">
        <v>124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1110</v>
      </c>
      <c r="AP28" t="s">
        <v>1241</v>
      </c>
      <c r="AQ28" s="22" t="e">
        <v>#VALUE!</v>
      </c>
      <c r="AR28" s="21" t="e">
        <v>#VALUE!</v>
      </c>
      <c r="AS28" t="s">
        <v>124</v>
      </c>
      <c r="AT28" t="e">
        <v>#VALUE!</v>
      </c>
      <c r="AU28" t="e">
        <v>#VALUE!</v>
      </c>
      <c r="AV28" t="s">
        <v>1264</v>
      </c>
    </row>
    <row r="29" spans="1:48" x14ac:dyDescent="0.25">
      <c r="A29" s="14">
        <v>3.2000000000000003E-10</v>
      </c>
      <c r="B29" t="s">
        <v>1111</v>
      </c>
      <c r="C29" s="4">
        <v>0</v>
      </c>
      <c r="D29" s="4">
        <v>0</v>
      </c>
      <c r="E29" s="4">
        <v>0</v>
      </c>
      <c r="F29" s="4">
        <v>0</v>
      </c>
      <c r="G29" s="4" t="s">
        <v>119</v>
      </c>
      <c r="H29" s="4">
        <v>12.12</v>
      </c>
      <c r="I29" s="34">
        <v>295.73798695575533</v>
      </c>
      <c r="J29" s="35" t="s">
        <v>1234</v>
      </c>
      <c r="K29" s="35" t="s">
        <v>1234</v>
      </c>
      <c r="L29" s="35" t="s">
        <v>1234</v>
      </c>
      <c r="M29" s="35" t="s">
        <v>1234</v>
      </c>
      <c r="N29" s="4" t="s">
        <v>119</v>
      </c>
      <c r="O29" s="4" t="s">
        <v>119</v>
      </c>
      <c r="P29" s="35" t="s">
        <v>124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1111</v>
      </c>
      <c r="AP29" t="s">
        <v>1241</v>
      </c>
      <c r="AQ29" s="22" t="e">
        <v>#VALUE!</v>
      </c>
      <c r="AR29" s="21" t="e">
        <v>#VALUE!</v>
      </c>
      <c r="AS29" t="s">
        <v>124</v>
      </c>
      <c r="AT29" t="e">
        <v>#VALUE!</v>
      </c>
      <c r="AU29" t="e">
        <v>#VALUE!</v>
      </c>
      <c r="AV29" t="s">
        <v>1265</v>
      </c>
    </row>
    <row r="30" spans="1:48" x14ac:dyDescent="0.25">
      <c r="A30" s="14">
        <v>3.3000000000000005E-10</v>
      </c>
      <c r="B30" t="s">
        <v>52</v>
      </c>
      <c r="C30" s="4">
        <v>17</v>
      </c>
      <c r="D30" s="4">
        <v>0</v>
      </c>
      <c r="E30" s="4">
        <v>3</v>
      </c>
      <c r="F30" s="4">
        <v>20</v>
      </c>
      <c r="G30" s="4">
        <v>79.699996948242187</v>
      </c>
      <c r="H30" s="4">
        <v>79</v>
      </c>
      <c r="I30" s="34">
        <v>2724.1204334957192</v>
      </c>
      <c r="J30" s="35">
        <v>14.329766007618357</v>
      </c>
      <c r="K30" s="35">
        <v>12.80388978930308</v>
      </c>
      <c r="L30" s="35">
        <v>7.8413074087158972</v>
      </c>
      <c r="M30" s="35">
        <v>6.7992959153905304</v>
      </c>
      <c r="N30" s="4">
        <v>5.5129999999999999</v>
      </c>
      <c r="O30" s="4">
        <v>45.193573874111131</v>
      </c>
      <c r="P30" s="35">
        <v>3.9392405063291136</v>
      </c>
      <c r="Q30" s="36">
        <f t="shared" si="0"/>
        <v>85.000000000330004</v>
      </c>
      <c r="R30" s="36" t="str">
        <f t="shared" si="1"/>
        <v xml:space="preserve"> </v>
      </c>
      <c r="S30" s="37" t="str">
        <f t="shared" si="22"/>
        <v/>
      </c>
      <c r="T30" s="37" t="str">
        <f t="shared" si="23"/>
        <v/>
      </c>
      <c r="U30" s="37" t="str">
        <f t="shared" si="2"/>
        <v/>
      </c>
      <c r="V30" s="37" t="str">
        <f t="shared" si="3"/>
        <v/>
      </c>
      <c r="W30" s="37" t="str">
        <f t="shared" si="4"/>
        <v/>
      </c>
      <c r="X30" s="37" t="str">
        <f t="shared" si="5"/>
        <v/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>
        <f t="shared" si="12"/>
        <v>18</v>
      </c>
      <c r="AF30" s="1" t="str">
        <f t="shared" si="13"/>
        <v xml:space="preserve"> </v>
      </c>
      <c r="AG30" s="38">
        <f t="shared" si="14"/>
        <v>3.9392405066591136</v>
      </c>
      <c r="AH30" s="38" t="str">
        <f t="shared" si="15"/>
        <v xml:space="preserve"> </v>
      </c>
      <c r="AI30" s="1">
        <f t="shared" si="16"/>
        <v>19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52</v>
      </c>
      <c r="AP30" t="s">
        <v>1235</v>
      </c>
      <c r="AQ30" s="22">
        <v>-83.84933335770144</v>
      </c>
      <c r="AR30" s="21">
        <v>-27.739151040402209</v>
      </c>
      <c r="AS30">
        <v>0.88607208638251667</v>
      </c>
      <c r="AT30">
        <v>83.84933335770144</v>
      </c>
      <c r="AU30">
        <v>27.739151040402209</v>
      </c>
      <c r="AV30" t="s">
        <v>1266</v>
      </c>
    </row>
    <row r="31" spans="1:48" x14ac:dyDescent="0.25">
      <c r="A31" s="14">
        <v>3.4000000000000007E-10</v>
      </c>
      <c r="B31" t="s">
        <v>84</v>
      </c>
      <c r="C31" s="4">
        <v>0</v>
      </c>
      <c r="D31" s="4">
        <v>1</v>
      </c>
      <c r="E31" s="4">
        <v>0</v>
      </c>
      <c r="F31" s="4">
        <v>1</v>
      </c>
      <c r="G31" s="4">
        <v>14</v>
      </c>
      <c r="H31" s="4">
        <v>16.86</v>
      </c>
      <c r="I31" s="34">
        <v>230.78434428073362</v>
      </c>
      <c r="J31" s="35" t="s">
        <v>1234</v>
      </c>
      <c r="K31" s="35" t="s">
        <v>1234</v>
      </c>
      <c r="L31" s="35" t="s">
        <v>1234</v>
      </c>
      <c r="M31" s="35" t="s">
        <v>1234</v>
      </c>
      <c r="N31" s="4" t="s">
        <v>119</v>
      </c>
      <c r="O31" s="4" t="s">
        <v>119</v>
      </c>
      <c r="P31" s="35" t="s">
        <v>124</v>
      </c>
      <c r="Q31" s="36" t="str">
        <f t="shared" si="0"/>
        <v/>
      </c>
      <c r="R31" s="36">
        <f t="shared" si="1"/>
        <v>100.00000000033999</v>
      </c>
      <c r="S31" s="37" t="str">
        <f t="shared" si="22"/>
        <v/>
      </c>
      <c r="T31" s="37" t="str">
        <f t="shared" si="23"/>
        <v/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>
        <f t="shared" si="13"/>
        <v>4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84</v>
      </c>
      <c r="AP31" t="s">
        <v>1241</v>
      </c>
      <c r="AQ31" s="22" t="e">
        <v>#VALUE!</v>
      </c>
      <c r="AR31" s="21" t="e">
        <v>#VALUE!</v>
      </c>
      <c r="AS31">
        <v>-16.9632265717675</v>
      </c>
      <c r="AT31" t="e">
        <v>#VALUE!</v>
      </c>
      <c r="AU31" t="e">
        <v>#VALUE!</v>
      </c>
      <c r="AV31" t="s">
        <v>1267</v>
      </c>
    </row>
    <row r="32" spans="1:48" x14ac:dyDescent="0.25">
      <c r="A32" s="14">
        <v>3.5000000000000008E-10</v>
      </c>
      <c r="B32" t="s">
        <v>1112</v>
      </c>
      <c r="C32" s="4">
        <v>2</v>
      </c>
      <c r="D32" s="4">
        <v>1</v>
      </c>
      <c r="E32" s="4">
        <v>5</v>
      </c>
      <c r="F32" s="4">
        <v>8</v>
      </c>
      <c r="G32" s="4">
        <v>19.100000381469727</v>
      </c>
      <c r="H32" s="4">
        <v>21.6</v>
      </c>
      <c r="I32" s="34">
        <v>395.54060342694544</v>
      </c>
      <c r="J32" s="35">
        <v>18.897637795275593</v>
      </c>
      <c r="K32" s="35">
        <v>12.485549132947979</v>
      </c>
      <c r="L32" s="35">
        <v>10.825159523809523</v>
      </c>
      <c r="M32" s="35">
        <v>9.0478945273631837</v>
      </c>
      <c r="N32" s="4">
        <v>1.143</v>
      </c>
      <c r="O32" s="4">
        <v>929.7297297297298</v>
      </c>
      <c r="P32" s="35" t="s">
        <v>124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/>
      </c>
      <c r="T32" s="37" t="str">
        <f t="shared" si="23"/>
        <v/>
      </c>
      <c r="U32" s="37" t="str">
        <f t="shared" si="2"/>
        <v/>
      </c>
      <c r="V32" s="37" t="str">
        <f t="shared" si="3"/>
        <v/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1112</v>
      </c>
      <c r="AP32" t="s">
        <v>1241</v>
      </c>
      <c r="AQ32" s="22">
        <v>-142.45462967431672</v>
      </c>
      <c r="AR32" s="21">
        <v>-76.347720523152134</v>
      </c>
      <c r="AS32">
        <v>-11.57407230801053</v>
      </c>
      <c r="AT32">
        <v>142.45462967431672</v>
      </c>
      <c r="AU32">
        <v>76.347720523152134</v>
      </c>
      <c r="AV32" t="s">
        <v>1268</v>
      </c>
    </row>
    <row r="33" spans="1:48" x14ac:dyDescent="0.25">
      <c r="A33" s="14">
        <v>3.600000000000001E-10</v>
      </c>
      <c r="B33" t="s">
        <v>1062</v>
      </c>
      <c r="C33" s="4">
        <v>0</v>
      </c>
      <c r="D33" s="4">
        <v>0</v>
      </c>
      <c r="E33" s="4">
        <v>1</v>
      </c>
      <c r="F33" s="4">
        <v>1</v>
      </c>
      <c r="G33" s="4" t="s">
        <v>119</v>
      </c>
      <c r="H33" s="4">
        <v>173.7</v>
      </c>
      <c r="I33" s="34">
        <v>572.18712253456965</v>
      </c>
      <c r="J33" s="35" t="s">
        <v>1234</v>
      </c>
      <c r="K33" s="35" t="s">
        <v>1234</v>
      </c>
      <c r="L33" s="35" t="s">
        <v>1234</v>
      </c>
      <c r="M33" s="35" t="s">
        <v>1234</v>
      </c>
      <c r="N33" s="4" t="s">
        <v>119</v>
      </c>
      <c r="O33" s="4" t="s">
        <v>119</v>
      </c>
      <c r="P33" s="35" t="s">
        <v>124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2"/>
        <v xml:space="preserve"> </v>
      </c>
      <c r="T33" s="37" t="str">
        <f t="shared" si="23"/>
        <v xml:space="preserve"> </v>
      </c>
      <c r="U33" s="37" t="str">
        <f t="shared" si="2"/>
        <v xml:space="preserve"> </v>
      </c>
      <c r="V33" s="37" t="str">
        <f t="shared" si="3"/>
        <v xml:space="preserve"> </v>
      </c>
      <c r="W33" s="37" t="str">
        <f t="shared" si="4"/>
        <v xml:space="preserve"> </v>
      </c>
      <c r="X33" s="37" t="str">
        <f t="shared" si="5"/>
        <v xml:space="preserve"> 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1062</v>
      </c>
      <c r="AP33" t="s">
        <v>1237</v>
      </c>
      <c r="AQ33" s="22" t="e">
        <v>#VALUE!</v>
      </c>
      <c r="AR33" s="21" t="e">
        <v>#VALUE!</v>
      </c>
      <c r="AS33" t="s">
        <v>124</v>
      </c>
      <c r="AT33" t="e">
        <v>#VALUE!</v>
      </c>
      <c r="AU33" t="e">
        <v>#VALUE!</v>
      </c>
      <c r="AV33" t="s">
        <v>1269</v>
      </c>
    </row>
    <row r="34" spans="1:48" x14ac:dyDescent="0.25">
      <c r="A34" s="14">
        <v>3.7000000000000012E-10</v>
      </c>
      <c r="B34" t="s">
        <v>1113</v>
      </c>
      <c r="C34" s="4">
        <v>0</v>
      </c>
      <c r="D34" s="4">
        <v>0</v>
      </c>
      <c r="E34" s="4">
        <v>0</v>
      </c>
      <c r="F34" s="4">
        <v>0</v>
      </c>
      <c r="G34" s="4" t="s">
        <v>119</v>
      </c>
      <c r="H34" s="4">
        <v>26.5</v>
      </c>
      <c r="I34" s="34">
        <v>718.53799525432737</v>
      </c>
      <c r="J34" s="35" t="s">
        <v>1234</v>
      </c>
      <c r="K34" s="35" t="s">
        <v>1234</v>
      </c>
      <c r="L34" s="35" t="s">
        <v>1234</v>
      </c>
      <c r="M34" s="35" t="s">
        <v>1234</v>
      </c>
      <c r="N34" s="4" t="s">
        <v>119</v>
      </c>
      <c r="O34" s="4" t="s">
        <v>119</v>
      </c>
      <c r="P34" s="35" t="s">
        <v>124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 xml:space="preserve"> </v>
      </c>
      <c r="T34" s="37" t="str">
        <f t="shared" si="23"/>
        <v xml:space="preserve"> </v>
      </c>
      <c r="U34" s="37" t="str">
        <f t="shared" si="2"/>
        <v xml:space="preserve"> </v>
      </c>
      <c r="V34" s="37" t="str">
        <f t="shared" si="3"/>
        <v xml:space="preserve"> </v>
      </c>
      <c r="W34" s="37" t="str">
        <f t="shared" si="4"/>
        <v xml:space="preserve"> </v>
      </c>
      <c r="X34" s="37" t="str">
        <f t="shared" si="5"/>
        <v xml:space="preserve"> 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1113</v>
      </c>
      <c r="AP34" t="s">
        <v>1270</v>
      </c>
      <c r="AQ34" s="22" t="e">
        <v>#VALUE!</v>
      </c>
      <c r="AR34" s="21" t="e">
        <v>#VALUE!</v>
      </c>
      <c r="AS34" t="s">
        <v>124</v>
      </c>
      <c r="AT34" t="e">
        <v>#VALUE!</v>
      </c>
      <c r="AU34" t="e">
        <v>#VALUE!</v>
      </c>
      <c r="AV34" t="s">
        <v>1271</v>
      </c>
    </row>
    <row r="35" spans="1:48" x14ac:dyDescent="0.25">
      <c r="A35" s="14">
        <v>3.8000000000000014E-10</v>
      </c>
      <c r="B35" t="s">
        <v>1114</v>
      </c>
      <c r="C35" s="4">
        <v>0</v>
      </c>
      <c r="D35" s="4">
        <v>5</v>
      </c>
      <c r="E35" s="4">
        <v>9</v>
      </c>
      <c r="F35" s="4">
        <v>14</v>
      </c>
      <c r="G35" s="4">
        <v>28.805000305175781</v>
      </c>
      <c r="H35" s="4">
        <v>33.799999999999997</v>
      </c>
      <c r="I35" s="34">
        <v>1008.0251517248792</v>
      </c>
      <c r="J35" s="35">
        <v>7.0401999583420114</v>
      </c>
      <c r="K35" s="35">
        <v>9.2098092643051768</v>
      </c>
      <c r="L35" s="35">
        <v>5.9735461479220442</v>
      </c>
      <c r="M35" s="35">
        <v>6.7109378312324877</v>
      </c>
      <c r="N35" s="4">
        <v>4.8010000000000002</v>
      </c>
      <c r="O35" s="4">
        <v>1295.6395348837209</v>
      </c>
      <c r="P35" s="35">
        <v>4.2840236686390529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2"/>
        <v/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 t="str">
        <f t="shared" si="10"/>
        <v xml:space="preserve"> 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4.284023669019053</v>
      </c>
      <c r="AH35" s="38" t="str">
        <f t="shared" si="15"/>
        <v xml:space="preserve"> </v>
      </c>
      <c r="AI35" s="1">
        <f t="shared" si="16"/>
        <v>16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1114</v>
      </c>
      <c r="AP35" t="s">
        <v>1244</v>
      </c>
      <c r="AQ35" s="22">
        <v>9.6750031816312809</v>
      </c>
      <c r="AR35" s="21">
        <v>2.6876930257749176</v>
      </c>
      <c r="AS35">
        <v>-14.778105605988801</v>
      </c>
      <c r="AT35">
        <v>-9.6750031816312809</v>
      </c>
      <c r="AU35">
        <v>-2.6876930257749176</v>
      </c>
      <c r="AV35" t="s">
        <v>1272</v>
      </c>
    </row>
    <row r="36" spans="1:48" x14ac:dyDescent="0.25">
      <c r="A36" s="14">
        <v>3.9000000000000015E-10</v>
      </c>
      <c r="B36" t="s">
        <v>1115</v>
      </c>
      <c r="C36" s="4">
        <v>5</v>
      </c>
      <c r="D36" s="4">
        <v>0</v>
      </c>
      <c r="E36" s="4">
        <v>2</v>
      </c>
      <c r="F36" s="4">
        <v>7</v>
      </c>
      <c r="G36" s="4">
        <v>616.8526611328125</v>
      </c>
      <c r="H36" s="4">
        <v>549.1</v>
      </c>
      <c r="I36" s="34">
        <v>725.30505860051198</v>
      </c>
      <c r="J36" s="35" t="s">
        <v>1234</v>
      </c>
      <c r="K36" s="35" t="s">
        <v>1234</v>
      </c>
      <c r="L36" s="35">
        <v>11.684268533992228</v>
      </c>
      <c r="M36" s="35">
        <v>25.198410241669798</v>
      </c>
      <c r="N36" s="4">
        <v>-4.5629999999999997</v>
      </c>
      <c r="O36" s="4" t="s">
        <v>119</v>
      </c>
      <c r="P36" s="35">
        <v>0</v>
      </c>
      <c r="Q36" s="36">
        <f t="shared" si="0"/>
        <v>71.428571428961433</v>
      </c>
      <c r="R36" s="36" t="str">
        <f t="shared" si="1"/>
        <v xml:space="preserve"> </v>
      </c>
      <c r="S36" s="37">
        <f t="shared" si="22"/>
        <v>0.12338856555629471</v>
      </c>
      <c r="T36" s="37" t="str">
        <f t="shared" si="23"/>
        <v/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/>
      </c>
      <c r="X36" s="37" t="str">
        <f t="shared" si="5"/>
        <v/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>
        <f t="shared" si="10"/>
        <v>19</v>
      </c>
      <c r="AD36" s="1" t="str">
        <f t="shared" si="11"/>
        <v xml:space="preserve"> </v>
      </c>
      <c r="AE36" s="1">
        <f t="shared" si="12"/>
        <v>28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1115</v>
      </c>
      <c r="AP36" t="s">
        <v>1237</v>
      </c>
      <c r="AQ36" s="22" t="e">
        <v>#VALUE!</v>
      </c>
      <c r="AR36" s="21">
        <v>-90.343072304656943</v>
      </c>
      <c r="AS36">
        <v>12.33885651662947</v>
      </c>
      <c r="AT36" t="e">
        <v>#VALUE!</v>
      </c>
      <c r="AU36">
        <v>90.343072304656943</v>
      </c>
      <c r="AV36" t="s">
        <v>1273</v>
      </c>
    </row>
    <row r="37" spans="1:48" x14ac:dyDescent="0.25">
      <c r="A37" s="14">
        <v>4.0000000000000017E-10</v>
      </c>
      <c r="B37" t="s">
        <v>62</v>
      </c>
      <c r="C37" s="4">
        <v>1</v>
      </c>
      <c r="D37" s="4">
        <v>0</v>
      </c>
      <c r="E37" s="4">
        <v>0</v>
      </c>
      <c r="F37" s="4">
        <v>1</v>
      </c>
      <c r="G37" s="4">
        <v>3.9000000953674316</v>
      </c>
      <c r="H37" s="4">
        <v>3.75</v>
      </c>
      <c r="I37" s="34">
        <v>1330.3218875147152</v>
      </c>
      <c r="J37" s="35" t="s">
        <v>1234</v>
      </c>
      <c r="K37" s="35" t="s">
        <v>1234</v>
      </c>
      <c r="L37" s="35">
        <v>7.6533609653725083</v>
      </c>
      <c r="M37" s="35">
        <v>5.8914806138933766</v>
      </c>
      <c r="N37" s="4" t="s">
        <v>119</v>
      </c>
      <c r="O37" s="4" t="s">
        <v>119</v>
      </c>
      <c r="P37" s="35" t="s">
        <v>124</v>
      </c>
      <c r="Q37" s="36">
        <f t="shared" si="0"/>
        <v>100.00000000039999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>
        <f t="shared" si="12"/>
        <v>4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62</v>
      </c>
      <c r="AP37" t="s">
        <v>1237</v>
      </c>
      <c r="AQ37" s="22" t="e">
        <v>#VALUE!</v>
      </c>
      <c r="AR37" s="21">
        <v>-24.677401530739871</v>
      </c>
      <c r="AS37">
        <v>4.0000025431315089</v>
      </c>
      <c r="AT37" t="e">
        <v>#VALUE!</v>
      </c>
      <c r="AU37">
        <v>24.677401530739871</v>
      </c>
      <c r="AV37" t="s">
        <v>1274</v>
      </c>
    </row>
    <row r="38" spans="1:48" x14ac:dyDescent="0.25">
      <c r="A38" s="14">
        <v>4.1000000000000019E-10</v>
      </c>
      <c r="B38" t="s">
        <v>64</v>
      </c>
      <c r="C38" s="4">
        <v>0</v>
      </c>
      <c r="D38" s="4">
        <v>0</v>
      </c>
      <c r="E38" s="4">
        <v>0</v>
      </c>
      <c r="F38" s="4">
        <v>0</v>
      </c>
      <c r="G38" s="4" t="s">
        <v>119</v>
      </c>
      <c r="H38" s="4">
        <v>7.91</v>
      </c>
      <c r="I38" s="34">
        <v>734.7910416051019</v>
      </c>
      <c r="J38" s="35" t="s">
        <v>1234</v>
      </c>
      <c r="K38" s="35" t="s">
        <v>1234</v>
      </c>
      <c r="L38" s="35" t="s">
        <v>1234</v>
      </c>
      <c r="M38" s="35" t="s">
        <v>1234</v>
      </c>
      <c r="N38" s="4" t="s">
        <v>119</v>
      </c>
      <c r="O38" s="4" t="s">
        <v>119</v>
      </c>
      <c r="P38" s="35" t="s">
        <v>124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64</v>
      </c>
      <c r="AP38" t="s">
        <v>1235</v>
      </c>
      <c r="AQ38" s="22" t="e">
        <v>#VALUE!</v>
      </c>
      <c r="AR38" s="21" t="e">
        <v>#VALUE!</v>
      </c>
      <c r="AS38" t="s">
        <v>124</v>
      </c>
      <c r="AT38" t="e">
        <v>#VALUE!</v>
      </c>
      <c r="AU38" t="e">
        <v>#VALUE!</v>
      </c>
      <c r="AV38" t="s">
        <v>1275</v>
      </c>
    </row>
    <row r="39" spans="1:48" x14ac:dyDescent="0.25">
      <c r="A39" s="14">
        <v>4.200000000000002E-10</v>
      </c>
      <c r="B39" t="s">
        <v>79</v>
      </c>
      <c r="C39" s="4">
        <v>0</v>
      </c>
      <c r="D39" s="4">
        <v>0</v>
      </c>
      <c r="E39" s="4">
        <v>0</v>
      </c>
      <c r="F39" s="4">
        <v>0</v>
      </c>
      <c r="G39" s="4" t="s">
        <v>119</v>
      </c>
      <c r="H39" s="4">
        <v>1760</v>
      </c>
      <c r="I39" s="34">
        <v>751.5453793925135</v>
      </c>
      <c r="J39" s="35" t="s">
        <v>1234</v>
      </c>
      <c r="K39" s="35" t="s">
        <v>1234</v>
      </c>
      <c r="L39" s="35" t="s">
        <v>1234</v>
      </c>
      <c r="M39" s="35" t="s">
        <v>1234</v>
      </c>
      <c r="N39" s="4" t="s">
        <v>119</v>
      </c>
      <c r="O39" s="4" t="s">
        <v>119</v>
      </c>
      <c r="P39" s="35" t="s">
        <v>124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79</v>
      </c>
      <c r="AP39" t="s">
        <v>1244</v>
      </c>
      <c r="AQ39" s="22" t="e">
        <v>#VALUE!</v>
      </c>
      <c r="AR39" s="21" t="e">
        <v>#VALUE!</v>
      </c>
      <c r="AS39" t="s">
        <v>124</v>
      </c>
      <c r="AT39" t="e">
        <v>#VALUE!</v>
      </c>
      <c r="AU39" t="e">
        <v>#VALUE!</v>
      </c>
      <c r="AV39" t="s">
        <v>1276</v>
      </c>
    </row>
    <row r="40" spans="1:48" x14ac:dyDescent="0.25">
      <c r="A40" s="14">
        <v>4.3000000000000022E-10</v>
      </c>
      <c r="B40" t="s">
        <v>39</v>
      </c>
      <c r="C40" s="4">
        <v>4</v>
      </c>
      <c r="D40" s="4">
        <v>0</v>
      </c>
      <c r="E40" s="4">
        <v>2</v>
      </c>
      <c r="F40" s="4">
        <v>6</v>
      </c>
      <c r="G40" s="4">
        <v>2.5999999046325684</v>
      </c>
      <c r="H40" s="4">
        <v>2.5099999999999998</v>
      </c>
      <c r="I40" s="34">
        <v>1292.9725520645372</v>
      </c>
      <c r="J40" s="35">
        <v>13.210526315789473</v>
      </c>
      <c r="K40" s="35">
        <v>8.9642857142857135</v>
      </c>
      <c r="L40" s="35">
        <v>8.4816661619984863</v>
      </c>
      <c r="M40" s="35">
        <v>8.7579082224878118</v>
      </c>
      <c r="N40" s="4">
        <v>0.19</v>
      </c>
      <c r="O40" s="4">
        <v>-8.6538461538461604</v>
      </c>
      <c r="P40" s="35">
        <v>4.3824701195219129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/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/>
      </c>
      <c r="X40" s="37" t="str">
        <f t="shared" si="5"/>
        <v/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>
        <f t="shared" si="14"/>
        <v>4.3824701199519129</v>
      </c>
      <c r="AH40" s="38" t="str">
        <f t="shared" si="15"/>
        <v xml:space="preserve"> </v>
      </c>
      <c r="AI40" s="1">
        <f t="shared" si="16"/>
        <v>15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39</v>
      </c>
      <c r="AP40" t="s">
        <v>1248</v>
      </c>
      <c r="AQ40" s="22">
        <v>-69.489610309828791</v>
      </c>
      <c r="AR40" s="21">
        <v>-38.170942480524282</v>
      </c>
      <c r="AS40">
        <v>3.5856535710186765</v>
      </c>
      <c r="AT40">
        <v>69.489610309828791</v>
      </c>
      <c r="AU40">
        <v>38.170942480524282</v>
      </c>
      <c r="AV40" t="s">
        <v>1277</v>
      </c>
    </row>
    <row r="41" spans="1:48" x14ac:dyDescent="0.25">
      <c r="A41" s="14">
        <v>4.4000000000000024E-10</v>
      </c>
      <c r="B41" t="s">
        <v>810</v>
      </c>
      <c r="C41" s="4">
        <v>4</v>
      </c>
      <c r="D41" s="4">
        <v>0</v>
      </c>
      <c r="E41" s="4">
        <v>2</v>
      </c>
      <c r="F41" s="4">
        <v>6</v>
      </c>
      <c r="G41" s="4">
        <v>12.399999618530273</v>
      </c>
      <c r="H41" s="4">
        <v>12.64</v>
      </c>
      <c r="I41" s="34">
        <v>2023.7381548781063</v>
      </c>
      <c r="J41" s="35">
        <v>8.9772727272727284</v>
      </c>
      <c r="K41" s="35">
        <v>8.2614379084967329</v>
      </c>
      <c r="L41" s="35">
        <v>5.6301352727272729</v>
      </c>
      <c r="M41" s="35">
        <v>5.2318783509799509</v>
      </c>
      <c r="N41" s="4">
        <v>1.4079999999999999</v>
      </c>
      <c r="O41" s="4">
        <v>59.999999999999986</v>
      </c>
      <c r="P41" s="35">
        <v>7.5158227848101262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/>
      </c>
      <c r="T41" s="37" t="str">
        <f t="shared" si="23"/>
        <v/>
      </c>
      <c r="U41" s="37" t="str">
        <f t="shared" si="2"/>
        <v/>
      </c>
      <c r="V41" s="37" t="str">
        <f t="shared" si="3"/>
        <v/>
      </c>
      <c r="W41" s="37" t="str">
        <f t="shared" si="4"/>
        <v/>
      </c>
      <c r="X41" s="37" t="str">
        <f t="shared" si="5"/>
        <v/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>
        <f t="shared" si="14"/>
        <v>7.5158227852501263</v>
      </c>
      <c r="AH41" s="38" t="str">
        <f t="shared" si="15"/>
        <v xml:space="preserve"> </v>
      </c>
      <c r="AI41" s="1">
        <f t="shared" si="16"/>
        <v>5</v>
      </c>
      <c r="AJ41" s="1" t="str">
        <f t="shared" si="17"/>
        <v xml:space="preserve"> </v>
      </c>
      <c r="AK41" s="25">
        <f t="shared" si="18"/>
        <v>60.000000000439982</v>
      </c>
      <c r="AL41" s="25" t="str">
        <f t="shared" si="19"/>
        <v xml:space="preserve"> </v>
      </c>
      <c r="AM41" s="1">
        <f t="shared" si="20"/>
        <v>6</v>
      </c>
      <c r="AN41" s="1" t="str">
        <f t="shared" si="21"/>
        <v xml:space="preserve"> </v>
      </c>
      <c r="AO41" t="s">
        <v>810</v>
      </c>
      <c r="AP41" t="s">
        <v>1246</v>
      </c>
      <c r="AQ41" s="22">
        <v>-15.177428954660011</v>
      </c>
      <c r="AR41" s="21">
        <v>8.2820424587102703</v>
      </c>
      <c r="AS41">
        <v>-1.8987371951718957</v>
      </c>
      <c r="AT41">
        <v>15.177428954660011</v>
      </c>
      <c r="AU41">
        <v>-8.2820424587102703</v>
      </c>
      <c r="AV41" t="s">
        <v>1278</v>
      </c>
    </row>
    <row r="42" spans="1:48" x14ac:dyDescent="0.25">
      <c r="A42" s="14">
        <v>4.5000000000000026E-10</v>
      </c>
      <c r="B42" t="s">
        <v>49</v>
      </c>
      <c r="C42" s="4">
        <v>3</v>
      </c>
      <c r="D42" s="4">
        <v>1</v>
      </c>
      <c r="E42" s="4">
        <v>6</v>
      </c>
      <c r="F42" s="4">
        <v>10</v>
      </c>
      <c r="G42" s="4">
        <v>8.5</v>
      </c>
      <c r="H42" s="4">
        <v>8.25</v>
      </c>
      <c r="I42" s="34">
        <v>6262.8781616042797</v>
      </c>
      <c r="J42" s="35">
        <v>13.75</v>
      </c>
      <c r="K42" s="35">
        <v>13.095238095238095</v>
      </c>
      <c r="L42" s="35">
        <v>9.4801422976501311</v>
      </c>
      <c r="M42" s="35">
        <v>8.0813758769707746</v>
      </c>
      <c r="N42" s="4">
        <v>0.6</v>
      </c>
      <c r="O42" s="4">
        <v>-13.169319826338649</v>
      </c>
      <c r="P42" s="35">
        <v>3.1515151515151514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/>
      </c>
      <c r="T42" s="37" t="str">
        <f t="shared" si="23"/>
        <v/>
      </c>
      <c r="U42" s="37" t="str">
        <f t="shared" si="2"/>
        <v/>
      </c>
      <c r="V42" s="37" t="str">
        <f t="shared" si="3"/>
        <v/>
      </c>
      <c r="W42" s="37" t="str">
        <f t="shared" si="4"/>
        <v/>
      </c>
      <c r="X42" s="37" t="str">
        <f t="shared" si="5"/>
        <v/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>
        <f t="shared" si="14"/>
        <v>3.1515151519651514</v>
      </c>
      <c r="AH42" s="38" t="str">
        <f t="shared" si="15"/>
        <v xml:space="preserve"> </v>
      </c>
      <c r="AI42" s="1">
        <f t="shared" si="16"/>
        <v>24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49</v>
      </c>
      <c r="AP42" t="s">
        <v>1237</v>
      </c>
      <c r="AQ42" s="22">
        <v>-76.410998778656463</v>
      </c>
      <c r="AR42" s="21">
        <v>-54.436660332686571</v>
      </c>
      <c r="AS42">
        <v>3.0303030303030276</v>
      </c>
      <c r="AT42">
        <v>76.410998778656463</v>
      </c>
      <c r="AU42">
        <v>54.436660332686571</v>
      </c>
      <c r="AV42" t="s">
        <v>1279</v>
      </c>
    </row>
    <row r="43" spans="1:48" x14ac:dyDescent="0.25">
      <c r="A43" s="14">
        <v>4.6000000000000027E-10</v>
      </c>
      <c r="B43" t="s">
        <v>32</v>
      </c>
      <c r="C43" s="4">
        <v>17</v>
      </c>
      <c r="D43" s="4">
        <v>1</v>
      </c>
      <c r="E43" s="4">
        <v>2</v>
      </c>
      <c r="F43" s="4">
        <v>20</v>
      </c>
      <c r="G43" s="4">
        <v>17.899999618530273</v>
      </c>
      <c r="H43" s="4">
        <v>15.2</v>
      </c>
      <c r="I43" s="34">
        <v>7211.799095180686</v>
      </c>
      <c r="J43" s="35">
        <v>17.551963048498845</v>
      </c>
      <c r="K43" s="35">
        <v>6.3946150610012609</v>
      </c>
      <c r="L43" s="35">
        <v>7.5171787930960807</v>
      </c>
      <c r="M43" s="35">
        <v>4.0801158028887006</v>
      </c>
      <c r="N43" s="4">
        <v>0.86599999999999999</v>
      </c>
      <c r="O43" s="4">
        <v>-10.81359423274974</v>
      </c>
      <c r="P43" s="35">
        <v>12.697368421052632</v>
      </c>
      <c r="Q43" s="36">
        <f t="shared" si="0"/>
        <v>85.000000000460005</v>
      </c>
      <c r="R43" s="36" t="str">
        <f t="shared" si="1"/>
        <v xml:space="preserve"> </v>
      </c>
      <c r="S43" s="37">
        <f t="shared" si="22"/>
        <v>0.17763155431067587</v>
      </c>
      <c r="T43" s="37" t="str">
        <f t="shared" si="23"/>
        <v/>
      </c>
      <c r="U43" s="37" t="str">
        <f t="shared" si="2"/>
        <v/>
      </c>
      <c r="V43" s="37" t="str">
        <f t="shared" si="3"/>
        <v/>
      </c>
      <c r="W43" s="37" t="str">
        <f t="shared" si="4"/>
        <v/>
      </c>
      <c r="X43" s="37" t="str">
        <f t="shared" si="5"/>
        <v/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>
        <f t="shared" si="10"/>
        <v>16</v>
      </c>
      <c r="AD43" s="1" t="str">
        <f t="shared" si="11"/>
        <v xml:space="preserve"> </v>
      </c>
      <c r="AE43" s="1">
        <f t="shared" si="12"/>
        <v>17</v>
      </c>
      <c r="AF43" s="1" t="str">
        <f t="shared" si="13"/>
        <v xml:space="preserve"> </v>
      </c>
      <c r="AG43" s="38">
        <f t="shared" si="14"/>
        <v>12.697368421512632</v>
      </c>
      <c r="AH43" s="38" t="str">
        <f t="shared" si="15"/>
        <v xml:space="preserve"> </v>
      </c>
      <c r="AI43" s="1">
        <f t="shared" si="16"/>
        <v>1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32</v>
      </c>
      <c r="AP43" t="s">
        <v>1241</v>
      </c>
      <c r="AQ43" s="22">
        <v>-125.18976959358206</v>
      </c>
      <c r="AR43" s="21">
        <v>-22.458920075199362</v>
      </c>
      <c r="AS43">
        <v>17.763155385067584</v>
      </c>
      <c r="AT43">
        <v>125.18976959358206</v>
      </c>
      <c r="AU43">
        <v>22.458920075199362</v>
      </c>
      <c r="AV43" t="s">
        <v>1280</v>
      </c>
    </row>
    <row r="44" spans="1:48" x14ac:dyDescent="0.25">
      <c r="A44" s="14">
        <v>4.7000000000000024E-10</v>
      </c>
      <c r="B44" t="s">
        <v>48</v>
      </c>
      <c r="C44" s="4">
        <v>12</v>
      </c>
      <c r="D44" s="4">
        <v>3</v>
      </c>
      <c r="E44" s="4">
        <v>7</v>
      </c>
      <c r="F44" s="4">
        <v>22</v>
      </c>
      <c r="G44" s="4">
        <v>137.69999694824219</v>
      </c>
      <c r="H44" s="4">
        <v>163</v>
      </c>
      <c r="I44" s="34">
        <v>7753.8132432301936</v>
      </c>
      <c r="J44" s="35">
        <v>16.656447986920092</v>
      </c>
      <c r="K44" s="35">
        <v>14.666186791434226</v>
      </c>
      <c r="L44" s="35">
        <v>12.868356095740712</v>
      </c>
      <c r="M44" s="35">
        <v>10.65043753722618</v>
      </c>
      <c r="N44" s="4">
        <v>9.7859999999999996</v>
      </c>
      <c r="O44" s="4">
        <v>75.250716332378204</v>
      </c>
      <c r="P44" s="35">
        <v>3.8447852760736199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/>
      </c>
      <c r="T44" s="37" t="str">
        <f t="shared" si="23"/>
        <v/>
      </c>
      <c r="U44" s="37" t="str">
        <f t="shared" si="2"/>
        <v/>
      </c>
      <c r="V44" s="37" t="str">
        <f t="shared" si="3"/>
        <v/>
      </c>
      <c r="W44" s="37" t="str">
        <f t="shared" si="4"/>
        <v/>
      </c>
      <c r="X44" s="37" t="str">
        <f t="shared" si="5"/>
        <v/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>
        <f t="shared" si="14"/>
        <v>3.8447852765436199</v>
      </c>
      <c r="AH44" s="38" t="str">
        <f t="shared" si="15"/>
        <v xml:space="preserve"> </v>
      </c>
      <c r="AI44" s="1">
        <f t="shared" si="16"/>
        <v>22</v>
      </c>
      <c r="AJ44" s="1" t="str">
        <f t="shared" si="17"/>
        <v xml:space="preserve"> </v>
      </c>
      <c r="AK44" s="25">
        <f t="shared" si="18"/>
        <v>75.250716332848199</v>
      </c>
      <c r="AL44" s="25" t="str">
        <f t="shared" si="19"/>
        <v xml:space="preserve"> </v>
      </c>
      <c r="AM44" s="1">
        <f t="shared" si="20"/>
        <v>1</v>
      </c>
      <c r="AN44" s="1" t="str">
        <f t="shared" si="21"/>
        <v xml:space="preserve"> </v>
      </c>
      <c r="AO44" t="s">
        <v>48</v>
      </c>
      <c r="AP44" t="s">
        <v>1244</v>
      </c>
      <c r="AQ44" s="22">
        <v>-113.70040912562294</v>
      </c>
      <c r="AR44" s="21">
        <v>-109.63250096895423</v>
      </c>
      <c r="AS44">
        <v>-15.521474264882096</v>
      </c>
      <c r="AT44">
        <v>113.70040912562294</v>
      </c>
      <c r="AU44">
        <v>109.63250096895423</v>
      </c>
      <c r="AV44" t="s">
        <v>1281</v>
      </c>
    </row>
    <row r="45" spans="1:48" x14ac:dyDescent="0.25">
      <c r="A45" s="14">
        <v>4.800000000000002E-10</v>
      </c>
      <c r="B45" t="s">
        <v>28</v>
      </c>
      <c r="C45" s="4">
        <v>19</v>
      </c>
      <c r="D45" s="4">
        <v>0</v>
      </c>
      <c r="E45" s="4">
        <v>4</v>
      </c>
      <c r="F45" s="4">
        <v>23</v>
      </c>
      <c r="G45" s="4">
        <v>12.550000190734863</v>
      </c>
      <c r="H45" s="4">
        <v>10.02</v>
      </c>
      <c r="I45" s="34">
        <v>5704.9126526613527</v>
      </c>
      <c r="J45" s="35">
        <v>6.5704918032786876</v>
      </c>
      <c r="K45" s="35">
        <v>4.8878048780487804</v>
      </c>
      <c r="L45" s="35" t="s">
        <v>1234</v>
      </c>
      <c r="M45" s="35" t="s">
        <v>1234</v>
      </c>
      <c r="N45" s="4">
        <v>1.5250000000000001</v>
      </c>
      <c r="O45" s="4">
        <v>3.8828337874659509</v>
      </c>
      <c r="P45" s="35">
        <v>5.2894211576846306</v>
      </c>
      <c r="Q45" s="36">
        <f t="shared" si="0"/>
        <v>82.608695652653907</v>
      </c>
      <c r="R45" s="36" t="str">
        <f t="shared" si="1"/>
        <v xml:space="preserve"> </v>
      </c>
      <c r="S45" s="37">
        <f t="shared" si="22"/>
        <v>0.25249502949545549</v>
      </c>
      <c r="T45" s="37" t="str">
        <f t="shared" si="23"/>
        <v/>
      </c>
      <c r="U45" s="37" t="str">
        <f t="shared" si="2"/>
        <v/>
      </c>
      <c r="V45" s="37">
        <f t="shared" si="3"/>
        <v>-0.15701307528482267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>
        <f t="shared" si="7"/>
        <v>8</v>
      </c>
      <c r="AA45" s="1" t="str">
        <f t="shared" si="8"/>
        <v xml:space="preserve"> </v>
      </c>
      <c r="AB45" s="1" t="str">
        <f t="shared" si="9"/>
        <v xml:space="preserve"> </v>
      </c>
      <c r="AC45" s="1">
        <f t="shared" si="10"/>
        <v>3</v>
      </c>
      <c r="AD45" s="1" t="str">
        <f t="shared" si="11"/>
        <v xml:space="preserve"> </v>
      </c>
      <c r="AE45" s="1">
        <f t="shared" si="12"/>
        <v>20</v>
      </c>
      <c r="AF45" s="1" t="str">
        <f t="shared" si="13"/>
        <v xml:space="preserve"> </v>
      </c>
      <c r="AG45" s="38">
        <f t="shared" si="14"/>
        <v>5.2894211581646307</v>
      </c>
      <c r="AH45" s="38" t="str">
        <f t="shared" si="15"/>
        <v xml:space="preserve"> </v>
      </c>
      <c r="AI45" s="1">
        <f t="shared" si="16"/>
        <v>10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28</v>
      </c>
      <c r="AP45" t="s">
        <v>1239</v>
      </c>
      <c r="AQ45" s="22">
        <v>15.701307528482268</v>
      </c>
      <c r="AR45" s="21" t="e">
        <v>#VALUE!</v>
      </c>
      <c r="AS45">
        <v>25.249502901545551</v>
      </c>
      <c r="AT45">
        <v>-15.701307528482268</v>
      </c>
      <c r="AU45" t="e">
        <v>#VALUE!</v>
      </c>
      <c r="AV45" t="s">
        <v>1282</v>
      </c>
    </row>
    <row r="46" spans="1:48" x14ac:dyDescent="0.25">
      <c r="A46" s="14">
        <v>4.9000000000000017E-10</v>
      </c>
      <c r="B46" t="s">
        <v>1116</v>
      </c>
      <c r="C46" s="4">
        <v>0</v>
      </c>
      <c r="D46" s="4">
        <v>0</v>
      </c>
      <c r="E46" s="4">
        <v>1</v>
      </c>
      <c r="F46" s="4">
        <v>1</v>
      </c>
      <c r="G46" s="4" t="s">
        <v>119</v>
      </c>
      <c r="H46" s="4">
        <v>8.8699999999999992</v>
      </c>
      <c r="I46" s="34">
        <v>324.65296340316206</v>
      </c>
      <c r="J46" s="35" t="s">
        <v>1234</v>
      </c>
      <c r="K46" s="35" t="s">
        <v>1234</v>
      </c>
      <c r="L46" s="35" t="s">
        <v>1234</v>
      </c>
      <c r="M46" s="35" t="s">
        <v>1234</v>
      </c>
      <c r="N46" s="4" t="s">
        <v>119</v>
      </c>
      <c r="O46" s="4" t="s">
        <v>119</v>
      </c>
      <c r="P46" s="35" t="s">
        <v>124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 xml:space="preserve"> </v>
      </c>
      <c r="T46" s="37" t="str">
        <f t="shared" si="23"/>
        <v xml:space="preserve"> </v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1116</v>
      </c>
      <c r="AP46" t="s">
        <v>1244</v>
      </c>
      <c r="AQ46" s="22" t="e">
        <v>#VALUE!</v>
      </c>
      <c r="AR46" s="21" t="e">
        <v>#VALUE!</v>
      </c>
      <c r="AS46" t="s">
        <v>124</v>
      </c>
      <c r="AT46" t="e">
        <v>#VALUE!</v>
      </c>
      <c r="AU46" t="e">
        <v>#VALUE!</v>
      </c>
      <c r="AV46" t="s">
        <v>1283</v>
      </c>
    </row>
    <row r="47" spans="1:48" x14ac:dyDescent="0.25">
      <c r="A47" s="14">
        <v>5.0000000000000013E-10</v>
      </c>
      <c r="B47" t="s">
        <v>76</v>
      </c>
      <c r="C47" s="4">
        <v>0</v>
      </c>
      <c r="D47" s="4">
        <v>0</v>
      </c>
      <c r="E47" s="4">
        <v>0</v>
      </c>
      <c r="F47" s="4">
        <v>0</v>
      </c>
      <c r="G47" s="4" t="s">
        <v>119</v>
      </c>
      <c r="H47" s="4">
        <v>7.09</v>
      </c>
      <c r="I47" s="34">
        <v>370.03171804811956</v>
      </c>
      <c r="J47" s="35" t="s">
        <v>1234</v>
      </c>
      <c r="K47" s="35" t="s">
        <v>1234</v>
      </c>
      <c r="L47" s="35" t="s">
        <v>1234</v>
      </c>
      <c r="M47" s="35" t="s">
        <v>1234</v>
      </c>
      <c r="N47" s="4" t="s">
        <v>119</v>
      </c>
      <c r="O47" s="4" t="s">
        <v>119</v>
      </c>
      <c r="P47" s="35" t="s">
        <v>124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 xml:space="preserve"> </v>
      </c>
      <c r="T47" s="37" t="str">
        <f t="shared" si="23"/>
        <v xml:space="preserve"> </v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76</v>
      </c>
      <c r="AP47" t="s">
        <v>1239</v>
      </c>
      <c r="AQ47" s="22" t="e">
        <v>#VALUE!</v>
      </c>
      <c r="AR47" s="21" t="e">
        <v>#VALUE!</v>
      </c>
      <c r="AS47" t="s">
        <v>124</v>
      </c>
      <c r="AT47" t="e">
        <v>#VALUE!</v>
      </c>
      <c r="AU47" t="e">
        <v>#VALUE!</v>
      </c>
      <c r="AV47" t="s">
        <v>1284</v>
      </c>
    </row>
    <row r="48" spans="1:48" x14ac:dyDescent="0.25">
      <c r="A48" s="14">
        <v>5.100000000000001E-10</v>
      </c>
      <c r="B48" t="s">
        <v>82</v>
      </c>
      <c r="C48" s="4">
        <v>0</v>
      </c>
      <c r="D48" s="4">
        <v>0</v>
      </c>
      <c r="E48" s="4">
        <v>0</v>
      </c>
      <c r="F48" s="4">
        <v>0</v>
      </c>
      <c r="G48" s="4" t="s">
        <v>119</v>
      </c>
      <c r="H48" s="4">
        <v>2.4900000000000002</v>
      </c>
      <c r="I48" s="34">
        <v>151.89512943890898</v>
      </c>
      <c r="J48" s="35" t="s">
        <v>1234</v>
      </c>
      <c r="K48" s="35" t="s">
        <v>1234</v>
      </c>
      <c r="L48" s="35" t="s">
        <v>1234</v>
      </c>
      <c r="M48" s="35" t="s">
        <v>1234</v>
      </c>
      <c r="N48" s="4" t="s">
        <v>119</v>
      </c>
      <c r="O48" s="4" t="s">
        <v>119</v>
      </c>
      <c r="P48" s="35" t="s">
        <v>124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82</v>
      </c>
      <c r="AP48" t="s">
        <v>1237</v>
      </c>
      <c r="AQ48" s="22" t="e">
        <v>#VALUE!</v>
      </c>
      <c r="AR48" s="21" t="e">
        <v>#VALUE!</v>
      </c>
      <c r="AS48" t="s">
        <v>124</v>
      </c>
      <c r="AT48" t="e">
        <v>#VALUE!</v>
      </c>
      <c r="AU48" t="e">
        <v>#VALUE!</v>
      </c>
      <c r="AV48" t="s">
        <v>1285</v>
      </c>
    </row>
    <row r="49" spans="1:48" x14ac:dyDescent="0.25">
      <c r="A49" s="14">
        <v>5.2000000000000007E-10</v>
      </c>
      <c r="B49" t="s">
        <v>77</v>
      </c>
      <c r="C49" s="4">
        <v>0</v>
      </c>
      <c r="D49" s="4">
        <v>1</v>
      </c>
      <c r="E49" s="4">
        <v>0</v>
      </c>
      <c r="F49" s="4">
        <v>1</v>
      </c>
      <c r="G49" s="4" t="s">
        <v>119</v>
      </c>
      <c r="H49" s="4">
        <v>67.900000000000006</v>
      </c>
      <c r="I49" s="34">
        <v>3074.3140406008406</v>
      </c>
      <c r="J49" s="35" t="s">
        <v>1234</v>
      </c>
      <c r="K49" s="35" t="s">
        <v>1234</v>
      </c>
      <c r="L49" s="35" t="s">
        <v>1234</v>
      </c>
      <c r="M49" s="35" t="s">
        <v>1234</v>
      </c>
      <c r="N49" s="4" t="s">
        <v>119</v>
      </c>
      <c r="O49" s="4" t="s">
        <v>119</v>
      </c>
      <c r="P49" s="35" t="s">
        <v>124</v>
      </c>
      <c r="Q49" s="36" t="str">
        <f t="shared" si="0"/>
        <v/>
      </c>
      <c r="R49" s="36">
        <f t="shared" si="1"/>
        <v>100.00000000052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>
        <f t="shared" si="13"/>
        <v>3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77</v>
      </c>
      <c r="AP49" t="s">
        <v>1241</v>
      </c>
      <c r="AQ49" s="22" t="e">
        <v>#VALUE!</v>
      </c>
      <c r="AR49" s="21" t="e">
        <v>#VALUE!</v>
      </c>
      <c r="AS49" t="s">
        <v>124</v>
      </c>
      <c r="AT49" t="e">
        <v>#VALUE!</v>
      </c>
      <c r="AU49" t="e">
        <v>#VALUE!</v>
      </c>
      <c r="AV49" t="s">
        <v>1286</v>
      </c>
    </row>
    <row r="50" spans="1:48" x14ac:dyDescent="0.25">
      <c r="A50" s="14">
        <v>5.3000000000000003E-10</v>
      </c>
      <c r="B50" t="s">
        <v>37</v>
      </c>
      <c r="C50" s="4">
        <v>3</v>
      </c>
      <c r="D50" s="4">
        <v>6</v>
      </c>
      <c r="E50" s="4">
        <v>11</v>
      </c>
      <c r="F50" s="4">
        <v>20</v>
      </c>
      <c r="G50" s="4">
        <v>6.0500001907348633</v>
      </c>
      <c r="H50" s="4">
        <v>5.61</v>
      </c>
      <c r="I50" s="34">
        <v>1881.2878893278887</v>
      </c>
      <c r="J50" s="35">
        <v>5.0677506775067753</v>
      </c>
      <c r="K50" s="35">
        <v>3.5062500000000001</v>
      </c>
      <c r="L50" s="35" t="s">
        <v>1234</v>
      </c>
      <c r="M50" s="35" t="s">
        <v>1234</v>
      </c>
      <c r="N50" s="4">
        <v>1.107</v>
      </c>
      <c r="O50" s="4">
        <v>-38.974641675854464</v>
      </c>
      <c r="P50" s="35">
        <v>1.9607843137254901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/>
      </c>
      <c r="T50" s="37" t="str">
        <f t="shared" si="23"/>
        <v/>
      </c>
      <c r="U50" s="37" t="str">
        <f t="shared" si="2"/>
        <v/>
      </c>
      <c r="V50" s="37">
        <f t="shared" si="3"/>
        <v>-0.34981312103259399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>
        <f t="shared" si="7"/>
        <v>4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37</v>
      </c>
      <c r="AP50" t="s">
        <v>1239</v>
      </c>
      <c r="AQ50" s="22">
        <v>34.981312103259398</v>
      </c>
      <c r="AR50" s="21" t="e">
        <v>#VALUE!</v>
      </c>
      <c r="AS50">
        <v>7.8431406548103988</v>
      </c>
      <c r="AT50">
        <v>-34.981312103259398</v>
      </c>
      <c r="AU50" t="e">
        <v>#VALUE!</v>
      </c>
      <c r="AV50" t="s">
        <v>1287</v>
      </c>
    </row>
    <row r="51" spans="1:48" x14ac:dyDescent="0.25">
      <c r="A51" s="14">
        <v>5.4E-10</v>
      </c>
      <c r="B51" t="s">
        <v>811</v>
      </c>
      <c r="C51" s="4">
        <v>0</v>
      </c>
      <c r="D51" s="4">
        <v>0</v>
      </c>
      <c r="E51" s="4">
        <v>1</v>
      </c>
      <c r="F51" s="4">
        <v>1</v>
      </c>
      <c r="G51" s="4" t="s">
        <v>119</v>
      </c>
      <c r="H51" s="4">
        <v>27</v>
      </c>
      <c r="I51" s="34">
        <v>832.93835400132298</v>
      </c>
      <c r="J51" s="35">
        <v>24.107142857142854</v>
      </c>
      <c r="K51" s="35">
        <v>16.463414634146339</v>
      </c>
      <c r="L51" s="35">
        <v>18.937101876675602</v>
      </c>
      <c r="M51" s="35">
        <v>14.127077999999999</v>
      </c>
      <c r="N51" s="4">
        <v>1.1200000000000001</v>
      </c>
      <c r="O51" s="4">
        <v>75.000000000000014</v>
      </c>
      <c r="P51" s="35">
        <v>1.2592592592592593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>
        <f t="shared" si="2"/>
        <v>2.0929201084569637</v>
      </c>
      <c r="V51" s="37" t="str">
        <f t="shared" si="3"/>
        <v/>
      </c>
      <c r="W51" s="37" t="str">
        <f t="shared" si="4"/>
        <v/>
      </c>
      <c r="X51" s="37" t="str">
        <f t="shared" si="5"/>
        <v/>
      </c>
      <c r="Y51" s="1">
        <f t="shared" si="6"/>
        <v>4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>
        <f t="shared" si="18"/>
        <v>75.000000000540012</v>
      </c>
      <c r="AL51" s="25" t="str">
        <f t="shared" si="19"/>
        <v xml:space="preserve"> </v>
      </c>
      <c r="AM51" s="1">
        <f t="shared" si="20"/>
        <v>2</v>
      </c>
      <c r="AN51" s="1" t="str">
        <f t="shared" si="21"/>
        <v xml:space="preserve"> </v>
      </c>
      <c r="AO51" t="s">
        <v>811</v>
      </c>
      <c r="AP51" t="s">
        <v>1241</v>
      </c>
      <c r="AQ51" s="22">
        <v>-209.29201084569638</v>
      </c>
      <c r="AR51" s="21">
        <v>-208.49566160399888</v>
      </c>
      <c r="AS51" t="s">
        <v>124</v>
      </c>
      <c r="AT51">
        <v>209.29201084569638</v>
      </c>
      <c r="AU51">
        <v>208.49566160399888</v>
      </c>
      <c r="AV51" t="s">
        <v>1288</v>
      </c>
    </row>
    <row r="52" spans="1:48" x14ac:dyDescent="0.25">
      <c r="A52" s="14">
        <v>5.4999999999999996E-10</v>
      </c>
      <c r="B52" t="s">
        <v>1117</v>
      </c>
      <c r="C52" s="4">
        <v>0</v>
      </c>
      <c r="D52" s="4">
        <v>0</v>
      </c>
      <c r="E52" s="4">
        <v>0</v>
      </c>
      <c r="F52" s="4">
        <v>0</v>
      </c>
      <c r="G52" s="4" t="s">
        <v>119</v>
      </c>
      <c r="H52" s="4">
        <v>3.87</v>
      </c>
      <c r="I52" s="34">
        <v>508.87918465035295</v>
      </c>
      <c r="J52" s="35" t="s">
        <v>1234</v>
      </c>
      <c r="K52" s="35" t="s">
        <v>1234</v>
      </c>
      <c r="L52" s="35" t="s">
        <v>1234</v>
      </c>
      <c r="M52" s="35" t="s">
        <v>1234</v>
      </c>
      <c r="N52" s="4" t="s">
        <v>119</v>
      </c>
      <c r="O52" s="4" t="s">
        <v>119</v>
      </c>
      <c r="P52" s="35" t="s">
        <v>124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1117</v>
      </c>
      <c r="AP52" t="s">
        <v>1248</v>
      </c>
      <c r="AQ52" s="22" t="e">
        <v>#VALUE!</v>
      </c>
      <c r="AR52" s="21" t="e">
        <v>#VALUE!</v>
      </c>
      <c r="AS52" t="s">
        <v>124</v>
      </c>
      <c r="AT52" t="e">
        <v>#VALUE!</v>
      </c>
      <c r="AU52" t="e">
        <v>#VALUE!</v>
      </c>
      <c r="AV52" t="s">
        <v>1289</v>
      </c>
    </row>
    <row r="53" spans="1:48" x14ac:dyDescent="0.25">
      <c r="A53" s="14">
        <v>5.5999999999999993E-10</v>
      </c>
      <c r="B53" t="s">
        <v>1063</v>
      </c>
      <c r="C53" s="4">
        <v>2</v>
      </c>
      <c r="D53" s="4">
        <v>0</v>
      </c>
      <c r="E53" s="4">
        <v>2</v>
      </c>
      <c r="F53" s="4">
        <v>4</v>
      </c>
      <c r="G53" s="4">
        <v>20.774999618530273</v>
      </c>
      <c r="H53" s="4">
        <v>20.58</v>
      </c>
      <c r="I53" s="34">
        <v>156.23034250401949</v>
      </c>
      <c r="J53" s="35">
        <v>18.880733944954127</v>
      </c>
      <c r="K53" s="35" t="s">
        <v>1234</v>
      </c>
      <c r="L53" s="35">
        <v>6.5620520000000004</v>
      </c>
      <c r="M53" s="35">
        <v>5.5422736486486492</v>
      </c>
      <c r="N53" s="4">
        <v>1.0900000000000001</v>
      </c>
      <c r="O53" s="4">
        <v>-33.698296836982969</v>
      </c>
      <c r="P53" s="35" t="s">
        <v>124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1063</v>
      </c>
      <c r="AP53" t="s">
        <v>1252</v>
      </c>
      <c r="AQ53" s="22">
        <v>-142.2377551202502</v>
      </c>
      <c r="AR53" s="21">
        <v>-6.8993865272071186</v>
      </c>
      <c r="AS53">
        <v>0.94752001229483351</v>
      </c>
      <c r="AT53">
        <v>142.2377551202502</v>
      </c>
      <c r="AU53">
        <v>6.8993865272071186</v>
      </c>
      <c r="AV53" t="s">
        <v>1290</v>
      </c>
    </row>
    <row r="54" spans="1:48" x14ac:dyDescent="0.25">
      <c r="A54" s="14">
        <v>5.6999999999999989E-10</v>
      </c>
      <c r="B54" t="s">
        <v>67</v>
      </c>
      <c r="C54" s="4">
        <v>0</v>
      </c>
      <c r="D54" s="4">
        <v>1</v>
      </c>
      <c r="E54" s="4">
        <v>0</v>
      </c>
      <c r="F54" s="4">
        <v>1</v>
      </c>
      <c r="G54" s="4" t="s">
        <v>119</v>
      </c>
      <c r="H54" s="4">
        <v>13.39</v>
      </c>
      <c r="I54" s="34">
        <v>471.54981004292483</v>
      </c>
      <c r="J54" s="35" t="s">
        <v>1234</v>
      </c>
      <c r="K54" s="35" t="s">
        <v>1234</v>
      </c>
      <c r="L54" s="35" t="s">
        <v>1234</v>
      </c>
      <c r="M54" s="35" t="s">
        <v>1234</v>
      </c>
      <c r="N54" s="4" t="s">
        <v>119</v>
      </c>
      <c r="O54" s="4" t="s">
        <v>119</v>
      </c>
      <c r="P54" s="35" t="s">
        <v>124</v>
      </c>
      <c r="Q54" s="36" t="str">
        <f t="shared" si="0"/>
        <v/>
      </c>
      <c r="R54" s="36">
        <f t="shared" si="1"/>
        <v>100.00000000057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>
        <f t="shared" si="13"/>
        <v>2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67</v>
      </c>
      <c r="AP54" t="s">
        <v>1291</v>
      </c>
      <c r="AQ54" s="22" t="e">
        <v>#VALUE!</v>
      </c>
      <c r="AR54" s="21" t="e">
        <v>#VALUE!</v>
      </c>
      <c r="AS54" t="s">
        <v>124</v>
      </c>
      <c r="AT54" t="e">
        <v>#VALUE!</v>
      </c>
      <c r="AU54" t="e">
        <v>#VALUE!</v>
      </c>
      <c r="AV54" t="s">
        <v>1292</v>
      </c>
    </row>
    <row r="55" spans="1:48" x14ac:dyDescent="0.25">
      <c r="A55" s="14">
        <v>5.7999999999999986E-10</v>
      </c>
      <c r="B55" t="s">
        <v>34</v>
      </c>
      <c r="C55" s="4">
        <v>11</v>
      </c>
      <c r="D55" s="4">
        <v>0</v>
      </c>
      <c r="E55" s="4">
        <v>9</v>
      </c>
      <c r="F55" s="4">
        <v>20</v>
      </c>
      <c r="G55" s="4">
        <v>8.1000003814697266</v>
      </c>
      <c r="H55" s="4">
        <v>6.9</v>
      </c>
      <c r="I55" s="34">
        <v>4395.8832287267551</v>
      </c>
      <c r="J55" s="35">
        <v>4.3533123028391172</v>
      </c>
      <c r="K55" s="35">
        <v>3.4413965087281797</v>
      </c>
      <c r="L55" s="35" t="s">
        <v>1234</v>
      </c>
      <c r="M55" s="35" t="s">
        <v>1234</v>
      </c>
      <c r="N55" s="4">
        <v>1.585</v>
      </c>
      <c r="O55" s="4">
        <v>18.637724550898195</v>
      </c>
      <c r="P55" s="35">
        <v>6.2318840579710137</v>
      </c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0.17391309934372851</v>
      </c>
      <c r="T55" s="37" t="str">
        <f t="shared" si="23"/>
        <v/>
      </c>
      <c r="U55" s="37" t="str">
        <f t="shared" si="2"/>
        <v/>
      </c>
      <c r="V55" s="37">
        <f t="shared" si="3"/>
        <v>-0.44147478448053701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2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17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>
        <f t="shared" si="14"/>
        <v>6.2318840585510138</v>
      </c>
      <c r="AH55" s="38" t="str">
        <f t="shared" si="15"/>
        <v xml:space="preserve"> </v>
      </c>
      <c r="AI55" s="1">
        <f t="shared" si="16"/>
        <v>6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1239</v>
      </c>
      <c r="AQ55" s="22">
        <v>44.147478448053704</v>
      </c>
      <c r="AR55" s="21" t="e">
        <v>#VALUE!</v>
      </c>
      <c r="AS55">
        <v>17.391309876372851</v>
      </c>
      <c r="AT55">
        <v>-44.147478448053704</v>
      </c>
      <c r="AU55" t="e">
        <v>#VALUE!</v>
      </c>
      <c r="AV55" t="s">
        <v>1293</v>
      </c>
    </row>
    <row r="56" spans="1:48" x14ac:dyDescent="0.25">
      <c r="A56" s="14">
        <v>5.8999999999999982E-10</v>
      </c>
      <c r="B56" t="s">
        <v>812</v>
      </c>
      <c r="C56" s="4">
        <v>1</v>
      </c>
      <c r="D56" s="4">
        <v>0</v>
      </c>
      <c r="E56" s="4">
        <v>1</v>
      </c>
      <c r="F56" s="4">
        <v>2</v>
      </c>
      <c r="G56" s="4">
        <v>10.300000190734863</v>
      </c>
      <c r="H56" s="4">
        <v>11.49</v>
      </c>
      <c r="I56" s="34">
        <v>4516.9992039570607</v>
      </c>
      <c r="J56" s="35" t="s">
        <v>1234</v>
      </c>
      <c r="K56" s="35" t="s">
        <v>1234</v>
      </c>
      <c r="L56" s="35" t="s">
        <v>1234</v>
      </c>
      <c r="M56" s="35" t="s">
        <v>1234</v>
      </c>
      <c r="N56" s="4" t="s">
        <v>119</v>
      </c>
      <c r="O56" s="4" t="s">
        <v>119</v>
      </c>
      <c r="P56" s="35" t="s">
        <v>124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/>
      </c>
      <c r="T56" s="37" t="str">
        <f t="shared" si="23"/>
        <v/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812</v>
      </c>
      <c r="AP56" t="s">
        <v>1241</v>
      </c>
      <c r="AQ56" s="22" t="e">
        <v>#VALUE!</v>
      </c>
      <c r="AR56" s="21" t="e">
        <v>#VALUE!</v>
      </c>
      <c r="AS56">
        <v>-10.356830367842795</v>
      </c>
      <c r="AT56" t="e">
        <v>#VALUE!</v>
      </c>
      <c r="AU56" t="e">
        <v>#VALUE!</v>
      </c>
      <c r="AV56" t="s">
        <v>1294</v>
      </c>
    </row>
    <row r="57" spans="1:48" x14ac:dyDescent="0.25">
      <c r="A57" s="14">
        <v>5.9999999999999979E-10</v>
      </c>
      <c r="B57" t="s">
        <v>813</v>
      </c>
      <c r="C57" s="4">
        <v>0</v>
      </c>
      <c r="D57" s="4">
        <v>0</v>
      </c>
      <c r="E57" s="4">
        <v>0</v>
      </c>
      <c r="F57" s="4">
        <v>0</v>
      </c>
      <c r="G57" s="4" t="s">
        <v>119</v>
      </c>
      <c r="H57" s="4">
        <v>3.82</v>
      </c>
      <c r="I57" s="34">
        <v>360.05531967772851</v>
      </c>
      <c r="J57" s="35" t="s">
        <v>1234</v>
      </c>
      <c r="K57" s="35" t="s">
        <v>1234</v>
      </c>
      <c r="L57" s="35" t="s">
        <v>1234</v>
      </c>
      <c r="M57" s="35" t="s">
        <v>1234</v>
      </c>
      <c r="N57" s="4" t="s">
        <v>119</v>
      </c>
      <c r="O57" s="4" t="s">
        <v>119</v>
      </c>
      <c r="P57" s="35" t="s">
        <v>124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813</v>
      </c>
      <c r="AP57" t="s">
        <v>1239</v>
      </c>
      <c r="AQ57" s="22" t="e">
        <v>#VALUE!</v>
      </c>
      <c r="AR57" s="21" t="e">
        <v>#VALUE!</v>
      </c>
      <c r="AS57" t="s">
        <v>124</v>
      </c>
      <c r="AT57" t="e">
        <v>#VALUE!</v>
      </c>
      <c r="AU57" t="e">
        <v>#VALUE!</v>
      </c>
      <c r="AV57" t="s">
        <v>1295</v>
      </c>
    </row>
    <row r="58" spans="1:48" x14ac:dyDescent="0.25">
      <c r="A58" s="14">
        <v>6.0999999999999975E-10</v>
      </c>
      <c r="B58" t="s">
        <v>68</v>
      </c>
      <c r="C58" s="4">
        <v>1</v>
      </c>
      <c r="D58" s="4">
        <v>0</v>
      </c>
      <c r="E58" s="4">
        <v>3</v>
      </c>
      <c r="F58" s="4">
        <v>4</v>
      </c>
      <c r="G58" s="4">
        <v>2.3250000476837158</v>
      </c>
      <c r="H58" s="4">
        <v>2.5499999999999998</v>
      </c>
      <c r="I58" s="34">
        <v>331.41910683150354</v>
      </c>
      <c r="J58" s="35" t="s">
        <v>1234</v>
      </c>
      <c r="K58" s="35" t="s">
        <v>1234</v>
      </c>
      <c r="L58" s="35">
        <v>19.521596590909091</v>
      </c>
      <c r="M58" s="35">
        <v>21.208648148148146</v>
      </c>
      <c r="N58" s="4" t="s">
        <v>119</v>
      </c>
      <c r="O58" s="4" t="s">
        <v>119</v>
      </c>
      <c r="P58" s="35" t="s">
        <v>124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68</v>
      </c>
      <c r="AP58" t="s">
        <v>1248</v>
      </c>
      <c r="AQ58" s="22" t="e">
        <v>#VALUE!</v>
      </c>
      <c r="AR58" s="21">
        <v>-218.01739754573711</v>
      </c>
      <c r="AS58">
        <v>-8.8235275418150572</v>
      </c>
      <c r="AT58" t="e">
        <v>#VALUE!</v>
      </c>
      <c r="AU58">
        <v>218.01739754573711</v>
      </c>
      <c r="AV58" t="s">
        <v>1296</v>
      </c>
    </row>
    <row r="59" spans="1:48" x14ac:dyDescent="0.25">
      <c r="A59" s="14">
        <v>6.1999999999999972E-10</v>
      </c>
      <c r="B59" t="s">
        <v>1118</v>
      </c>
      <c r="C59" s="4">
        <v>0</v>
      </c>
      <c r="D59" s="4">
        <v>0</v>
      </c>
      <c r="E59" s="4">
        <v>0</v>
      </c>
      <c r="F59" s="4">
        <v>0</v>
      </c>
      <c r="G59" s="4" t="s">
        <v>119</v>
      </c>
      <c r="H59" s="4">
        <v>18.579999999999998</v>
      </c>
      <c r="I59" s="34">
        <v>894.14108368237373</v>
      </c>
      <c r="J59" s="35" t="s">
        <v>1234</v>
      </c>
      <c r="K59" s="35" t="s">
        <v>1234</v>
      </c>
      <c r="L59" s="35" t="s">
        <v>1234</v>
      </c>
      <c r="M59" s="35" t="s">
        <v>1234</v>
      </c>
      <c r="N59" s="4" t="s">
        <v>119</v>
      </c>
      <c r="O59" s="4" t="s">
        <v>119</v>
      </c>
      <c r="P59" s="35" t="s">
        <v>124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1118</v>
      </c>
      <c r="AP59" t="s">
        <v>1239</v>
      </c>
      <c r="AQ59" s="22" t="e">
        <v>#VALUE!</v>
      </c>
      <c r="AR59" s="21" t="e">
        <v>#VALUE!</v>
      </c>
      <c r="AS59" t="s">
        <v>124</v>
      </c>
      <c r="AT59" t="e">
        <v>#VALUE!</v>
      </c>
      <c r="AU59" t="e">
        <v>#VALUE!</v>
      </c>
      <c r="AV59" t="s">
        <v>1297</v>
      </c>
    </row>
    <row r="60" spans="1:48" x14ac:dyDescent="0.25">
      <c r="A60" s="14">
        <v>6.2999999999999969E-10</v>
      </c>
      <c r="B60" t="s">
        <v>1119</v>
      </c>
      <c r="C60" s="4">
        <v>0</v>
      </c>
      <c r="D60" s="4">
        <v>0</v>
      </c>
      <c r="E60" s="4">
        <v>0</v>
      </c>
      <c r="F60" s="4">
        <v>0</v>
      </c>
      <c r="G60" s="4" t="s">
        <v>119</v>
      </c>
      <c r="H60" s="4">
        <v>25.36</v>
      </c>
      <c r="I60" s="34">
        <v>200.49278656271761</v>
      </c>
      <c r="J60" s="35" t="s">
        <v>1234</v>
      </c>
      <c r="K60" s="35" t="s">
        <v>1234</v>
      </c>
      <c r="L60" s="35" t="s">
        <v>1234</v>
      </c>
      <c r="M60" s="35" t="s">
        <v>1234</v>
      </c>
      <c r="N60" s="4" t="s">
        <v>119</v>
      </c>
      <c r="O60" s="4" t="s">
        <v>119</v>
      </c>
      <c r="P60" s="35" t="s">
        <v>124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1119</v>
      </c>
      <c r="AP60" t="s">
        <v>1252</v>
      </c>
      <c r="AQ60" s="22" t="e">
        <v>#VALUE!</v>
      </c>
      <c r="AR60" s="21" t="e">
        <v>#VALUE!</v>
      </c>
      <c r="AS60" t="s">
        <v>124</v>
      </c>
      <c r="AT60" t="e">
        <v>#VALUE!</v>
      </c>
      <c r="AU60" t="e">
        <v>#VALUE!</v>
      </c>
      <c r="AV60" t="s">
        <v>1298</v>
      </c>
    </row>
    <row r="61" spans="1:48" x14ac:dyDescent="0.25">
      <c r="A61" s="14">
        <v>6.3999999999999965E-10</v>
      </c>
      <c r="B61" t="s">
        <v>1120</v>
      </c>
      <c r="C61" s="4">
        <v>0</v>
      </c>
      <c r="D61" s="4">
        <v>0</v>
      </c>
      <c r="E61" s="4">
        <v>0</v>
      </c>
      <c r="F61" s="4">
        <v>0</v>
      </c>
      <c r="G61" s="4" t="s">
        <v>119</v>
      </c>
      <c r="H61" s="4">
        <v>81.45</v>
      </c>
      <c r="I61" s="34">
        <v>828.10296471212428</v>
      </c>
      <c r="J61" s="35" t="s">
        <v>1234</v>
      </c>
      <c r="K61" s="35" t="s">
        <v>1234</v>
      </c>
      <c r="L61" s="35" t="s">
        <v>1234</v>
      </c>
      <c r="M61" s="35" t="s">
        <v>1234</v>
      </c>
      <c r="N61" s="4" t="s">
        <v>119</v>
      </c>
      <c r="O61" s="4" t="s">
        <v>119</v>
      </c>
      <c r="P61" s="35" t="s">
        <v>124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2"/>
        <v xml:space="preserve"> </v>
      </c>
      <c r="T61" s="37" t="str">
        <f t="shared" si="23"/>
        <v xml:space="preserve"> </v>
      </c>
      <c r="U61" s="37" t="str">
        <f t="shared" si="2"/>
        <v xml:space="preserve"> </v>
      </c>
      <c r="V61" s="37" t="str">
        <f t="shared" si="3"/>
        <v xml:space="preserve"> </v>
      </c>
      <c r="W61" s="37" t="str">
        <f t="shared" si="4"/>
        <v xml:space="preserve"> </v>
      </c>
      <c r="X61" s="37" t="str">
        <f t="shared" si="5"/>
        <v xml:space="preserve"> </v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1120</v>
      </c>
      <c r="AP61" t="s">
        <v>1241</v>
      </c>
      <c r="AQ61" s="22" t="e">
        <v>#VALUE!</v>
      </c>
      <c r="AR61" s="21" t="e">
        <v>#VALUE!</v>
      </c>
      <c r="AS61" t="s">
        <v>124</v>
      </c>
      <c r="AT61" t="e">
        <v>#VALUE!</v>
      </c>
      <c r="AU61" t="e">
        <v>#VALUE!</v>
      </c>
      <c r="AV61" t="s">
        <v>1299</v>
      </c>
    </row>
    <row r="62" spans="1:48" x14ac:dyDescent="0.25">
      <c r="A62" s="14">
        <v>6.4999999999999962E-10</v>
      </c>
      <c r="B62" t="s">
        <v>36</v>
      </c>
      <c r="C62" s="4">
        <v>15</v>
      </c>
      <c r="D62" s="4">
        <v>0</v>
      </c>
      <c r="E62" s="4">
        <v>0</v>
      </c>
      <c r="F62" s="4">
        <v>15</v>
      </c>
      <c r="G62" s="4">
        <v>26</v>
      </c>
      <c r="H62" s="4">
        <v>22</v>
      </c>
      <c r="I62" s="34">
        <v>7562.86691304756</v>
      </c>
      <c r="J62" s="35">
        <v>7.7574047954866012</v>
      </c>
      <c r="K62" s="35">
        <v>7.9767947788252354</v>
      </c>
      <c r="L62" s="35">
        <v>7.4741217801717239</v>
      </c>
      <c r="M62" s="35">
        <v>6.0947723022729905</v>
      </c>
      <c r="N62" s="4">
        <v>2.8359999999999999</v>
      </c>
      <c r="O62" s="4">
        <v>62.80137772675085</v>
      </c>
      <c r="P62" s="35">
        <v>2.5727272727272732</v>
      </c>
      <c r="Q62" s="36">
        <f t="shared" si="0"/>
        <v>100.00000000065</v>
      </c>
      <c r="R62" s="36" t="str">
        <f t="shared" si="1"/>
        <v xml:space="preserve"> </v>
      </c>
      <c r="S62" s="37">
        <f t="shared" si="22"/>
        <v>0.18181818246818188</v>
      </c>
      <c r="T62" s="37" t="str">
        <f t="shared" si="23"/>
        <v/>
      </c>
      <c r="U62" s="37" t="str">
        <f t="shared" si="2"/>
        <v/>
      </c>
      <c r="V62" s="37" t="str">
        <f t="shared" si="3"/>
        <v/>
      </c>
      <c r="W62" s="37" t="str">
        <f t="shared" si="4"/>
        <v/>
      </c>
      <c r="X62" s="37" t="str">
        <f t="shared" si="5"/>
        <v/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>
        <f t="shared" si="10"/>
        <v>14</v>
      </c>
      <c r="AD62" s="1" t="str">
        <f t="shared" si="11"/>
        <v xml:space="preserve"> </v>
      </c>
      <c r="AE62" s="1">
        <f t="shared" si="12"/>
        <v>3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>
        <f t="shared" si="18"/>
        <v>62.801377727400848</v>
      </c>
      <c r="AL62" s="25" t="str">
        <f t="shared" si="19"/>
        <v xml:space="preserve"> </v>
      </c>
      <c r="AM62" s="1">
        <f t="shared" si="20"/>
        <v>4</v>
      </c>
      <c r="AN62" s="1" t="str">
        <f t="shared" si="21"/>
        <v xml:space="preserve"> </v>
      </c>
      <c r="AO62" t="s">
        <v>36</v>
      </c>
      <c r="AP62" t="s">
        <v>1237</v>
      </c>
      <c r="AQ62" s="22">
        <v>0.47334342529958828</v>
      </c>
      <c r="AR62" s="21">
        <v>-21.757497979289763</v>
      </c>
      <c r="AS62">
        <v>18.181818181818187</v>
      </c>
      <c r="AT62">
        <v>-0.47334342529958828</v>
      </c>
      <c r="AU62">
        <v>21.757497979289763</v>
      </c>
      <c r="AV62" t="s">
        <v>1300</v>
      </c>
    </row>
    <row r="63" spans="1:48" x14ac:dyDescent="0.25">
      <c r="A63" s="14">
        <v>6.5999999999999958E-10</v>
      </c>
      <c r="B63" t="s">
        <v>1064</v>
      </c>
      <c r="C63" s="4">
        <v>0</v>
      </c>
      <c r="D63" s="4">
        <v>0</v>
      </c>
      <c r="E63" s="4">
        <v>0</v>
      </c>
      <c r="F63" s="4">
        <v>0</v>
      </c>
      <c r="G63" s="4" t="s">
        <v>119</v>
      </c>
      <c r="H63" s="4">
        <v>6.62</v>
      </c>
      <c r="I63" s="34">
        <v>594.08415087751212</v>
      </c>
      <c r="J63" s="35" t="s">
        <v>1234</v>
      </c>
      <c r="K63" s="35" t="s">
        <v>1234</v>
      </c>
      <c r="L63" s="35" t="s">
        <v>1234</v>
      </c>
      <c r="M63" s="35" t="s">
        <v>1234</v>
      </c>
      <c r="N63" s="4" t="s">
        <v>119</v>
      </c>
      <c r="O63" s="4" t="s">
        <v>119</v>
      </c>
      <c r="P63" s="35" t="s">
        <v>124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1064</v>
      </c>
      <c r="AP63" t="s">
        <v>1235</v>
      </c>
      <c r="AQ63" s="22" t="e">
        <v>#VALUE!</v>
      </c>
      <c r="AR63" s="21" t="e">
        <v>#VALUE!</v>
      </c>
      <c r="AS63" t="s">
        <v>124</v>
      </c>
      <c r="AT63" t="e">
        <v>#VALUE!</v>
      </c>
      <c r="AU63" t="e">
        <v>#VALUE!</v>
      </c>
      <c r="AV63" t="s">
        <v>1301</v>
      </c>
    </row>
    <row r="64" spans="1:48" x14ac:dyDescent="0.25">
      <c r="A64" s="14">
        <v>6.6999999999999955E-10</v>
      </c>
      <c r="B64" t="s">
        <v>75</v>
      </c>
      <c r="C64" s="4">
        <v>3</v>
      </c>
      <c r="D64" s="4">
        <v>0</v>
      </c>
      <c r="E64" s="4">
        <v>2</v>
      </c>
      <c r="F64" s="4">
        <v>5</v>
      </c>
      <c r="G64" s="4">
        <v>19.5</v>
      </c>
      <c r="H64" s="4">
        <v>20.72</v>
      </c>
      <c r="I64" s="34">
        <v>546.39442872079985</v>
      </c>
      <c r="J64" s="35" t="s">
        <v>1234</v>
      </c>
      <c r="K64" s="35" t="s">
        <v>1234</v>
      </c>
      <c r="L64" s="35">
        <v>13.457386809269162</v>
      </c>
      <c r="M64" s="35">
        <v>9.6603889955214335</v>
      </c>
      <c r="N64" s="4" t="s">
        <v>119</v>
      </c>
      <c r="O64" s="4" t="s">
        <v>119</v>
      </c>
      <c r="P64" s="35" t="s">
        <v>124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/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75</v>
      </c>
      <c r="AP64" t="s">
        <v>1244</v>
      </c>
      <c r="AQ64" s="22" t="e">
        <v>#VALUE!</v>
      </c>
      <c r="AR64" s="21">
        <v>-119.22813079966485</v>
      </c>
      <c r="AS64">
        <v>-5.8880308880308814</v>
      </c>
      <c r="AT64" t="e">
        <v>#VALUE!</v>
      </c>
      <c r="AU64">
        <v>119.22813079966485</v>
      </c>
      <c r="AV64" t="s">
        <v>1302</v>
      </c>
    </row>
    <row r="65" spans="1:48" x14ac:dyDescent="0.25">
      <c r="A65" s="14">
        <v>6.7999999999999951E-10</v>
      </c>
      <c r="B65" t="s">
        <v>58</v>
      </c>
      <c r="C65" s="4">
        <v>4</v>
      </c>
      <c r="D65" s="4">
        <v>0</v>
      </c>
      <c r="E65" s="4">
        <v>1</v>
      </c>
      <c r="F65" s="4">
        <v>5</v>
      </c>
      <c r="G65" s="4">
        <v>18.569999694824219</v>
      </c>
      <c r="H65" s="4">
        <v>16.29</v>
      </c>
      <c r="I65" s="34">
        <v>856.9871961212832</v>
      </c>
      <c r="J65" s="35">
        <v>5.7971530249110312</v>
      </c>
      <c r="K65" s="35">
        <v>7.2079646017699108</v>
      </c>
      <c r="L65" s="35">
        <v>2.078368808239333</v>
      </c>
      <c r="M65" s="35">
        <v>2.0917048371174727</v>
      </c>
      <c r="N65" s="4">
        <v>2.81</v>
      </c>
      <c r="O65" s="4">
        <v>27.553336359509771</v>
      </c>
      <c r="P65" s="35" t="s">
        <v>124</v>
      </c>
      <c r="Q65" s="36">
        <f t="shared" si="0"/>
        <v>80.000000000680004</v>
      </c>
      <c r="R65" s="36" t="str">
        <f t="shared" si="1"/>
        <v xml:space="preserve"> </v>
      </c>
      <c r="S65" s="37">
        <f t="shared" si="22"/>
        <v>0.13996314953354333</v>
      </c>
      <c r="T65" s="37" t="str">
        <f t="shared" si="23"/>
        <v/>
      </c>
      <c r="U65" s="37" t="str">
        <f t="shared" si="2"/>
        <v/>
      </c>
      <c r="V65" s="37">
        <f t="shared" si="3"/>
        <v>-0.25623159622017122</v>
      </c>
      <c r="W65" s="37" t="str">
        <f t="shared" si="4"/>
        <v/>
      </c>
      <c r="X65" s="37">
        <f t="shared" si="5"/>
        <v>-0.66142244746297774</v>
      </c>
      <c r="Y65" s="1" t="str">
        <f t="shared" si="6"/>
        <v xml:space="preserve"> </v>
      </c>
      <c r="Z65" s="1">
        <f t="shared" si="7"/>
        <v>6</v>
      </c>
      <c r="AA65" s="1" t="str">
        <f t="shared" si="8"/>
        <v xml:space="preserve"> </v>
      </c>
      <c r="AB65" s="1">
        <f t="shared" si="9"/>
        <v>1</v>
      </c>
      <c r="AC65" s="1">
        <f t="shared" si="10"/>
        <v>18</v>
      </c>
      <c r="AD65" s="1" t="str">
        <f t="shared" si="11"/>
        <v xml:space="preserve"> </v>
      </c>
      <c r="AE65" s="1">
        <f t="shared" si="12"/>
        <v>21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58</v>
      </c>
      <c r="AP65" t="s">
        <v>1241</v>
      </c>
      <c r="AQ65" s="22">
        <v>25.623159622017123</v>
      </c>
      <c r="AR65" s="21">
        <v>66.142244746297777</v>
      </c>
      <c r="AS65">
        <v>13.996314885354334</v>
      </c>
      <c r="AT65">
        <v>-25.623159622017123</v>
      </c>
      <c r="AU65">
        <v>-66.142244746297777</v>
      </c>
      <c r="AV65" t="s">
        <v>1303</v>
      </c>
    </row>
    <row r="66" spans="1:48" x14ac:dyDescent="0.25">
      <c r="A66" s="14">
        <v>6.8999999999999948E-10</v>
      </c>
      <c r="B66" t="s">
        <v>56</v>
      </c>
      <c r="C66" s="4">
        <v>10</v>
      </c>
      <c r="D66" s="4">
        <v>0</v>
      </c>
      <c r="E66" s="4">
        <v>1</v>
      </c>
      <c r="F66" s="4">
        <v>11</v>
      </c>
      <c r="G66" s="4">
        <v>119</v>
      </c>
      <c r="H66" s="4">
        <v>113.3</v>
      </c>
      <c r="I66" s="34">
        <v>2342.2418743666481</v>
      </c>
      <c r="J66" s="35">
        <v>7.5508163945351541</v>
      </c>
      <c r="K66" s="35">
        <v>7.4052287581699341</v>
      </c>
      <c r="L66" s="35">
        <v>5.1415278354700771</v>
      </c>
      <c r="M66" s="35">
        <v>4.421081225415004</v>
      </c>
      <c r="N66" s="4">
        <v>15.005000000000001</v>
      </c>
      <c r="O66" s="4">
        <v>29.476227457071364</v>
      </c>
      <c r="P66" s="35" t="s">
        <v>124</v>
      </c>
      <c r="Q66" s="36">
        <f t="shared" si="0"/>
        <v>90.9090909097809</v>
      </c>
      <c r="R66" s="36" t="str">
        <f t="shared" si="1"/>
        <v xml:space="preserve"> </v>
      </c>
      <c r="S66" s="37" t="str">
        <f t="shared" si="22"/>
        <v/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>
        <f t="shared" si="5"/>
        <v>-0.16241722646466339</v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>
        <f t="shared" si="9"/>
        <v>8</v>
      </c>
      <c r="AC66" s="1" t="str">
        <f t="shared" si="10"/>
        <v xml:space="preserve"> </v>
      </c>
      <c r="AD66" s="1" t="str">
        <f t="shared" si="11"/>
        <v xml:space="preserve"> </v>
      </c>
      <c r="AE66" s="1">
        <f t="shared" si="12"/>
        <v>12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56</v>
      </c>
      <c r="AP66" t="s">
        <v>1241</v>
      </c>
      <c r="AQ66" s="22">
        <v>3.123850054239985</v>
      </c>
      <c r="AR66" s="21">
        <v>16.241722646466339</v>
      </c>
      <c r="AS66">
        <v>5.0308914386584247</v>
      </c>
      <c r="AT66">
        <v>-3.123850054239985</v>
      </c>
      <c r="AU66">
        <v>-16.241722646466339</v>
      </c>
      <c r="AV66" t="s">
        <v>1304</v>
      </c>
    </row>
    <row r="67" spans="1:48" x14ac:dyDescent="0.25">
      <c r="A67" s="14">
        <v>6.9999999999999944E-10</v>
      </c>
      <c r="B67" t="s">
        <v>54</v>
      </c>
      <c r="C67" s="4">
        <v>12</v>
      </c>
      <c r="D67" s="4">
        <v>0</v>
      </c>
      <c r="E67" s="4">
        <v>1</v>
      </c>
      <c r="F67" s="4">
        <v>13</v>
      </c>
      <c r="G67" s="4">
        <v>7.8000001907348633</v>
      </c>
      <c r="H67" s="4">
        <v>7.1</v>
      </c>
      <c r="I67" s="34">
        <v>1060.8074151596606</v>
      </c>
      <c r="J67" s="35" t="s">
        <v>1234</v>
      </c>
      <c r="K67" s="35">
        <v>4.4264339152119696</v>
      </c>
      <c r="L67" s="35">
        <v>8.1728007573795729</v>
      </c>
      <c r="M67" s="35">
        <v>3.6592512422827883</v>
      </c>
      <c r="N67" s="4">
        <v>0.10200000000000001</v>
      </c>
      <c r="O67" s="4">
        <v>43.661971830985912</v>
      </c>
      <c r="P67" s="35">
        <v>1.591549295774648</v>
      </c>
      <c r="Q67" s="36">
        <f t="shared" si="0"/>
        <v>92.307692308392305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 t="str">
        <f t="shared" si="2"/>
        <v xml:space="preserve"> </v>
      </c>
      <c r="V67" s="37" t="str">
        <f t="shared" si="3"/>
        <v xml:space="preserve"> </v>
      </c>
      <c r="W67" s="37" t="str">
        <f t="shared" si="4"/>
        <v/>
      </c>
      <c r="X67" s="37" t="str">
        <f t="shared" si="5"/>
        <v/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>
        <f t="shared" si="12"/>
        <v>11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54</v>
      </c>
      <c r="AP67" t="s">
        <v>1241</v>
      </c>
      <c r="AQ67" s="22" t="e">
        <v>#VALUE!</v>
      </c>
      <c r="AR67" s="21">
        <v>-33.139357501734203</v>
      </c>
      <c r="AS67">
        <v>9.8591576159839924</v>
      </c>
      <c r="AT67" t="e">
        <v>#VALUE!</v>
      </c>
      <c r="AU67">
        <v>33.139357501734203</v>
      </c>
      <c r="AV67" t="s">
        <v>1305</v>
      </c>
    </row>
    <row r="68" spans="1:48" x14ac:dyDescent="0.25">
      <c r="A68" s="14">
        <v>7.0999999999999941E-10</v>
      </c>
      <c r="B68" t="s">
        <v>1121</v>
      </c>
      <c r="C68" s="4">
        <v>4</v>
      </c>
      <c r="D68" s="4">
        <v>0</v>
      </c>
      <c r="E68" s="4">
        <v>2</v>
      </c>
      <c r="F68" s="4">
        <v>6</v>
      </c>
      <c r="G68" s="4">
        <v>120.05999755859375</v>
      </c>
      <c r="H68" s="4">
        <v>138</v>
      </c>
      <c r="I68" s="34">
        <v>467.68246011980011</v>
      </c>
      <c r="J68" s="35">
        <v>31.506849315068493</v>
      </c>
      <c r="K68" s="35">
        <v>26.086956521739129</v>
      </c>
      <c r="L68" s="35">
        <v>19.137263751763047</v>
      </c>
      <c r="M68" s="35">
        <v>14.796423118865867</v>
      </c>
      <c r="N68" s="4">
        <v>4.38</v>
      </c>
      <c r="O68" s="4">
        <v>26.882966396292002</v>
      </c>
      <c r="P68" s="35">
        <v>0.81521739130434778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2"/>
        <v/>
      </c>
      <c r="T68" s="37" t="str">
        <f t="shared" si="23"/>
        <v/>
      </c>
      <c r="U68" s="37">
        <f t="shared" si="2"/>
        <v>3.0422943680289896</v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>
        <f t="shared" si="6"/>
        <v>1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 t="str">
        <f t="shared" si="10"/>
        <v xml:space="preserve"> </v>
      </c>
      <c r="AD68" s="1" t="str">
        <f t="shared" si="11"/>
        <v xml:space="preserve"> </v>
      </c>
      <c r="AE68" s="1" t="str">
        <f t="shared" si="12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1121</v>
      </c>
      <c r="AP68" t="s">
        <v>1252</v>
      </c>
      <c r="AQ68" s="22">
        <v>-304.22943680289893</v>
      </c>
      <c r="AR68" s="21">
        <v>-211.75640712277618</v>
      </c>
      <c r="AS68">
        <v>-13.000001769134961</v>
      </c>
      <c r="AT68">
        <v>304.22943680289893</v>
      </c>
      <c r="AU68">
        <v>211.75640712277618</v>
      </c>
      <c r="AV68" t="s">
        <v>1306</v>
      </c>
    </row>
    <row r="69" spans="1:48" x14ac:dyDescent="0.25">
      <c r="A69" s="14">
        <v>7.1999999999999937E-10</v>
      </c>
      <c r="B69" t="s">
        <v>55</v>
      </c>
      <c r="C69" s="4">
        <v>11</v>
      </c>
      <c r="D69" s="4">
        <v>0</v>
      </c>
      <c r="E69" s="4">
        <v>4</v>
      </c>
      <c r="F69" s="4">
        <v>15</v>
      </c>
      <c r="G69" s="4">
        <v>61.5</v>
      </c>
      <c r="H69" s="4">
        <v>56.05</v>
      </c>
      <c r="I69" s="34">
        <v>377.30110986596162</v>
      </c>
      <c r="J69" s="35">
        <v>16.023441966838192</v>
      </c>
      <c r="K69" s="35" t="s">
        <v>1234</v>
      </c>
      <c r="L69" s="35">
        <v>8.1616487985212576</v>
      </c>
      <c r="M69" s="35">
        <v>7.7399434857908123</v>
      </c>
      <c r="N69" s="4">
        <v>0.56200000000000006</v>
      </c>
      <c r="O69" s="4">
        <v>-70.774830993239718</v>
      </c>
      <c r="P69" s="35">
        <v>3.7644959857270295</v>
      </c>
      <c r="Q69" s="36">
        <f t="shared" si="0"/>
        <v>73.333333334053322</v>
      </c>
      <c r="R69" s="36" t="str">
        <f t="shared" si="1"/>
        <v xml:space="preserve"> </v>
      </c>
      <c r="S69" s="37" t="str">
        <f t="shared" si="22"/>
        <v/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 t="str">
        <f t="shared" si="5"/>
        <v/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>
        <f t="shared" si="12"/>
        <v>26</v>
      </c>
      <c r="AF69" s="1" t="str">
        <f t="shared" si="13"/>
        <v xml:space="preserve"> </v>
      </c>
      <c r="AG69" s="38">
        <f t="shared" si="14"/>
        <v>3.7644959864470295</v>
      </c>
      <c r="AH69" s="38" t="str">
        <f t="shared" si="15"/>
        <v xml:space="preserve"> </v>
      </c>
      <c r="AI69" s="1">
        <f t="shared" si="16"/>
        <v>23</v>
      </c>
      <c r="AJ69" s="1" t="str">
        <f t="shared" si="17"/>
        <v xml:space="preserve"> </v>
      </c>
      <c r="AK69" s="25" t="str">
        <f t="shared" si="18"/>
        <v xml:space="preserve"> </v>
      </c>
      <c r="AL69" s="25">
        <f t="shared" si="19"/>
        <v>-70.774830992519725</v>
      </c>
      <c r="AM69" s="1" t="str">
        <f t="shared" si="20"/>
        <v xml:space="preserve"> </v>
      </c>
      <c r="AN69" s="1">
        <f t="shared" si="21"/>
        <v>2</v>
      </c>
      <c r="AO69" t="s">
        <v>55</v>
      </c>
      <c r="AP69" t="s">
        <v>1244</v>
      </c>
      <c r="AQ69" s="22">
        <v>-105.57901099940108</v>
      </c>
      <c r="AR69" s="21">
        <v>-32.957686042786527</v>
      </c>
      <c r="AS69">
        <v>9.7234611953612937</v>
      </c>
      <c r="AT69">
        <v>105.57901099940108</v>
      </c>
      <c r="AU69">
        <v>32.957686042786527</v>
      </c>
      <c r="AV69" t="s">
        <v>1307</v>
      </c>
    </row>
    <row r="70" spans="1:48" x14ac:dyDescent="0.25">
      <c r="A70" s="14">
        <v>7.2999999999999934E-10</v>
      </c>
      <c r="B70" t="s">
        <v>63</v>
      </c>
      <c r="C70" s="4">
        <v>17</v>
      </c>
      <c r="D70" s="4">
        <v>0</v>
      </c>
      <c r="E70" s="4">
        <v>6</v>
      </c>
      <c r="F70" s="4">
        <v>23</v>
      </c>
      <c r="G70" s="4">
        <v>55</v>
      </c>
      <c r="H70" s="4">
        <v>49.6</v>
      </c>
      <c r="I70" s="34">
        <v>1217.36930422764</v>
      </c>
      <c r="J70" s="35" t="s">
        <v>1234</v>
      </c>
      <c r="K70" s="35" t="s">
        <v>1234</v>
      </c>
      <c r="L70" s="35">
        <v>5.9526540120149392</v>
      </c>
      <c r="M70" s="35">
        <v>4.8886009316770185</v>
      </c>
      <c r="N70" s="4">
        <v>-1.2</v>
      </c>
      <c r="O70" s="4">
        <v>55.849889624724057</v>
      </c>
      <c r="P70" s="35">
        <v>0.80645161290322576</v>
      </c>
      <c r="Q70" s="36">
        <f t="shared" si="0"/>
        <v>73.913043478990872</v>
      </c>
      <c r="R70" s="36" t="str">
        <f t="shared" si="1"/>
        <v xml:space="preserve"> </v>
      </c>
      <c r="S70" s="37">
        <f t="shared" si="22"/>
        <v>0.1088709684719355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21</v>
      </c>
      <c r="AD70" s="1" t="str">
        <f t="shared" si="11"/>
        <v xml:space="preserve"> </v>
      </c>
      <c r="AE70" s="1">
        <f t="shared" si="12"/>
        <v>25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55.849889625454054</v>
      </c>
      <c r="AL70" s="25" t="str">
        <f t="shared" si="19"/>
        <v xml:space="preserve"> </v>
      </c>
      <c r="AM70" s="1">
        <f t="shared" si="20"/>
        <v>7</v>
      </c>
      <c r="AN70" s="1" t="str">
        <f t="shared" si="21"/>
        <v xml:space="preserve"> </v>
      </c>
      <c r="AO70" t="s">
        <v>63</v>
      </c>
      <c r="AP70" t="s">
        <v>1235</v>
      </c>
      <c r="AQ70" s="22" t="e">
        <v>#VALUE!</v>
      </c>
      <c r="AR70" s="21">
        <v>3.0280372522017318</v>
      </c>
      <c r="AS70">
        <v>10.88709677419355</v>
      </c>
      <c r="AT70" t="e">
        <v>#VALUE!</v>
      </c>
      <c r="AU70">
        <v>-3.0280372522017318</v>
      </c>
      <c r="AV70" t="s">
        <v>1308</v>
      </c>
    </row>
    <row r="71" spans="1:48" x14ac:dyDescent="0.25">
      <c r="A71" s="14">
        <v>7.3999999999999931E-10</v>
      </c>
      <c r="B71" t="s">
        <v>814</v>
      </c>
      <c r="C71" s="4">
        <v>8</v>
      </c>
      <c r="D71" s="4">
        <v>0</v>
      </c>
      <c r="E71" s="4">
        <v>3</v>
      </c>
      <c r="F71" s="4">
        <v>11</v>
      </c>
      <c r="G71" s="4">
        <v>23.25</v>
      </c>
      <c r="H71" s="4">
        <v>23.96</v>
      </c>
      <c r="I71" s="34">
        <v>675.70915833335755</v>
      </c>
      <c r="J71" s="35" t="s">
        <v>1234</v>
      </c>
      <c r="K71" s="35">
        <v>22.775665399239543</v>
      </c>
      <c r="L71" s="35">
        <v>8.3350599922288637</v>
      </c>
      <c r="M71" s="35">
        <v>7.186520686175581</v>
      </c>
      <c r="N71" s="4">
        <v>0.40700000000000003</v>
      </c>
      <c r="O71" s="4">
        <v>133.90804597701148</v>
      </c>
      <c r="P71" s="35">
        <v>0</v>
      </c>
      <c r="Q71" s="36">
        <f t="shared" si="0"/>
        <v>72.727272728012736</v>
      </c>
      <c r="R71" s="36" t="str">
        <f t="shared" si="1"/>
        <v xml:space="preserve"> </v>
      </c>
      <c r="S71" s="37" t="str">
        <f t="shared" si="22"/>
        <v/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>
        <f t="shared" si="12"/>
        <v>27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814</v>
      </c>
      <c r="AP71" t="s">
        <v>1270</v>
      </c>
      <c r="AQ71" s="22" t="e">
        <v>#VALUE!</v>
      </c>
      <c r="AR71" s="21">
        <v>-35.782648451541242</v>
      </c>
      <c r="AS71">
        <v>-2.9632721202003331</v>
      </c>
      <c r="AT71" t="e">
        <v>#VALUE!</v>
      </c>
      <c r="AU71">
        <v>35.782648451541242</v>
      </c>
      <c r="AV71" t="s">
        <v>1309</v>
      </c>
    </row>
    <row r="72" spans="1:48" x14ac:dyDescent="0.25">
      <c r="A72" s="14">
        <v>7.4999999999999927E-10</v>
      </c>
      <c r="B72" t="s">
        <v>78</v>
      </c>
      <c r="C72" s="4">
        <v>0</v>
      </c>
      <c r="D72" s="4">
        <v>0</v>
      </c>
      <c r="E72" s="4">
        <v>0</v>
      </c>
      <c r="F72" s="4">
        <v>0</v>
      </c>
      <c r="G72" s="4" t="s">
        <v>119</v>
      </c>
      <c r="H72" s="4">
        <v>32.26</v>
      </c>
      <c r="I72" s="34">
        <v>283.66479108866906</v>
      </c>
      <c r="J72" s="35" t="s">
        <v>1234</v>
      </c>
      <c r="K72" s="35" t="s">
        <v>1234</v>
      </c>
      <c r="L72" s="35" t="s">
        <v>1234</v>
      </c>
      <c r="M72" s="35" t="s">
        <v>1234</v>
      </c>
      <c r="N72" s="4" t="s">
        <v>119</v>
      </c>
      <c r="O72" s="4" t="s">
        <v>119</v>
      </c>
      <c r="P72" s="35" t="s">
        <v>124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78</v>
      </c>
      <c r="AP72" t="s">
        <v>1252</v>
      </c>
      <c r="AQ72" s="22" t="e">
        <v>#VALUE!</v>
      </c>
      <c r="AR72" s="21" t="e">
        <v>#VALUE!</v>
      </c>
      <c r="AS72" t="s">
        <v>124</v>
      </c>
      <c r="AT72" t="e">
        <v>#VALUE!</v>
      </c>
      <c r="AU72" t="e">
        <v>#VALUE!</v>
      </c>
      <c r="AV72" t="s">
        <v>1310</v>
      </c>
    </row>
    <row r="73" spans="1:48" x14ac:dyDescent="0.25">
      <c r="A73" s="14">
        <v>7.5999999999999924E-10</v>
      </c>
      <c r="B73" t="s">
        <v>815</v>
      </c>
      <c r="C73" s="4">
        <v>0</v>
      </c>
      <c r="D73" s="4">
        <v>0</v>
      </c>
      <c r="E73" s="4">
        <v>0</v>
      </c>
      <c r="F73" s="4">
        <v>0</v>
      </c>
      <c r="G73" s="4" t="s">
        <v>119</v>
      </c>
      <c r="H73" s="4">
        <v>4.1100000000000003</v>
      </c>
      <c r="I73" s="34">
        <v>314.16468958553821</v>
      </c>
      <c r="J73" s="35" t="s">
        <v>1234</v>
      </c>
      <c r="K73" s="35" t="s">
        <v>1234</v>
      </c>
      <c r="L73" s="35" t="s">
        <v>1234</v>
      </c>
      <c r="M73" s="35" t="s">
        <v>1234</v>
      </c>
      <c r="N73" s="4" t="s">
        <v>119</v>
      </c>
      <c r="O73" s="4" t="s">
        <v>119</v>
      </c>
      <c r="P73" s="35" t="s">
        <v>124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815</v>
      </c>
      <c r="AP73" t="s">
        <v>1244</v>
      </c>
      <c r="AQ73" s="22" t="e">
        <v>#VALUE!</v>
      </c>
      <c r="AR73" s="21" t="e">
        <v>#VALUE!</v>
      </c>
      <c r="AS73" t="s">
        <v>124</v>
      </c>
      <c r="AT73" t="e">
        <v>#VALUE!</v>
      </c>
      <c r="AU73" t="e">
        <v>#VALUE!</v>
      </c>
      <c r="AV73" t="s">
        <v>1311</v>
      </c>
    </row>
    <row r="74" spans="1:48" x14ac:dyDescent="0.25">
      <c r="A74" s="14">
        <v>7.699999999999992E-10</v>
      </c>
      <c r="B74" t="s">
        <v>80</v>
      </c>
      <c r="C74" s="4">
        <v>0</v>
      </c>
      <c r="D74" s="4">
        <v>0</v>
      </c>
      <c r="E74" s="4">
        <v>1</v>
      </c>
      <c r="F74" s="4">
        <v>1</v>
      </c>
      <c r="G74" s="4">
        <v>3.8499999046325684</v>
      </c>
      <c r="H74" s="4">
        <v>3.88</v>
      </c>
      <c r="I74" s="34">
        <v>315.58399048083902</v>
      </c>
      <c r="J74" s="35" t="s">
        <v>1234</v>
      </c>
      <c r="K74" s="35" t="s">
        <v>1234</v>
      </c>
      <c r="L74" s="35" t="s">
        <v>1234</v>
      </c>
      <c r="M74" s="35" t="s">
        <v>1234</v>
      </c>
      <c r="N74" s="4" t="s">
        <v>119</v>
      </c>
      <c r="O74" s="4" t="s">
        <v>119</v>
      </c>
      <c r="P74" s="35" t="s">
        <v>124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80</v>
      </c>
      <c r="AP74" t="s">
        <v>1246</v>
      </c>
      <c r="AQ74" s="22" t="e">
        <v>#VALUE!</v>
      </c>
      <c r="AR74" s="21" t="e">
        <v>#VALUE!</v>
      </c>
      <c r="AS74">
        <v>-0.77319833421215511</v>
      </c>
      <c r="AT74" t="e">
        <v>#VALUE!</v>
      </c>
      <c r="AU74" t="e">
        <v>#VALUE!</v>
      </c>
      <c r="AV74" t="s">
        <v>1312</v>
      </c>
    </row>
    <row r="75" spans="1:48" x14ac:dyDescent="0.25">
      <c r="A75" s="14">
        <v>7.7999999999999917E-10</v>
      </c>
      <c r="B75" t="s">
        <v>65</v>
      </c>
      <c r="C75" s="4">
        <v>3</v>
      </c>
      <c r="D75" s="4">
        <v>4</v>
      </c>
      <c r="E75" s="4">
        <v>3</v>
      </c>
      <c r="F75" s="4">
        <v>10</v>
      </c>
      <c r="G75" s="4">
        <v>251</v>
      </c>
      <c r="H75" s="4">
        <v>374.9</v>
      </c>
      <c r="I75" s="34">
        <v>1219.7158559924385</v>
      </c>
      <c r="J75" s="35">
        <v>18.920010093363612</v>
      </c>
      <c r="K75" s="35">
        <v>13.862081715659086</v>
      </c>
      <c r="L75" s="35">
        <v>15.789483891147952</v>
      </c>
      <c r="M75" s="35">
        <v>12.111079654510556</v>
      </c>
      <c r="N75" s="4">
        <v>19.815000000000001</v>
      </c>
      <c r="O75" s="4">
        <v>35.255972696245742</v>
      </c>
      <c r="P75" s="35">
        <v>5.6655108028807684</v>
      </c>
      <c r="Q75" s="36" t="str">
        <f t="shared" si="24"/>
        <v xml:space="preserve"> 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>
        <f t="shared" si="39"/>
        <v>5.6655108036607684</v>
      </c>
      <c r="AH75" s="38" t="str">
        <f t="shared" si="40"/>
        <v xml:space="preserve"> </v>
      </c>
      <c r="AI75" s="1">
        <f t="shared" si="41"/>
        <v>7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65</v>
      </c>
      <c r="AP75" t="s">
        <v>1237</v>
      </c>
      <c r="AQ75" s="22">
        <v>-142.74166381618443</v>
      </c>
      <c r="AR75" s="21">
        <v>-157.21925726052385</v>
      </c>
      <c r="AS75">
        <v>-33.04881301680448</v>
      </c>
      <c r="AT75">
        <v>142.74166381618443</v>
      </c>
      <c r="AU75">
        <v>157.21925726052385</v>
      </c>
      <c r="AV75" t="s">
        <v>1313</v>
      </c>
    </row>
    <row r="76" spans="1:48" x14ac:dyDescent="0.25">
      <c r="A76" s="14">
        <v>7.8999999999999913E-10</v>
      </c>
      <c r="B76" t="s">
        <v>1122</v>
      </c>
      <c r="C76" s="4">
        <v>0</v>
      </c>
      <c r="D76" s="4">
        <v>1</v>
      </c>
      <c r="E76" s="4">
        <v>0</v>
      </c>
      <c r="F76" s="4">
        <v>1</v>
      </c>
      <c r="G76" s="4">
        <v>3.4100000858306885</v>
      </c>
      <c r="H76" s="4">
        <v>8.75</v>
      </c>
      <c r="I76" s="34">
        <v>1375.6903434868905</v>
      </c>
      <c r="J76" s="35" t="s">
        <v>1234</v>
      </c>
      <c r="K76" s="35" t="s">
        <v>1234</v>
      </c>
      <c r="L76" s="35" t="s">
        <v>1234</v>
      </c>
      <c r="M76" s="35" t="s">
        <v>1234</v>
      </c>
      <c r="N76" s="4" t="s">
        <v>119</v>
      </c>
      <c r="O76" s="4" t="s">
        <v>119</v>
      </c>
      <c r="P76" s="35" t="s">
        <v>124</v>
      </c>
      <c r="Q76" s="36" t="str">
        <f t="shared" si="24"/>
        <v/>
      </c>
      <c r="R76" s="36">
        <f t="shared" si="25"/>
        <v>100.00000000079</v>
      </c>
      <c r="S76" s="37" t="str">
        <f t="shared" si="26"/>
        <v/>
      </c>
      <c r="T76" s="37">
        <f t="shared" si="47"/>
        <v>-0.61028570368649271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>
        <f t="shared" si="36"/>
        <v>1</v>
      </c>
      <c r="AE76" s="1" t="str">
        <f t="shared" si="37"/>
        <v xml:space="preserve"> </v>
      </c>
      <c r="AF76" s="1">
        <f t="shared" si="38"/>
        <v>1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1122</v>
      </c>
      <c r="AP76" t="s">
        <v>1241</v>
      </c>
      <c r="AQ76" s="22" t="e">
        <v>#VALUE!</v>
      </c>
      <c r="AR76" s="21" t="e">
        <v>#VALUE!</v>
      </c>
      <c r="AS76">
        <v>-61.028570447649265</v>
      </c>
      <c r="AT76" t="e">
        <v>#VALUE!</v>
      </c>
      <c r="AU76" t="e">
        <v>#VALUE!</v>
      </c>
      <c r="AV76" t="s">
        <v>1314</v>
      </c>
    </row>
    <row r="77" spans="1:48" x14ac:dyDescent="0.25">
      <c r="A77" s="14">
        <v>7.999999999999991E-10</v>
      </c>
      <c r="B77" t="s">
        <v>1123</v>
      </c>
      <c r="C77" s="4">
        <v>1</v>
      </c>
      <c r="D77" s="4">
        <v>0</v>
      </c>
      <c r="E77" s="4">
        <v>1</v>
      </c>
      <c r="F77" s="4">
        <v>2</v>
      </c>
      <c r="G77" s="4">
        <v>5.8000001907348633</v>
      </c>
      <c r="H77" s="4">
        <v>5.4</v>
      </c>
      <c r="I77" s="34">
        <v>266.4569981482548</v>
      </c>
      <c r="J77" s="35">
        <v>11.48936170212766</v>
      </c>
      <c r="K77" s="35">
        <v>4.8214285714285712</v>
      </c>
      <c r="L77" s="35">
        <v>4.1800921052631583</v>
      </c>
      <c r="M77" s="35">
        <v>4.874992327365729</v>
      </c>
      <c r="N77" s="4">
        <v>0.47000000000000003</v>
      </c>
      <c r="O77" s="4">
        <v>-14.855072463768119</v>
      </c>
      <c r="P77" s="35">
        <v>1.8518518518518516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/>
      </c>
      <c r="T77" s="37" t="str">
        <f t="shared" si="47"/>
        <v/>
      </c>
      <c r="U77" s="37" t="str">
        <f t="shared" si="27"/>
        <v/>
      </c>
      <c r="V77" s="37" t="str">
        <f t="shared" si="28"/>
        <v/>
      </c>
      <c r="W77" s="37" t="str">
        <f t="shared" si="29"/>
        <v/>
      </c>
      <c r="X77" s="37">
        <f t="shared" si="30"/>
        <v>-0.31904032202144506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>
        <f t="shared" si="34"/>
        <v>5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1123</v>
      </c>
      <c r="AP77" t="s">
        <v>1248</v>
      </c>
      <c r="AQ77" s="22">
        <v>-47.407256232842542</v>
      </c>
      <c r="AR77" s="21">
        <v>31.904032202144506</v>
      </c>
      <c r="AS77">
        <v>7.4074109395344978</v>
      </c>
      <c r="AT77">
        <v>47.407256232842542</v>
      </c>
      <c r="AU77">
        <v>-31.904032202144506</v>
      </c>
      <c r="AV77" t="s">
        <v>1315</v>
      </c>
    </row>
    <row r="78" spans="1:48" x14ac:dyDescent="0.25">
      <c r="A78" s="14">
        <v>8.0999999999999906E-10</v>
      </c>
      <c r="B78" t="s">
        <v>40</v>
      </c>
      <c r="C78" s="4">
        <v>5</v>
      </c>
      <c r="D78" s="4">
        <v>0</v>
      </c>
      <c r="E78" s="4">
        <v>14</v>
      </c>
      <c r="F78" s="4">
        <v>19</v>
      </c>
      <c r="G78" s="4">
        <v>5.494999885559082</v>
      </c>
      <c r="H78" s="4">
        <v>5.07</v>
      </c>
      <c r="I78" s="34">
        <v>1741.8674621805915</v>
      </c>
      <c r="J78" s="35">
        <v>17.54325259515571</v>
      </c>
      <c r="K78" s="35">
        <v>9.9411764705882355</v>
      </c>
      <c r="L78" s="35">
        <v>11.206350343063233</v>
      </c>
      <c r="M78" s="35">
        <v>8.4286518241708439</v>
      </c>
      <c r="N78" s="4">
        <v>0.28899999999999998</v>
      </c>
      <c r="O78" s="4">
        <v>-9.9688473520249303</v>
      </c>
      <c r="P78" s="35">
        <v>2.1301775147928996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/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1241</v>
      </c>
      <c r="AQ78" s="22">
        <v>-125.07801542819462</v>
      </c>
      <c r="AR78" s="21">
        <v>-82.557525737744314</v>
      </c>
      <c r="AS78">
        <v>8.3826407408102988</v>
      </c>
      <c r="AT78">
        <v>125.07801542819462</v>
      </c>
      <c r="AU78">
        <v>82.557525737744314</v>
      </c>
      <c r="AV78" t="s">
        <v>1316</v>
      </c>
    </row>
    <row r="79" spans="1:48" x14ac:dyDescent="0.25">
      <c r="A79" s="14">
        <v>8.1999999999999903E-10</v>
      </c>
      <c r="B79" t="s">
        <v>1124</v>
      </c>
      <c r="C79" s="4">
        <v>0</v>
      </c>
      <c r="D79" s="4">
        <v>0</v>
      </c>
      <c r="E79" s="4">
        <v>0</v>
      </c>
      <c r="F79" s="4">
        <v>0</v>
      </c>
      <c r="G79" s="4" t="s">
        <v>119</v>
      </c>
      <c r="H79" s="4">
        <v>24.88</v>
      </c>
      <c r="I79" s="34">
        <v>146.15751968207925</v>
      </c>
      <c r="J79" s="35" t="s">
        <v>1234</v>
      </c>
      <c r="K79" s="35" t="s">
        <v>1234</v>
      </c>
      <c r="L79" s="35" t="s">
        <v>1234</v>
      </c>
      <c r="M79" s="35" t="s">
        <v>1234</v>
      </c>
      <c r="N79" s="4" t="s">
        <v>119</v>
      </c>
      <c r="O79" s="4" t="s">
        <v>119</v>
      </c>
      <c r="P79" s="35" t="s">
        <v>124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 xml:space="preserve"> </v>
      </c>
      <c r="T79" s="37" t="str">
        <f t="shared" si="47"/>
        <v xml:space="preserve"> </v>
      </c>
      <c r="U79" s="37" t="str">
        <f t="shared" si="27"/>
        <v xml:space="preserve"> </v>
      </c>
      <c r="V79" s="37" t="str">
        <f t="shared" si="28"/>
        <v xml:space="preserve"> </v>
      </c>
      <c r="W79" s="37" t="str">
        <f t="shared" si="29"/>
        <v xml:space="preserve"> </v>
      </c>
      <c r="X79" s="37" t="str">
        <f t="shared" si="30"/>
        <v xml:space="preserve"> </v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1124</v>
      </c>
      <c r="AP79" t="s">
        <v>1235</v>
      </c>
      <c r="AQ79" s="22" t="e">
        <v>#VALUE!</v>
      </c>
      <c r="AR79" s="21" t="e">
        <v>#VALUE!</v>
      </c>
      <c r="AS79" t="s">
        <v>124</v>
      </c>
      <c r="AT79" t="e">
        <v>#VALUE!</v>
      </c>
      <c r="AU79" t="e">
        <v>#VALUE!</v>
      </c>
      <c r="AV79" t="s">
        <v>1317</v>
      </c>
    </row>
    <row r="80" spans="1:48" x14ac:dyDescent="0.25">
      <c r="A80" s="14">
        <v>8.2999999999999899E-10</v>
      </c>
      <c r="B80" t="s">
        <v>60</v>
      </c>
      <c r="C80" s="4">
        <v>3</v>
      </c>
      <c r="D80" s="4">
        <v>2</v>
      </c>
      <c r="E80" s="4">
        <v>10</v>
      </c>
      <c r="F80" s="4">
        <v>15</v>
      </c>
      <c r="G80" s="4">
        <v>78.25</v>
      </c>
      <c r="H80" s="4">
        <v>76.400000000000006</v>
      </c>
      <c r="I80" s="34">
        <v>1059.4970110267009</v>
      </c>
      <c r="J80" s="35" t="s">
        <v>1234</v>
      </c>
      <c r="K80" s="35">
        <v>38.44992450931052</v>
      </c>
      <c r="L80" s="35">
        <v>23.952853439680958</v>
      </c>
      <c r="M80" s="35">
        <v>6.1994429779329252</v>
      </c>
      <c r="N80" s="4">
        <v>-13.91</v>
      </c>
      <c r="O80" s="4" t="s">
        <v>119</v>
      </c>
      <c r="P80" s="35" t="s">
        <v>124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/>
      </c>
      <c r="T80" s="37" t="str">
        <f t="shared" si="47"/>
        <v/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/>
      </c>
      <c r="X80" s="37" t="str">
        <f t="shared" si="30"/>
        <v/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60</v>
      </c>
      <c r="AP80" t="s">
        <v>1237</v>
      </c>
      <c r="AQ80" s="22" t="e">
        <v>#VALUE!</v>
      </c>
      <c r="AR80" s="21">
        <v>-290.20497525438645</v>
      </c>
      <c r="AS80">
        <v>2.4214659685863893</v>
      </c>
      <c r="AT80" t="e">
        <v>#VALUE!</v>
      </c>
      <c r="AU80">
        <v>290.20497525438645</v>
      </c>
      <c r="AV80" t="s">
        <v>1318</v>
      </c>
    </row>
    <row r="81" spans="1:48" x14ac:dyDescent="0.25">
      <c r="A81" s="14">
        <v>8.3999999999999896E-10</v>
      </c>
      <c r="B81" t="s">
        <v>1125</v>
      </c>
      <c r="C81" s="4">
        <v>0</v>
      </c>
      <c r="D81" s="4">
        <v>0</v>
      </c>
      <c r="E81" s="4">
        <v>0</v>
      </c>
      <c r="F81" s="4">
        <v>0</v>
      </c>
      <c r="G81" s="4" t="s">
        <v>119</v>
      </c>
      <c r="H81" s="4">
        <v>28.68</v>
      </c>
      <c r="I81" s="34">
        <v>174.76360201125289</v>
      </c>
      <c r="J81" s="35" t="s">
        <v>1234</v>
      </c>
      <c r="K81" s="35" t="s">
        <v>1234</v>
      </c>
      <c r="L81" s="35" t="s">
        <v>1234</v>
      </c>
      <c r="M81" s="35" t="s">
        <v>1234</v>
      </c>
      <c r="N81" s="4" t="s">
        <v>119</v>
      </c>
      <c r="O81" s="4" t="s">
        <v>119</v>
      </c>
      <c r="P81" s="35" t="s">
        <v>124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1125</v>
      </c>
      <c r="AP81" t="s">
        <v>1235</v>
      </c>
      <c r="AQ81" s="22" t="e">
        <v>#VALUE!</v>
      </c>
      <c r="AR81" s="21" t="e">
        <v>#VALUE!</v>
      </c>
      <c r="AS81" t="s">
        <v>124</v>
      </c>
      <c r="AT81" t="e">
        <v>#VALUE!</v>
      </c>
      <c r="AU81" t="e">
        <v>#VALUE!</v>
      </c>
      <c r="AV81" t="s">
        <v>1319</v>
      </c>
    </row>
    <row r="82" spans="1:48" x14ac:dyDescent="0.25">
      <c r="A82" s="14">
        <v>8.4999999999999893E-10</v>
      </c>
      <c r="B82" t="s">
        <v>35</v>
      </c>
      <c r="C82" s="4">
        <v>11</v>
      </c>
      <c r="D82" s="4">
        <v>0</v>
      </c>
      <c r="E82" s="4">
        <v>0</v>
      </c>
      <c r="F82" s="4">
        <v>11</v>
      </c>
      <c r="G82" s="4">
        <v>13.925000190734863</v>
      </c>
      <c r="H82" s="4">
        <v>11.31</v>
      </c>
      <c r="I82" s="34">
        <v>3128.3169221151998</v>
      </c>
      <c r="J82" s="35">
        <v>5.2850467289719623</v>
      </c>
      <c r="K82" s="35">
        <v>4.3167938931297707</v>
      </c>
      <c r="L82" s="35">
        <v>6.2252962013935722</v>
      </c>
      <c r="M82" s="35">
        <v>4.9314215408721047</v>
      </c>
      <c r="N82" s="4">
        <v>2.14</v>
      </c>
      <c r="O82" s="4">
        <v>17.582417582417587</v>
      </c>
      <c r="P82" s="35">
        <v>3.9168877099911579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0.23121133513248129</v>
      </c>
      <c r="T82" s="37" t="str">
        <f t="shared" si="47"/>
        <v/>
      </c>
      <c r="U82" s="37" t="str">
        <f t="shared" si="27"/>
        <v/>
      </c>
      <c r="V82" s="37">
        <f t="shared" si="28"/>
        <v>-0.32193427487286175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5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6</v>
      </c>
      <c r="AD82" s="1" t="str">
        <f t="shared" si="36"/>
        <v xml:space="preserve"> </v>
      </c>
      <c r="AE82" s="1">
        <f t="shared" si="37"/>
        <v>2</v>
      </c>
      <c r="AF82" s="1" t="str">
        <f t="shared" si="38"/>
        <v xml:space="preserve"> </v>
      </c>
      <c r="AG82" s="38">
        <f t="shared" si="39"/>
        <v>3.9168877108411579</v>
      </c>
      <c r="AH82" s="38" t="str">
        <f t="shared" si="40"/>
        <v xml:space="preserve"> </v>
      </c>
      <c r="AI82" s="1">
        <f t="shared" si="41"/>
        <v>20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1239</v>
      </c>
      <c r="AQ82" s="22">
        <v>32.193427487286172</v>
      </c>
      <c r="AR82" s="21">
        <v>-1.4134519018023095</v>
      </c>
      <c r="AS82">
        <v>23.121133428248129</v>
      </c>
      <c r="AT82">
        <v>-32.193427487286172</v>
      </c>
      <c r="AU82">
        <v>1.4134519018023095</v>
      </c>
      <c r="AV82" t="s">
        <v>1320</v>
      </c>
    </row>
    <row r="83" spans="1:48" x14ac:dyDescent="0.25">
      <c r="A83" s="14">
        <v>8.5999999999999889E-10</v>
      </c>
      <c r="B83" t="s">
        <v>70</v>
      </c>
      <c r="C83" s="4">
        <v>0</v>
      </c>
      <c r="D83" s="4">
        <v>0</v>
      </c>
      <c r="E83" s="4">
        <v>0</v>
      </c>
      <c r="F83" s="4">
        <v>0</v>
      </c>
      <c r="G83" s="4" t="s">
        <v>119</v>
      </c>
      <c r="H83" s="4">
        <v>25.6</v>
      </c>
      <c r="I83" s="34">
        <v>2880.3815298765076</v>
      </c>
      <c r="J83" s="35" t="s">
        <v>1234</v>
      </c>
      <c r="K83" s="35" t="s">
        <v>1234</v>
      </c>
      <c r="L83" s="35" t="s">
        <v>1234</v>
      </c>
      <c r="M83" s="35" t="s">
        <v>1234</v>
      </c>
      <c r="N83" s="4" t="s">
        <v>119</v>
      </c>
      <c r="O83" s="4" t="s">
        <v>119</v>
      </c>
      <c r="P83" s="35" t="s">
        <v>124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70</v>
      </c>
      <c r="AP83" t="s">
        <v>1241</v>
      </c>
      <c r="AQ83" s="22" t="e">
        <v>#VALUE!</v>
      </c>
      <c r="AR83" s="21" t="e">
        <v>#VALUE!</v>
      </c>
      <c r="AS83" t="s">
        <v>124</v>
      </c>
      <c r="AT83" t="e">
        <v>#VALUE!</v>
      </c>
      <c r="AU83" t="e">
        <v>#VALUE!</v>
      </c>
      <c r="AV83" t="s">
        <v>1321</v>
      </c>
    </row>
    <row r="84" spans="1:48" x14ac:dyDescent="0.25">
      <c r="A84" s="14">
        <v>8.6999999999999886E-10</v>
      </c>
      <c r="B84" t="s">
        <v>1126</v>
      </c>
      <c r="C84" s="4">
        <v>1</v>
      </c>
      <c r="D84" s="4">
        <v>1</v>
      </c>
      <c r="E84" s="4">
        <v>2</v>
      </c>
      <c r="F84" s="4">
        <v>4</v>
      </c>
      <c r="G84" s="4">
        <v>12.550000190734863</v>
      </c>
      <c r="H84" s="4">
        <v>13.33</v>
      </c>
      <c r="I84" s="34">
        <v>1122.1572948114483</v>
      </c>
      <c r="J84" s="35">
        <v>13.885416666666668</v>
      </c>
      <c r="K84" s="35">
        <v>9.7299270072992687</v>
      </c>
      <c r="L84" s="35">
        <v>9.8514565976564441</v>
      </c>
      <c r="M84" s="35">
        <v>6.5413934280639436</v>
      </c>
      <c r="N84" s="4">
        <v>0.96</v>
      </c>
      <c r="O84" s="4">
        <v>-13.746630727762806</v>
      </c>
      <c r="P84" s="35" t="s">
        <v>124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/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1126</v>
      </c>
      <c r="AP84" t="s">
        <v>1270</v>
      </c>
      <c r="AQ84" s="22">
        <v>-78.148379827234152</v>
      </c>
      <c r="AR84" s="21">
        <v>-60.485571691428362</v>
      </c>
      <c r="AS84">
        <v>-5.8514614348472378</v>
      </c>
      <c r="AT84">
        <v>78.148379827234152</v>
      </c>
      <c r="AU84">
        <v>60.485571691428362</v>
      </c>
      <c r="AV84" t="s">
        <v>1322</v>
      </c>
    </row>
    <row r="85" spans="1:48" x14ac:dyDescent="0.25">
      <c r="A85" s="14">
        <v>8.7999999999999882E-10</v>
      </c>
      <c r="B85" t="s">
        <v>46</v>
      </c>
      <c r="C85" s="4">
        <v>10</v>
      </c>
      <c r="D85" s="4">
        <v>0</v>
      </c>
      <c r="E85" s="4">
        <v>2</v>
      </c>
      <c r="F85" s="4">
        <v>12</v>
      </c>
      <c r="G85" s="4">
        <v>9.8000001907348633</v>
      </c>
      <c r="H85" s="4">
        <v>7.89</v>
      </c>
      <c r="I85" s="34">
        <v>3276.3201754747206</v>
      </c>
      <c r="J85" s="35">
        <v>10.233463035019454</v>
      </c>
      <c r="K85" s="35">
        <v>8.5760869565217384</v>
      </c>
      <c r="L85" s="35">
        <v>7.4205272358082466</v>
      </c>
      <c r="M85" s="35">
        <v>5.6147169004676023</v>
      </c>
      <c r="N85" s="4">
        <v>0.77100000000000002</v>
      </c>
      <c r="O85" s="4">
        <v>-8.5409252669039084</v>
      </c>
      <c r="P85" s="35">
        <v>2.712294043092522</v>
      </c>
      <c r="Q85" s="36">
        <f t="shared" si="24"/>
        <v>83.333333334213322</v>
      </c>
      <c r="R85" s="36" t="str">
        <f t="shared" si="25"/>
        <v xml:space="preserve"> </v>
      </c>
      <c r="S85" s="37">
        <f t="shared" si="26"/>
        <v>0.24207860553587626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 t="str">
        <f t="shared" si="30"/>
        <v/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>
        <f t="shared" si="35"/>
        <v>5</v>
      </c>
      <c r="AD85" s="1" t="str">
        <f t="shared" si="36"/>
        <v xml:space="preserve"> </v>
      </c>
      <c r="AE85" s="1">
        <f t="shared" si="37"/>
        <v>19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46</v>
      </c>
      <c r="AP85" t="s">
        <v>1237</v>
      </c>
      <c r="AQ85" s="22">
        <v>-31.294213452526765</v>
      </c>
      <c r="AR85" s="21">
        <v>-20.884413780374402</v>
      </c>
      <c r="AS85">
        <v>24.207860465587629</v>
      </c>
      <c r="AT85">
        <v>31.294213452526765</v>
      </c>
      <c r="AU85">
        <v>20.884413780374402</v>
      </c>
      <c r="AV85" t="s">
        <v>1323</v>
      </c>
    </row>
    <row r="86" spans="1:48" x14ac:dyDescent="0.25">
      <c r="A86" s="14">
        <v>8.8999999999999879E-10</v>
      </c>
      <c r="B86" t="s">
        <v>66</v>
      </c>
      <c r="C86" s="4">
        <v>0</v>
      </c>
      <c r="D86" s="4">
        <v>0</v>
      </c>
      <c r="E86" s="4">
        <v>0</v>
      </c>
      <c r="F86" s="4">
        <v>0</v>
      </c>
      <c r="G86" s="4" t="s">
        <v>119</v>
      </c>
      <c r="H86" s="4">
        <v>1.59</v>
      </c>
      <c r="I86" s="34">
        <v>400.90553842269475</v>
      </c>
      <c r="J86" s="35" t="s">
        <v>1234</v>
      </c>
      <c r="K86" s="35" t="s">
        <v>1234</v>
      </c>
      <c r="L86" s="35" t="s">
        <v>1234</v>
      </c>
      <c r="M86" s="35" t="s">
        <v>1234</v>
      </c>
      <c r="N86" s="4" t="s">
        <v>119</v>
      </c>
      <c r="O86" s="4" t="s">
        <v>119</v>
      </c>
      <c r="P86" s="35" t="s">
        <v>124</v>
      </c>
      <c r="Q86" s="36" t="str">
        <f t="shared" si="24"/>
        <v xml:space="preserve"> </v>
      </c>
      <c r="R86" s="36" t="str">
        <f t="shared" si="25"/>
        <v xml:space="preserve"> 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66</v>
      </c>
      <c r="AP86" t="s">
        <v>1239</v>
      </c>
      <c r="AQ86" s="22" t="e">
        <v>#VALUE!</v>
      </c>
      <c r="AR86" s="21" t="e">
        <v>#VALUE!</v>
      </c>
      <c r="AS86" t="s">
        <v>124</v>
      </c>
      <c r="AT86" t="e">
        <v>#VALUE!</v>
      </c>
      <c r="AU86" t="e">
        <v>#VALUE!</v>
      </c>
      <c r="AV86" t="s">
        <v>1324</v>
      </c>
    </row>
    <row r="87" spans="1:48" x14ac:dyDescent="0.25">
      <c r="A87" s="14">
        <v>8.9999999999999875E-10</v>
      </c>
      <c r="B87" t="s">
        <v>816</v>
      </c>
      <c r="C87" s="4">
        <v>13</v>
      </c>
      <c r="D87" s="4">
        <v>0</v>
      </c>
      <c r="E87" s="4">
        <v>2</v>
      </c>
      <c r="F87" s="4">
        <v>15</v>
      </c>
      <c r="G87" s="4">
        <v>16.950000762939453</v>
      </c>
      <c r="H87" s="4">
        <v>14.16</v>
      </c>
      <c r="I87" s="34">
        <v>1174.6161607422298</v>
      </c>
      <c r="J87" s="35" t="s">
        <v>1234</v>
      </c>
      <c r="K87" s="35">
        <v>30.06369426751592</v>
      </c>
      <c r="L87" s="35">
        <v>5.1121813499079298</v>
      </c>
      <c r="M87" s="35">
        <v>4.1393594203807877</v>
      </c>
      <c r="N87" s="4">
        <v>0.249</v>
      </c>
      <c r="O87" s="4" t="s">
        <v>119</v>
      </c>
      <c r="P87" s="35">
        <v>1.7655367231638417</v>
      </c>
      <c r="Q87" s="36">
        <f t="shared" si="24"/>
        <v>86.666666667566673</v>
      </c>
      <c r="R87" s="36" t="str">
        <f t="shared" si="25"/>
        <v xml:space="preserve"> </v>
      </c>
      <c r="S87" s="37">
        <f t="shared" si="26"/>
        <v>0.19703395308498953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>
        <f t="shared" si="30"/>
        <v>-0.16719792814658097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6</v>
      </c>
      <c r="AC87" s="1">
        <f t="shared" si="35"/>
        <v>11</v>
      </c>
      <c r="AD87" s="1" t="str">
        <f t="shared" si="36"/>
        <v xml:space="preserve"> </v>
      </c>
      <c r="AE87" s="1">
        <f t="shared" si="37"/>
        <v>15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816</v>
      </c>
      <c r="AP87" t="s">
        <v>1235</v>
      </c>
      <c r="AQ87" s="22" t="e">
        <v>#VALUE!</v>
      </c>
      <c r="AR87" s="21">
        <v>16.719792814658096</v>
      </c>
      <c r="AS87">
        <v>19.703395218498954</v>
      </c>
      <c r="AT87" t="e">
        <v>#VALUE!</v>
      </c>
      <c r="AU87">
        <v>-16.719792814658096</v>
      </c>
      <c r="AV87" t="s">
        <v>1325</v>
      </c>
    </row>
    <row r="88" spans="1:48" x14ac:dyDescent="0.25">
      <c r="A88" s="14">
        <v>9.0999999999999872E-10</v>
      </c>
      <c r="B88" t="s">
        <v>1127</v>
      </c>
      <c r="C88" s="4">
        <v>1</v>
      </c>
      <c r="D88" s="4">
        <v>0</v>
      </c>
      <c r="E88" s="4">
        <v>2</v>
      </c>
      <c r="F88" s="4">
        <v>3</v>
      </c>
      <c r="G88" s="4">
        <v>12</v>
      </c>
      <c r="H88" s="4">
        <v>11.25</v>
      </c>
      <c r="I88" s="34">
        <v>207.40700405312873</v>
      </c>
      <c r="J88" s="35" t="s">
        <v>1234</v>
      </c>
      <c r="K88" s="35" t="s">
        <v>1234</v>
      </c>
      <c r="L88" s="35">
        <v>10.326886904761906</v>
      </c>
      <c r="M88" s="35">
        <v>8.261509523809524</v>
      </c>
      <c r="N88" s="4" t="s">
        <v>119</v>
      </c>
      <c r="O88" s="4" t="s">
        <v>119</v>
      </c>
      <c r="P88" s="35" t="s">
        <v>124</v>
      </c>
      <c r="Q88" s="36" t="str">
        <f t="shared" si="24"/>
        <v xml:space="preserve"> </v>
      </c>
      <c r="R88" s="36" t="str">
        <f t="shared" si="25"/>
        <v xml:space="preserve"> </v>
      </c>
      <c r="S88" s="37" t="str">
        <f t="shared" si="26"/>
        <v/>
      </c>
      <c r="T88" s="37" t="str">
        <f t="shared" si="47"/>
        <v/>
      </c>
      <c r="U88" s="37" t="str">
        <f t="shared" si="27"/>
        <v xml:space="preserve"> </v>
      </c>
      <c r="V88" s="37" t="str">
        <f t="shared" si="28"/>
        <v xml:space="preserve"> </v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 t="str">
        <f t="shared" si="35"/>
        <v xml:space="preserve"> 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1127</v>
      </c>
      <c r="AP88" t="s">
        <v>1235</v>
      </c>
      <c r="AQ88" s="22" t="e">
        <v>#VALUE!</v>
      </c>
      <c r="AR88" s="21">
        <v>-68.23058928135535</v>
      </c>
      <c r="AS88">
        <v>6.6666666666666652</v>
      </c>
      <c r="AT88" t="e">
        <v>#VALUE!</v>
      </c>
      <c r="AU88">
        <v>68.23058928135535</v>
      </c>
      <c r="AV88" t="s">
        <v>1326</v>
      </c>
    </row>
    <row r="89" spans="1:48" x14ac:dyDescent="0.25">
      <c r="A89" s="14">
        <v>9.1999999999999868E-10</v>
      </c>
      <c r="B89" t="s">
        <v>51</v>
      </c>
      <c r="C89" s="4">
        <v>8</v>
      </c>
      <c r="D89" s="4">
        <v>1</v>
      </c>
      <c r="E89" s="4">
        <v>5</v>
      </c>
      <c r="F89" s="4">
        <v>14</v>
      </c>
      <c r="G89" s="4">
        <v>23.5</v>
      </c>
      <c r="H89" s="4">
        <v>24</v>
      </c>
      <c r="I89" s="34">
        <v>1181.9149128027557</v>
      </c>
      <c r="J89" s="35" t="s">
        <v>1234</v>
      </c>
      <c r="K89" s="35" t="s">
        <v>1234</v>
      </c>
      <c r="L89" s="35" t="s">
        <v>1234</v>
      </c>
      <c r="M89" s="35">
        <v>8.6821101538461534</v>
      </c>
      <c r="N89" s="4">
        <v>-4.8920000000000003</v>
      </c>
      <c r="O89" s="4" t="s">
        <v>119</v>
      </c>
      <c r="P89" s="35">
        <v>5.0625000000000009</v>
      </c>
      <c r="Q89" s="36" t="str">
        <f t="shared" si="24"/>
        <v xml:space="preserve"> 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 xml:space="preserve"> </v>
      </c>
      <c r="V89" s="37" t="str">
        <f t="shared" si="28"/>
        <v xml:space="preserve"> </v>
      </c>
      <c r="W89" s="37" t="str">
        <f t="shared" si="29"/>
        <v xml:space="preserve"> </v>
      </c>
      <c r="X89" s="37" t="str">
        <f t="shared" si="30"/>
        <v xml:space="preserve"> </v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 t="str">
        <f t="shared" si="35"/>
        <v xml:space="preserve"> 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5.062500000920001</v>
      </c>
      <c r="AH89" s="38" t="str">
        <f t="shared" si="40"/>
        <v xml:space="preserve"> </v>
      </c>
      <c r="AI89" s="1">
        <f t="shared" si="41"/>
        <v>12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51</v>
      </c>
      <c r="AP89" t="s">
        <v>1237</v>
      </c>
      <c r="AQ89" s="22" t="e">
        <v>#VALUE!</v>
      </c>
      <c r="AR89" s="21" t="e">
        <v>#VALUE!</v>
      </c>
      <c r="AS89">
        <v>-2.083333333333337</v>
      </c>
      <c r="AT89" t="e">
        <v>#VALUE!</v>
      </c>
      <c r="AU89" t="e">
        <v>#VALUE!</v>
      </c>
      <c r="AV89" t="s">
        <v>1327</v>
      </c>
    </row>
    <row r="90" spans="1:48" x14ac:dyDescent="0.25">
      <c r="A90" s="14">
        <v>9.2999999999999865E-10</v>
      </c>
      <c r="B90" t="s">
        <v>31</v>
      </c>
      <c r="C90" s="4">
        <v>18</v>
      </c>
      <c r="D90" s="4">
        <v>0</v>
      </c>
      <c r="E90" s="4">
        <v>6</v>
      </c>
      <c r="F90" s="4">
        <v>24</v>
      </c>
      <c r="G90" s="4">
        <v>21.149999618530273</v>
      </c>
      <c r="H90" s="4">
        <v>16.52</v>
      </c>
      <c r="I90" s="34">
        <v>4926.7974871286997</v>
      </c>
      <c r="J90" s="35">
        <v>9.0869086908690857</v>
      </c>
      <c r="K90" s="35">
        <v>7.4247191011235953</v>
      </c>
      <c r="L90" s="35">
        <v>3.7185252038738619</v>
      </c>
      <c r="M90" s="35">
        <v>3.265183983155449</v>
      </c>
      <c r="N90" s="4">
        <v>1.8180000000000001</v>
      </c>
      <c r="O90" s="4">
        <v>61.027457927369355</v>
      </c>
      <c r="P90" s="35">
        <v>7.9903147699757868</v>
      </c>
      <c r="Q90" s="36">
        <f t="shared" si="24"/>
        <v>75.000000000930001</v>
      </c>
      <c r="R90" s="36" t="str">
        <f t="shared" si="25"/>
        <v xml:space="preserve"> </v>
      </c>
      <c r="S90" s="37">
        <f t="shared" si="26"/>
        <v>0.28026632166427817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>
        <f t="shared" si="30"/>
        <v>-0.39423207393042059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>
        <f t="shared" si="34"/>
        <v>3</v>
      </c>
      <c r="AC90" s="1">
        <f t="shared" si="35"/>
        <v>1</v>
      </c>
      <c r="AD90" s="1" t="str">
        <f t="shared" si="36"/>
        <v xml:space="preserve"> </v>
      </c>
      <c r="AE90" s="1">
        <f t="shared" si="37"/>
        <v>23</v>
      </c>
      <c r="AF90" s="1" t="str">
        <f t="shared" si="38"/>
        <v xml:space="preserve"> </v>
      </c>
      <c r="AG90" s="38">
        <f t="shared" si="39"/>
        <v>7.9903147709057869</v>
      </c>
      <c r="AH90" s="38" t="str">
        <f t="shared" si="40"/>
        <v xml:space="preserve"> </v>
      </c>
      <c r="AI90" s="1">
        <f t="shared" si="41"/>
        <v>3</v>
      </c>
      <c r="AJ90" s="1" t="str">
        <f t="shared" si="42"/>
        <v xml:space="preserve"> </v>
      </c>
      <c r="AK90" s="25">
        <f t="shared" si="43"/>
        <v>61.027457928299356</v>
      </c>
      <c r="AL90" s="25" t="str">
        <f t="shared" si="44"/>
        <v xml:space="preserve"> </v>
      </c>
      <c r="AM90" s="1">
        <f t="shared" si="45"/>
        <v>5</v>
      </c>
      <c r="AN90" s="1" t="str">
        <f t="shared" si="46"/>
        <v xml:space="preserve"> </v>
      </c>
      <c r="AO90" t="s">
        <v>31</v>
      </c>
      <c r="AP90" t="s">
        <v>1328</v>
      </c>
      <c r="AQ90" s="22">
        <v>-16.584046397575936</v>
      </c>
      <c r="AR90" s="21">
        <v>39.423207393042063</v>
      </c>
      <c r="AS90">
        <v>28.026632073427816</v>
      </c>
      <c r="AT90">
        <v>16.584046397575936</v>
      </c>
      <c r="AU90">
        <v>-39.423207393042063</v>
      </c>
      <c r="AV90" t="s">
        <v>1329</v>
      </c>
    </row>
    <row r="91" spans="1:48" x14ac:dyDescent="0.25">
      <c r="A91" s="14">
        <v>9.3999999999999862E-10</v>
      </c>
      <c r="B91" t="s">
        <v>38</v>
      </c>
      <c r="C91" s="4">
        <v>4</v>
      </c>
      <c r="D91" s="4">
        <v>5</v>
      </c>
      <c r="E91" s="4">
        <v>13</v>
      </c>
      <c r="F91" s="4">
        <v>22</v>
      </c>
      <c r="G91" s="4">
        <v>13</v>
      </c>
      <c r="H91" s="4">
        <v>13.03</v>
      </c>
      <c r="I91" s="34">
        <v>2437.5609821443977</v>
      </c>
      <c r="J91" s="35" t="s">
        <v>1234</v>
      </c>
      <c r="K91" s="35" t="s">
        <v>1234</v>
      </c>
      <c r="L91" s="35">
        <v>18.721762997412629</v>
      </c>
      <c r="M91" s="35">
        <v>9.6291644148847748</v>
      </c>
      <c r="N91" s="4">
        <v>-5.1059999999999999</v>
      </c>
      <c r="O91" s="4" t="s">
        <v>119</v>
      </c>
      <c r="P91" s="35">
        <v>0</v>
      </c>
      <c r="Q91" s="36" t="str">
        <f t="shared" si="24"/>
        <v xml:space="preserve"> </v>
      </c>
      <c r="R91" s="36" t="str">
        <f t="shared" si="25"/>
        <v xml:space="preserve"> </v>
      </c>
      <c r="S91" s="37" t="str">
        <f t="shared" si="26"/>
        <v/>
      </c>
      <c r="T91" s="37" t="str">
        <f t="shared" si="47"/>
        <v/>
      </c>
      <c r="U91" s="37" t="str">
        <f t="shared" si="27"/>
        <v xml:space="preserve"> </v>
      </c>
      <c r="V91" s="37" t="str">
        <f t="shared" si="28"/>
        <v xml:space="preserve"> </v>
      </c>
      <c r="W91" s="37" t="str">
        <f t="shared" si="29"/>
        <v/>
      </c>
      <c r="X91" s="37" t="str">
        <f t="shared" si="30"/>
        <v/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 t="str">
        <f t="shared" si="34"/>
        <v xml:space="preserve"> </v>
      </c>
      <c r="AC91" s="1" t="str">
        <f t="shared" si="35"/>
        <v xml:space="preserve"> 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 t="str">
        <f t="shared" si="39"/>
        <v xml:space="preserve"> </v>
      </c>
      <c r="AH91" s="38" t="str">
        <f t="shared" si="40"/>
        <v xml:space="preserve"> </v>
      </c>
      <c r="AI91" s="1" t="str">
        <f t="shared" si="41"/>
        <v xml:space="preserve"> 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38</v>
      </c>
      <c r="AP91" t="s">
        <v>1237</v>
      </c>
      <c r="AQ91" s="22" t="e">
        <v>#VALUE!</v>
      </c>
      <c r="AR91" s="21">
        <v>-204.98767445475531</v>
      </c>
      <c r="AS91">
        <v>-0.23023791250958991</v>
      </c>
      <c r="AT91" t="e">
        <v>#VALUE!</v>
      </c>
      <c r="AU91">
        <v>204.98767445475531</v>
      </c>
      <c r="AV91" t="s">
        <v>1330</v>
      </c>
    </row>
    <row r="92" spans="1:48" x14ac:dyDescent="0.25">
      <c r="A92" s="14">
        <v>9.4999999999999858E-10</v>
      </c>
      <c r="B92" t="s">
        <v>53</v>
      </c>
      <c r="C92" s="4">
        <v>8</v>
      </c>
      <c r="D92" s="4">
        <v>0</v>
      </c>
      <c r="E92" s="4">
        <v>4</v>
      </c>
      <c r="F92" s="4">
        <v>12</v>
      </c>
      <c r="G92" s="4">
        <v>20.5</v>
      </c>
      <c r="H92" s="4">
        <v>18.420000000000002</v>
      </c>
      <c r="I92" s="34">
        <v>923.89653295666255</v>
      </c>
      <c r="J92" s="35">
        <v>15.703324808184144</v>
      </c>
      <c r="K92" s="35">
        <v>8.3348416289592766</v>
      </c>
      <c r="L92" s="35">
        <v>6.0030418079754426</v>
      </c>
      <c r="M92" s="35">
        <v>3.7916234167606944</v>
      </c>
      <c r="N92" s="4">
        <v>1.173</v>
      </c>
      <c r="O92" s="4">
        <v>-69.453125</v>
      </c>
      <c r="P92" s="35">
        <v>3.0401737242128122</v>
      </c>
      <c r="Q92" s="36" t="str">
        <f t="shared" si="24"/>
        <v xml:space="preserve"> </v>
      </c>
      <c r="R92" s="36" t="str">
        <f t="shared" si="25"/>
        <v xml:space="preserve"> </v>
      </c>
      <c r="S92" s="37">
        <f t="shared" si="26"/>
        <v>0.11292073927790428</v>
      </c>
      <c r="T92" s="37" t="str">
        <f t="shared" si="47"/>
        <v/>
      </c>
      <c r="U92" s="37" t="str">
        <f t="shared" si="27"/>
        <v/>
      </c>
      <c r="V92" s="37" t="str">
        <f t="shared" si="28"/>
        <v/>
      </c>
      <c r="W92" s="37" t="str">
        <f t="shared" si="29"/>
        <v/>
      </c>
      <c r="X92" s="37" t="str">
        <f t="shared" si="30"/>
        <v/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>
        <f t="shared" si="35"/>
        <v>20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>
        <f t="shared" si="39"/>
        <v>3.0401737251628123</v>
      </c>
      <c r="AH92" s="38" t="str">
        <f t="shared" si="40"/>
        <v xml:space="preserve"> </v>
      </c>
      <c r="AI92" s="1">
        <f t="shared" si="41"/>
        <v>25</v>
      </c>
      <c r="AJ92" s="1" t="str">
        <f t="shared" si="42"/>
        <v xml:space="preserve"> </v>
      </c>
      <c r="AK92" s="25" t="str">
        <f t="shared" si="43"/>
        <v xml:space="preserve"> </v>
      </c>
      <c r="AL92" s="25">
        <f t="shared" si="44"/>
        <v>-69.453124999050004</v>
      </c>
      <c r="AM92" s="1" t="str">
        <f t="shared" si="45"/>
        <v xml:space="preserve"> </v>
      </c>
      <c r="AN92" s="1">
        <f t="shared" si="46"/>
        <v>1</v>
      </c>
      <c r="AO92" t="s">
        <v>53</v>
      </c>
      <c r="AP92" t="s">
        <v>1237</v>
      </c>
      <c r="AQ92" s="22">
        <v>-101.47194280417592</v>
      </c>
      <c r="AR92" s="21">
        <v>2.207192724204099</v>
      </c>
      <c r="AS92">
        <v>11.292073832790429</v>
      </c>
      <c r="AT92">
        <v>101.47194280417592</v>
      </c>
      <c r="AU92">
        <v>-2.207192724204099</v>
      </c>
      <c r="AV92" t="s">
        <v>1331</v>
      </c>
    </row>
    <row r="93" spans="1:48" x14ac:dyDescent="0.25">
      <c r="A93" s="14">
        <v>9.5999999999999855E-10</v>
      </c>
      <c r="B93" t="s">
        <v>83</v>
      </c>
      <c r="C93" s="4">
        <v>0</v>
      </c>
      <c r="D93" s="4">
        <v>0</v>
      </c>
      <c r="E93" s="4">
        <v>0</v>
      </c>
      <c r="F93" s="4">
        <v>0</v>
      </c>
      <c r="G93" s="4" t="s">
        <v>119</v>
      </c>
      <c r="H93" s="4">
        <v>18.2</v>
      </c>
      <c r="I93" s="34">
        <v>283.72735913934537</v>
      </c>
      <c r="J93" s="35" t="s">
        <v>1234</v>
      </c>
      <c r="K93" s="35" t="s">
        <v>1234</v>
      </c>
      <c r="L93" s="35" t="s">
        <v>1234</v>
      </c>
      <c r="M93" s="35" t="s">
        <v>1234</v>
      </c>
      <c r="N93" s="4" t="s">
        <v>119</v>
      </c>
      <c r="O93" s="4" t="s">
        <v>119</v>
      </c>
      <c r="P93" s="35" t="s">
        <v>124</v>
      </c>
      <c r="Q93" s="36" t="str">
        <f t="shared" si="24"/>
        <v xml:space="preserve"> </v>
      </c>
      <c r="R93" s="36" t="str">
        <f t="shared" si="25"/>
        <v xml:space="preserve"> </v>
      </c>
      <c r="S93" s="37" t="str">
        <f t="shared" si="26"/>
        <v xml:space="preserve"> </v>
      </c>
      <c r="T93" s="37" t="str">
        <f t="shared" si="47"/>
        <v xml:space="preserve"> </v>
      </c>
      <c r="U93" s="37" t="str">
        <f t="shared" si="27"/>
        <v xml:space="preserve"> </v>
      </c>
      <c r="V93" s="37" t="str">
        <f t="shared" si="28"/>
        <v xml:space="preserve"> </v>
      </c>
      <c r="W93" s="37" t="str">
        <f t="shared" si="29"/>
        <v xml:space="preserve"> </v>
      </c>
      <c r="X93" s="37" t="str">
        <f t="shared" si="30"/>
        <v xml:space="preserve"> 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 t="str">
        <f t="shared" si="35"/>
        <v xml:space="preserve"> 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 t="str">
        <f t="shared" si="39"/>
        <v xml:space="preserve"> </v>
      </c>
      <c r="AH93" s="38" t="str">
        <f t="shared" si="40"/>
        <v xml:space="preserve"> </v>
      </c>
      <c r="AI93" s="1" t="str">
        <f t="shared" si="41"/>
        <v xml:space="preserve"> 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83</v>
      </c>
      <c r="AP93" t="s">
        <v>1237</v>
      </c>
      <c r="AQ93" s="22" t="e">
        <v>#VALUE!</v>
      </c>
      <c r="AR93" s="21" t="e">
        <v>#VALUE!</v>
      </c>
      <c r="AS93" t="s">
        <v>124</v>
      </c>
      <c r="AT93" t="e">
        <v>#VALUE!</v>
      </c>
      <c r="AU93" t="e">
        <v>#VALUE!</v>
      </c>
      <c r="AV93" t="s">
        <v>1332</v>
      </c>
    </row>
    <row r="94" spans="1:48" x14ac:dyDescent="0.25">
      <c r="A94" s="14">
        <v>9.6999999999999851E-10</v>
      </c>
      <c r="B94" t="s">
        <v>44</v>
      </c>
      <c r="C94" s="4">
        <v>19</v>
      </c>
      <c r="D94" s="4">
        <v>0</v>
      </c>
      <c r="E94" s="4">
        <v>3</v>
      </c>
      <c r="F94" s="4">
        <v>22</v>
      </c>
      <c r="G94" s="4">
        <v>40</v>
      </c>
      <c r="H94" s="4">
        <v>38.18</v>
      </c>
      <c r="I94" s="34">
        <v>2587.8429459962272</v>
      </c>
      <c r="J94" s="35">
        <v>10.549875656258635</v>
      </c>
      <c r="K94" s="35">
        <v>8.9226454779154007</v>
      </c>
      <c r="L94" s="35">
        <v>7.8287149024771123</v>
      </c>
      <c r="M94" s="35">
        <v>6.4868916238731993</v>
      </c>
      <c r="N94" s="4">
        <v>3.6190000000000002</v>
      </c>
      <c r="O94" s="4">
        <v>22.139723253459337</v>
      </c>
      <c r="P94" s="35">
        <v>7.5851231011000513</v>
      </c>
      <c r="Q94" s="36">
        <f t="shared" si="24"/>
        <v>86.363636364606364</v>
      </c>
      <c r="R94" s="36" t="str">
        <f t="shared" si="25"/>
        <v xml:space="preserve"> </v>
      </c>
      <c r="S94" s="37" t="str">
        <f t="shared" si="26"/>
        <v/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>
        <f t="shared" si="37"/>
        <v>16</v>
      </c>
      <c r="AF94" s="1" t="str">
        <f t="shared" si="38"/>
        <v xml:space="preserve"> </v>
      </c>
      <c r="AG94" s="38">
        <f t="shared" si="39"/>
        <v>7.5851231020700514</v>
      </c>
      <c r="AH94" s="38" t="str">
        <f t="shared" si="40"/>
        <v xml:space="preserve"> </v>
      </c>
      <c r="AI94" s="1">
        <f t="shared" si="41"/>
        <v>4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44</v>
      </c>
      <c r="AP94" t="s">
        <v>1244</v>
      </c>
      <c r="AQ94" s="22">
        <v>-35.353752837179606</v>
      </c>
      <c r="AR94" s="21">
        <v>-27.534012283232023</v>
      </c>
      <c r="AS94">
        <v>4.7668936616029445</v>
      </c>
      <c r="AT94">
        <v>35.353752837179606</v>
      </c>
      <c r="AU94">
        <v>27.534012283232023</v>
      </c>
      <c r="AV94" t="s">
        <v>1333</v>
      </c>
    </row>
    <row r="95" spans="1:48" x14ac:dyDescent="0.25">
      <c r="A95" s="14">
        <v>9.7999999999999848E-10</v>
      </c>
      <c r="B95" t="s">
        <v>1128</v>
      </c>
      <c r="C95" s="4">
        <v>1</v>
      </c>
      <c r="D95" s="4">
        <v>0</v>
      </c>
      <c r="E95" s="4">
        <v>4</v>
      </c>
      <c r="F95" s="4">
        <v>5</v>
      </c>
      <c r="G95" s="4">
        <v>4.2100000381469727</v>
      </c>
      <c r="H95" s="4">
        <v>4.13</v>
      </c>
      <c r="I95" s="34">
        <v>559.86335081007951</v>
      </c>
      <c r="J95" s="35" t="s">
        <v>1234</v>
      </c>
      <c r="K95" s="35" t="s">
        <v>1234</v>
      </c>
      <c r="L95" s="35">
        <v>14.777458404074704</v>
      </c>
      <c r="M95" s="35">
        <v>14.891228400342174</v>
      </c>
      <c r="N95" s="4" t="s">
        <v>119</v>
      </c>
      <c r="O95" s="4" t="s">
        <v>119</v>
      </c>
      <c r="P95" s="35" t="s">
        <v>124</v>
      </c>
      <c r="Q95" s="36" t="str">
        <f t="shared" si="24"/>
        <v xml:space="preserve"> </v>
      </c>
      <c r="R95" s="36" t="str">
        <f t="shared" si="25"/>
        <v xml:space="preserve"> </v>
      </c>
      <c r="S95" s="37" t="str">
        <f t="shared" si="26"/>
        <v/>
      </c>
      <c r="T95" s="37" t="str">
        <f t="shared" si="47"/>
        <v/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/>
      </c>
      <c r="X95" s="37" t="str">
        <f t="shared" si="30"/>
        <v/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 t="str">
        <f t="shared" si="35"/>
        <v xml:space="preserve"> </v>
      </c>
      <c r="AD95" s="1" t="str">
        <f t="shared" si="36"/>
        <v xml:space="preserve"> </v>
      </c>
      <c r="AE95" s="1" t="str">
        <f t="shared" si="37"/>
        <v xml:space="preserve"> 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1128</v>
      </c>
      <c r="AP95" t="s">
        <v>1248</v>
      </c>
      <c r="AQ95" s="22" t="e">
        <v>#VALUE!</v>
      </c>
      <c r="AR95" s="21">
        <v>-140.73281312414267</v>
      </c>
      <c r="AS95">
        <v>1.9370469284981207</v>
      </c>
      <c r="AT95" t="e">
        <v>#VALUE!</v>
      </c>
      <c r="AU95">
        <v>140.73281312414267</v>
      </c>
      <c r="AV95" t="s">
        <v>1334</v>
      </c>
    </row>
    <row r="96" spans="1:48" x14ac:dyDescent="0.25">
      <c r="A96" s="14">
        <v>9.8999999999999844E-10</v>
      </c>
      <c r="B96" t="s">
        <v>57</v>
      </c>
      <c r="C96" s="4">
        <v>3</v>
      </c>
      <c r="D96" s="4">
        <v>5</v>
      </c>
      <c r="E96" s="4">
        <v>4</v>
      </c>
      <c r="F96" s="4">
        <v>12</v>
      </c>
      <c r="G96" s="4">
        <v>1.7999999523162842</v>
      </c>
      <c r="H96" s="4">
        <v>1.94</v>
      </c>
      <c r="I96" s="34">
        <v>736.36260237742556</v>
      </c>
      <c r="J96" s="35" t="s">
        <v>1234</v>
      </c>
      <c r="K96" s="35" t="s">
        <v>1234</v>
      </c>
      <c r="L96" s="35" t="s">
        <v>1234</v>
      </c>
      <c r="M96" s="35" t="s">
        <v>1234</v>
      </c>
      <c r="N96" s="4" t="s">
        <v>119</v>
      </c>
      <c r="O96" s="4" t="s">
        <v>119</v>
      </c>
      <c r="P96" s="35" t="s">
        <v>124</v>
      </c>
      <c r="Q96" s="36" t="str">
        <f t="shared" si="24"/>
        <v xml:space="preserve"> </v>
      </c>
      <c r="R96" s="36" t="str">
        <f t="shared" si="25"/>
        <v xml:space="preserve"> </v>
      </c>
      <c r="S96" s="37" t="str">
        <f t="shared" si="26"/>
        <v/>
      </c>
      <c r="T96" s="37" t="str">
        <f t="shared" si="47"/>
        <v/>
      </c>
      <c r="U96" s="37" t="str">
        <f t="shared" si="27"/>
        <v xml:space="preserve"> </v>
      </c>
      <c r="V96" s="37" t="str">
        <f t="shared" si="28"/>
        <v xml:space="preserve"> </v>
      </c>
      <c r="W96" s="37" t="str">
        <f t="shared" si="29"/>
        <v xml:space="preserve"> </v>
      </c>
      <c r="X96" s="37" t="str">
        <f t="shared" si="30"/>
        <v xml:space="preserve"> 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 t="str">
        <f t="shared" si="34"/>
        <v xml:space="preserve"> </v>
      </c>
      <c r="AC96" s="1" t="str">
        <f t="shared" si="35"/>
        <v xml:space="preserve"> 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 t="str">
        <f t="shared" si="39"/>
        <v xml:space="preserve"> </v>
      </c>
      <c r="AH96" s="38" t="str">
        <f t="shared" si="40"/>
        <v xml:space="preserve"> </v>
      </c>
      <c r="AI96" s="1" t="str">
        <f t="shared" si="41"/>
        <v xml:space="preserve"> 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57</v>
      </c>
      <c r="AP96" t="s">
        <v>1239</v>
      </c>
      <c r="AQ96" s="22" t="e">
        <v>#VALUE!</v>
      </c>
      <c r="AR96" s="21" t="e">
        <v>#VALUE!</v>
      </c>
      <c r="AS96">
        <v>-7.2164973032843189</v>
      </c>
      <c r="AT96" t="e">
        <v>#VALUE!</v>
      </c>
      <c r="AU96" t="e">
        <v>#VALUE!</v>
      </c>
      <c r="AV96" t="s">
        <v>1335</v>
      </c>
    </row>
    <row r="97" spans="1:48" x14ac:dyDescent="0.25">
      <c r="A97" s="14">
        <v>9.9999999999999841E-10</v>
      </c>
      <c r="B97" t="s">
        <v>47</v>
      </c>
      <c r="C97" s="4">
        <v>21</v>
      </c>
      <c r="D97" s="4">
        <v>1</v>
      </c>
      <c r="E97" s="4">
        <v>0</v>
      </c>
      <c r="F97" s="4">
        <v>22</v>
      </c>
      <c r="G97" s="4">
        <v>10.25</v>
      </c>
      <c r="H97" s="4">
        <v>8.5</v>
      </c>
      <c r="I97" s="34">
        <v>4032.9139676997256</v>
      </c>
      <c r="J97" s="35">
        <v>10.179640718562874</v>
      </c>
      <c r="K97" s="35">
        <v>6.7406819984139563</v>
      </c>
      <c r="L97" s="35">
        <v>3.744302901218802</v>
      </c>
      <c r="M97" s="35">
        <v>3.4016284499782072</v>
      </c>
      <c r="N97" s="4">
        <v>0.83499999999999996</v>
      </c>
      <c r="O97" s="4">
        <v>21.366279069767426</v>
      </c>
      <c r="P97" s="35">
        <v>10.4</v>
      </c>
      <c r="Q97" s="36">
        <f t="shared" si="24"/>
        <v>95.454545455545457</v>
      </c>
      <c r="R97" s="36" t="str">
        <f t="shared" si="25"/>
        <v xml:space="preserve"> </v>
      </c>
      <c r="S97" s="37">
        <f t="shared" si="26"/>
        <v>0.2058823539411764</v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>
        <f t="shared" si="30"/>
        <v>-0.39003274720722769</v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>
        <f t="shared" si="34"/>
        <v>4</v>
      </c>
      <c r="AC97" s="1">
        <f t="shared" si="35"/>
        <v>10</v>
      </c>
      <c r="AD97" s="1" t="str">
        <f t="shared" si="36"/>
        <v xml:space="preserve"> </v>
      </c>
      <c r="AE97" s="1">
        <f t="shared" si="37"/>
        <v>10</v>
      </c>
      <c r="AF97" s="1" t="str">
        <f t="shared" si="38"/>
        <v xml:space="preserve"> </v>
      </c>
      <c r="AG97" s="38">
        <f t="shared" si="39"/>
        <v>10.400000001</v>
      </c>
      <c r="AH97" s="38" t="str">
        <f t="shared" si="40"/>
        <v xml:space="preserve"> </v>
      </c>
      <c r="AI97" s="1">
        <f t="shared" si="41"/>
        <v>2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47</v>
      </c>
      <c r="AP97" t="s">
        <v>1328</v>
      </c>
      <c r="AQ97" s="22">
        <v>-30.603679008695028</v>
      </c>
      <c r="AR97" s="21">
        <v>39.003274720722771</v>
      </c>
      <c r="AS97">
        <v>20.588235294117641</v>
      </c>
      <c r="AT97">
        <v>30.603679008695028</v>
      </c>
      <c r="AU97">
        <v>-39.003274720722771</v>
      </c>
      <c r="AV97" t="s">
        <v>1336</v>
      </c>
    </row>
    <row r="98" spans="1:48" x14ac:dyDescent="0.25">
      <c r="A98" s="14">
        <v>1.0099999999999984E-9</v>
      </c>
      <c r="B98" t="s">
        <v>59</v>
      </c>
      <c r="C98" s="4">
        <v>3</v>
      </c>
      <c r="D98" s="4">
        <v>0</v>
      </c>
      <c r="E98" s="4">
        <v>7</v>
      </c>
      <c r="F98" s="4">
        <v>10</v>
      </c>
      <c r="G98" s="4">
        <v>177.05000305175781</v>
      </c>
      <c r="H98" s="4">
        <v>190.1</v>
      </c>
      <c r="I98" s="34">
        <v>1375.3181348425505</v>
      </c>
      <c r="J98" s="35">
        <v>14.550325296593954</v>
      </c>
      <c r="K98" s="35">
        <v>17.344890510948904</v>
      </c>
      <c r="L98" s="35">
        <v>9.5236442931341045</v>
      </c>
      <c r="M98" s="35">
        <v>8.4202654941373538</v>
      </c>
      <c r="N98" s="4">
        <v>13.065</v>
      </c>
      <c r="O98" s="4">
        <v>523.03290414878404</v>
      </c>
      <c r="P98" s="35">
        <v>4.8869016307206739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/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 t="str">
        <f t="shared" si="30"/>
        <v/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4.8869016317306739</v>
      </c>
      <c r="AH98" s="38" t="str">
        <f t="shared" si="40"/>
        <v xml:space="preserve"> </v>
      </c>
      <c r="AI98" s="1">
        <f t="shared" si="41"/>
        <v>13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59</v>
      </c>
      <c r="AP98" t="s">
        <v>1237</v>
      </c>
      <c r="AQ98" s="22">
        <v>-86.679084954653845</v>
      </c>
      <c r="AR98" s="21">
        <v>-55.145331435863774</v>
      </c>
      <c r="AS98">
        <v>-6.8648063904482859</v>
      </c>
      <c r="AT98">
        <v>86.679084954653845</v>
      </c>
      <c r="AU98">
        <v>55.145331435863774</v>
      </c>
      <c r="AV98" t="s">
        <v>1337</v>
      </c>
    </row>
    <row r="99" spans="1:48" x14ac:dyDescent="0.25">
      <c r="A99" s="14">
        <v>1.0199999999999983E-9</v>
      </c>
      <c r="B99" t="s">
        <v>30</v>
      </c>
      <c r="C99" s="4">
        <v>13</v>
      </c>
      <c r="D99" s="4">
        <v>6</v>
      </c>
      <c r="E99" s="4">
        <v>4</v>
      </c>
      <c r="F99" s="4">
        <v>23</v>
      </c>
      <c r="G99" s="4">
        <v>110.59999847412109</v>
      </c>
      <c r="H99" s="4">
        <v>107</v>
      </c>
      <c r="I99" s="34">
        <v>3632.3140360416955</v>
      </c>
      <c r="J99" s="35" t="s">
        <v>1234</v>
      </c>
      <c r="K99" s="35">
        <v>15.426758938869666</v>
      </c>
      <c r="L99" s="35" t="s">
        <v>1234</v>
      </c>
      <c r="M99" s="35">
        <v>9.4862886061680882</v>
      </c>
      <c r="N99" s="4">
        <v>-8.3830000000000009</v>
      </c>
      <c r="O99" s="4" t="s">
        <v>119</v>
      </c>
      <c r="P99" s="35">
        <v>5.4177570093457934</v>
      </c>
      <c r="Q99" s="36" t="str">
        <f t="shared" si="24"/>
        <v xml:space="preserve"> </v>
      </c>
      <c r="R99" s="36" t="str">
        <f t="shared" si="25"/>
        <v xml:space="preserve"> </v>
      </c>
      <c r="S99" s="37" t="str">
        <f t="shared" si="26"/>
        <v/>
      </c>
      <c r="T99" s="37" t="str">
        <f t="shared" si="47"/>
        <v/>
      </c>
      <c r="U99" s="37" t="str">
        <f t="shared" si="27"/>
        <v xml:space="preserve"> </v>
      </c>
      <c r="V99" s="37" t="str">
        <f t="shared" si="28"/>
        <v xml:space="preserve"> </v>
      </c>
      <c r="W99" s="37" t="str">
        <f t="shared" si="29"/>
        <v xml:space="preserve"> </v>
      </c>
      <c r="X99" s="37" t="str">
        <f t="shared" si="30"/>
        <v xml:space="preserve"> </v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 t="str">
        <f t="shared" si="35"/>
        <v xml:space="preserve"> 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5.4177570103657935</v>
      </c>
      <c r="AH99" s="38" t="str">
        <f t="shared" si="40"/>
        <v xml:space="preserve"> </v>
      </c>
      <c r="AI99" s="1">
        <f t="shared" si="41"/>
        <v>9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1291</v>
      </c>
      <c r="AQ99" s="22" t="e">
        <v>#VALUE!</v>
      </c>
      <c r="AR99" s="21" t="e">
        <v>#VALUE!</v>
      </c>
      <c r="AS99">
        <v>3.3644845552533553</v>
      </c>
      <c r="AT99" t="e">
        <v>#VALUE!</v>
      </c>
      <c r="AU99" t="e">
        <v>#VALUE!</v>
      </c>
      <c r="AV99" t="s">
        <v>1338</v>
      </c>
    </row>
    <row r="100" spans="1:48" x14ac:dyDescent="0.25">
      <c r="A100" s="14">
        <v>1.0299999999999983E-9</v>
      </c>
      <c r="B100" t="s">
        <v>1129</v>
      </c>
      <c r="C100" s="4">
        <v>0</v>
      </c>
      <c r="D100" s="4">
        <v>0</v>
      </c>
      <c r="E100" s="4">
        <v>0</v>
      </c>
      <c r="F100" s="4">
        <v>0</v>
      </c>
      <c r="G100" s="4" t="s">
        <v>119</v>
      </c>
      <c r="H100" s="4">
        <v>7.01</v>
      </c>
      <c r="I100" s="34">
        <v>1103.7683966087507</v>
      </c>
      <c r="J100" s="35" t="s">
        <v>1234</v>
      </c>
      <c r="K100" s="35" t="s">
        <v>1234</v>
      </c>
      <c r="L100" s="35" t="s">
        <v>1234</v>
      </c>
      <c r="M100" s="35" t="s">
        <v>1234</v>
      </c>
      <c r="N100" s="4" t="s">
        <v>119</v>
      </c>
      <c r="O100" s="4" t="s">
        <v>119</v>
      </c>
      <c r="P100" s="35" t="s">
        <v>124</v>
      </c>
      <c r="Q100" s="36" t="str">
        <f t="shared" si="24"/>
        <v xml:space="preserve"> </v>
      </c>
      <c r="R100" s="36" t="str">
        <f t="shared" si="25"/>
        <v xml:space="preserve"> </v>
      </c>
      <c r="S100" s="37" t="str">
        <f t="shared" si="26"/>
        <v xml:space="preserve"> </v>
      </c>
      <c r="T100" s="37" t="str">
        <f t="shared" si="47"/>
        <v xml:space="preserve"> </v>
      </c>
      <c r="U100" s="37" t="str">
        <f t="shared" si="27"/>
        <v xml:space="preserve"> </v>
      </c>
      <c r="V100" s="37" t="str">
        <f t="shared" si="28"/>
        <v xml:space="preserve"> </v>
      </c>
      <c r="W100" s="37" t="str">
        <f t="shared" si="29"/>
        <v xml:space="preserve"> </v>
      </c>
      <c r="X100" s="37" t="str">
        <f t="shared" si="30"/>
        <v xml:space="preserve"> </v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 t="str">
        <f t="shared" si="35"/>
        <v xml:space="preserve"> </v>
      </c>
      <c r="AD100" s="1" t="str">
        <f t="shared" si="36"/>
        <v xml:space="preserve"> </v>
      </c>
      <c r="AE100" s="1" t="str">
        <f t="shared" si="37"/>
        <v xml:space="preserve"> </v>
      </c>
      <c r="AF100" s="1" t="str">
        <f t="shared" si="38"/>
        <v xml:space="preserve"> </v>
      </c>
      <c r="AG100" s="38" t="str">
        <f t="shared" si="39"/>
        <v xml:space="preserve"> </v>
      </c>
      <c r="AH100" s="38" t="str">
        <f t="shared" si="40"/>
        <v xml:space="preserve"> </v>
      </c>
      <c r="AI100" s="1" t="str">
        <f t="shared" si="41"/>
        <v xml:space="preserve"> 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1129</v>
      </c>
      <c r="AP100" t="s">
        <v>1239</v>
      </c>
      <c r="AQ100" s="22" t="e">
        <v>#VALUE!</v>
      </c>
      <c r="AR100" s="21" t="e">
        <v>#VALUE!</v>
      </c>
      <c r="AS100" t="s">
        <v>124</v>
      </c>
      <c r="AT100" t="e">
        <v>#VALUE!</v>
      </c>
      <c r="AU100" t="e">
        <v>#VALUE!</v>
      </c>
      <c r="AV100" t="s">
        <v>1339</v>
      </c>
    </row>
    <row r="101" spans="1:48" x14ac:dyDescent="0.25">
      <c r="A101" s="14">
        <v>1.0399999999999983E-9</v>
      </c>
      <c r="B101" t="s">
        <v>50</v>
      </c>
      <c r="C101" s="4">
        <v>16</v>
      </c>
      <c r="D101" s="4">
        <v>0</v>
      </c>
      <c r="E101" s="4">
        <v>2</v>
      </c>
      <c r="F101" s="4">
        <v>18</v>
      </c>
      <c r="G101" s="4">
        <v>30.899999618530273</v>
      </c>
      <c r="H101" s="4">
        <v>24.22</v>
      </c>
      <c r="I101" s="34">
        <v>1122.8771191196327</v>
      </c>
      <c r="J101" s="35">
        <v>8.3402203856749306</v>
      </c>
      <c r="K101" s="35">
        <v>7.9907621247113161</v>
      </c>
      <c r="L101" s="35">
        <v>7.2653419825425241</v>
      </c>
      <c r="M101" s="35">
        <v>6.3490853491696235</v>
      </c>
      <c r="N101" s="4">
        <v>2.9039999999999999</v>
      </c>
      <c r="O101" s="4">
        <v>9.709104646769914</v>
      </c>
      <c r="P101" s="35">
        <v>4.4673823286540051</v>
      </c>
      <c r="Q101" s="36">
        <f t="shared" si="24"/>
        <v>88.888888889928879</v>
      </c>
      <c r="R101" s="36" t="str">
        <f t="shared" si="25"/>
        <v xml:space="preserve"> </v>
      </c>
      <c r="S101" s="37">
        <f t="shared" si="26"/>
        <v>0.27580510502556044</v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/>
      </c>
      <c r="X101" s="37" t="str">
        <f t="shared" si="30"/>
        <v/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2</v>
      </c>
      <c r="AD101" s="1" t="str">
        <f t="shared" si="36"/>
        <v xml:space="preserve"> </v>
      </c>
      <c r="AE101" s="1">
        <f t="shared" si="37"/>
        <v>14</v>
      </c>
      <c r="AF101" s="1" t="str">
        <f t="shared" si="38"/>
        <v xml:space="preserve"> </v>
      </c>
      <c r="AG101" s="38">
        <f t="shared" si="39"/>
        <v>4.4673823296940052</v>
      </c>
      <c r="AH101" s="38" t="str">
        <f t="shared" si="40"/>
        <v xml:space="preserve"> </v>
      </c>
      <c r="AI101" s="1">
        <f t="shared" si="41"/>
        <v>14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50</v>
      </c>
      <c r="AP101" t="s">
        <v>1235</v>
      </c>
      <c r="AQ101" s="22">
        <v>-7.0041169651655188</v>
      </c>
      <c r="AR101" s="21">
        <v>-18.356361827696354</v>
      </c>
      <c r="AS101">
        <v>27.580510398556047</v>
      </c>
      <c r="AT101">
        <v>7.0041169651655188</v>
      </c>
      <c r="AU101">
        <v>18.356361827696354</v>
      </c>
      <c r="AV101" t="s">
        <v>1340</v>
      </c>
    </row>
    <row r="102" spans="1:48" x14ac:dyDescent="0.25">
      <c r="A102" s="14">
        <v>1.0499999999999982E-9</v>
      </c>
      <c r="B102" t="s">
        <v>42</v>
      </c>
      <c r="C102" s="4">
        <v>7</v>
      </c>
      <c r="D102" s="4">
        <v>2</v>
      </c>
      <c r="E102" s="4">
        <v>14</v>
      </c>
      <c r="F102" s="4">
        <v>23</v>
      </c>
      <c r="G102" s="4">
        <v>5.6750001907348633</v>
      </c>
      <c r="H102" s="4">
        <v>4.68</v>
      </c>
      <c r="I102" s="34">
        <v>2477.8105823215569</v>
      </c>
      <c r="J102" s="35">
        <v>3.2164948453608244</v>
      </c>
      <c r="K102" s="35">
        <v>2.9526813880126181</v>
      </c>
      <c r="L102" s="35" t="s">
        <v>1234</v>
      </c>
      <c r="M102" s="35" t="s">
        <v>1234</v>
      </c>
      <c r="N102" s="4">
        <v>1.4550000000000001</v>
      </c>
      <c r="O102" s="4">
        <v>7.937685459940651</v>
      </c>
      <c r="P102" s="35" t="s">
        <v>124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0.21260687941215042</v>
      </c>
      <c r="T102" s="37" t="str">
        <f t="shared" si="47"/>
        <v/>
      </c>
      <c r="U102" s="37" t="str">
        <f t="shared" si="27"/>
        <v/>
      </c>
      <c r="V102" s="37">
        <f t="shared" si="28"/>
        <v>-0.58732722310072494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>
        <f t="shared" si="32"/>
        <v>1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9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42</v>
      </c>
      <c r="AP102" t="s">
        <v>1239</v>
      </c>
      <c r="AQ102" s="22">
        <v>58.732722310072496</v>
      </c>
      <c r="AR102" s="21" t="e">
        <v>#VALUE!</v>
      </c>
      <c r="AS102">
        <v>21.260687836215041</v>
      </c>
      <c r="AT102">
        <v>-58.732722310072496</v>
      </c>
      <c r="AU102" t="e">
        <v>#VALUE!</v>
      </c>
      <c r="AV102" t="s">
        <v>1341</v>
      </c>
    </row>
    <row r="103" spans="1:48" x14ac:dyDescent="0.25">
      <c r="A103" s="14">
        <v>1.0599999999999982E-9</v>
      </c>
      <c r="B103" t="s">
        <v>69</v>
      </c>
      <c r="C103" s="4">
        <v>2</v>
      </c>
      <c r="D103" s="4">
        <v>0</v>
      </c>
      <c r="E103" s="4">
        <v>1</v>
      </c>
      <c r="F103" s="4">
        <v>3</v>
      </c>
      <c r="G103" s="4">
        <v>24.299999237060547</v>
      </c>
      <c r="H103" s="4">
        <v>25.08</v>
      </c>
      <c r="I103" s="34">
        <v>1140.5003942440505</v>
      </c>
      <c r="J103" s="35">
        <v>8.7083333333333339</v>
      </c>
      <c r="K103" s="35">
        <v>6.6525198938992034</v>
      </c>
      <c r="L103" s="35">
        <v>5.1357808506914058</v>
      </c>
      <c r="M103" s="35">
        <v>4.6133201257861636</v>
      </c>
      <c r="N103" s="4">
        <v>2.88</v>
      </c>
      <c r="O103" s="4">
        <v>198.13664596273293</v>
      </c>
      <c r="P103" s="35" t="s">
        <v>124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>
        <f t="shared" si="30"/>
        <v>-0.16335344145842012</v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>
        <f t="shared" si="34"/>
        <v>7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69</v>
      </c>
      <c r="AP103" t="s">
        <v>1244</v>
      </c>
      <c r="AQ103" s="22">
        <v>-11.726965893149099</v>
      </c>
      <c r="AR103" s="21">
        <v>16.335344145842011</v>
      </c>
      <c r="AS103">
        <v>-3.110050888913285</v>
      </c>
      <c r="AT103">
        <v>11.726965893149099</v>
      </c>
      <c r="AU103">
        <v>-16.335344145842011</v>
      </c>
      <c r="AV103" t="s">
        <v>1342</v>
      </c>
    </row>
    <row r="104" spans="1:48" x14ac:dyDescent="0.25">
      <c r="A104" s="14">
        <v>1.0699999999999982E-9</v>
      </c>
      <c r="B104" t="s">
        <v>71</v>
      </c>
      <c r="C104" s="4">
        <v>9</v>
      </c>
      <c r="D104" s="4">
        <v>0</v>
      </c>
      <c r="E104" s="4">
        <v>0</v>
      </c>
      <c r="F104" s="4">
        <v>9</v>
      </c>
      <c r="G104" s="4">
        <v>17.075000762939453</v>
      </c>
      <c r="H104" s="4">
        <v>15.75</v>
      </c>
      <c r="I104" s="34">
        <v>319.83152253999634</v>
      </c>
      <c r="J104" s="35">
        <v>17.696629213483146</v>
      </c>
      <c r="K104" s="35">
        <v>10.9375</v>
      </c>
      <c r="L104" s="35">
        <v>8.2289338059596293</v>
      </c>
      <c r="M104" s="35">
        <v>6.4837827075144325</v>
      </c>
      <c r="N104" s="4">
        <v>0.89</v>
      </c>
      <c r="O104" s="4">
        <v>54.782608695652158</v>
      </c>
      <c r="P104" s="35">
        <v>1.2698412698412698</v>
      </c>
      <c r="Q104" s="36">
        <f t="shared" si="24"/>
        <v>100.00000000107001</v>
      </c>
      <c r="R104" s="36" t="str">
        <f t="shared" si="25"/>
        <v xml:space="preserve"> </v>
      </c>
      <c r="S104" s="37" t="str">
        <f t="shared" si="26"/>
        <v/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 t="str">
        <f t="shared" si="35"/>
        <v xml:space="preserve"> 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>
        <f t="shared" si="43"/>
        <v>54.782608696722157</v>
      </c>
      <c r="AL104" s="25" t="str">
        <f t="shared" si="44"/>
        <v xml:space="preserve"> </v>
      </c>
      <c r="AM104" s="1">
        <f t="shared" si="45"/>
        <v>8</v>
      </c>
      <c r="AN104" s="1" t="str">
        <f t="shared" si="46"/>
        <v xml:space="preserve"> </v>
      </c>
      <c r="AO104" t="s">
        <v>71</v>
      </c>
      <c r="AP104" t="s">
        <v>1244</v>
      </c>
      <c r="AQ104" s="22">
        <v>-127.0458206957172</v>
      </c>
      <c r="AR104" s="21">
        <v>-34.053795311295907</v>
      </c>
      <c r="AS104">
        <v>8.4127032567584248</v>
      </c>
      <c r="AT104">
        <v>127.0458206957172</v>
      </c>
      <c r="AU104">
        <v>34.053795311295907</v>
      </c>
      <c r="AV104" t="s">
        <v>1343</v>
      </c>
    </row>
    <row r="105" spans="1:48" x14ac:dyDescent="0.25">
      <c r="A105" s="14">
        <v>1.0799999999999981E-9</v>
      </c>
      <c r="B105" t="s">
        <v>45</v>
      </c>
      <c r="C105" s="4">
        <v>17</v>
      </c>
      <c r="D105" s="4">
        <v>0</v>
      </c>
      <c r="E105" s="4">
        <v>5</v>
      </c>
      <c r="F105" s="4">
        <v>22</v>
      </c>
      <c r="G105" s="4">
        <v>3.9000000953674316</v>
      </c>
      <c r="H105" s="4">
        <v>3.17</v>
      </c>
      <c r="I105" s="34">
        <v>3629.9143736439933</v>
      </c>
      <c r="J105" s="35">
        <v>4.9921259842519685</v>
      </c>
      <c r="K105" s="35">
        <v>4.2266666666666666</v>
      </c>
      <c r="L105" s="35" t="s">
        <v>1234</v>
      </c>
      <c r="M105" s="35" t="s">
        <v>1234</v>
      </c>
      <c r="N105" s="4">
        <v>0.63500000000000001</v>
      </c>
      <c r="O105" s="4">
        <v>49.061032863849768</v>
      </c>
      <c r="P105" s="35">
        <v>0.97791798107255523</v>
      </c>
      <c r="Q105" s="36">
        <f t="shared" si="24"/>
        <v>77.272727273807263</v>
      </c>
      <c r="R105" s="36" t="str">
        <f t="shared" si="25"/>
        <v xml:space="preserve"> </v>
      </c>
      <c r="S105" s="37">
        <f t="shared" si="26"/>
        <v>0.23028394283628764</v>
      </c>
      <c r="T105" s="37" t="str">
        <f t="shared" si="47"/>
        <v/>
      </c>
      <c r="U105" s="37" t="str">
        <f t="shared" si="27"/>
        <v/>
      </c>
      <c r="V105" s="37">
        <f t="shared" si="28"/>
        <v>-0.35951568661034672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3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7</v>
      </c>
      <c r="AD105" s="1" t="str">
        <f t="shared" si="36"/>
        <v xml:space="preserve"> </v>
      </c>
      <c r="AE105" s="1">
        <f t="shared" si="37"/>
        <v>22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1239</v>
      </c>
      <c r="AQ105" s="22">
        <v>35.951568661034671</v>
      </c>
      <c r="AR105" s="21" t="e">
        <v>#VALUE!</v>
      </c>
      <c r="AS105">
        <v>23.028394175628762</v>
      </c>
      <c r="AT105">
        <v>-35.951568661034671</v>
      </c>
      <c r="AU105" t="e">
        <v>#VALUE!</v>
      </c>
      <c r="AV105" t="s">
        <v>1344</v>
      </c>
    </row>
    <row r="106" spans="1:48" x14ac:dyDescent="0.25">
      <c r="A106" s="14">
        <v>1.0899999999999981E-9</v>
      </c>
      <c r="B106" t="s">
        <v>72</v>
      </c>
      <c r="C106" s="4">
        <v>0</v>
      </c>
      <c r="D106" s="4">
        <v>0</v>
      </c>
      <c r="E106" s="4">
        <v>3</v>
      </c>
      <c r="F106" s="4">
        <v>3</v>
      </c>
      <c r="G106" s="4">
        <v>3.2000000476837158</v>
      </c>
      <c r="H106" s="4">
        <v>3.15</v>
      </c>
      <c r="I106" s="34">
        <v>854.02884021876537</v>
      </c>
      <c r="J106" s="35" t="s">
        <v>1234</v>
      </c>
      <c r="K106" s="35" t="s">
        <v>1234</v>
      </c>
      <c r="L106" s="35">
        <v>9.545133707339879</v>
      </c>
      <c r="M106" s="35">
        <v>8.5248605427974944</v>
      </c>
      <c r="N106" s="4">
        <v>0.05</v>
      </c>
      <c r="O106" s="4" t="s">
        <v>119</v>
      </c>
      <c r="P106" s="35" t="s">
        <v>124</v>
      </c>
      <c r="Q106" s="36" t="str">
        <f t="shared" si="24"/>
        <v xml:space="preserve"> </v>
      </c>
      <c r="R106" s="36" t="str">
        <f t="shared" si="25"/>
        <v xml:space="preserve"> </v>
      </c>
      <c r="S106" s="37" t="str">
        <f t="shared" si="26"/>
        <v/>
      </c>
      <c r="T106" s="37" t="str">
        <f t="shared" si="47"/>
        <v/>
      </c>
      <c r="U106" s="37" t="str">
        <f t="shared" si="27"/>
        <v xml:space="preserve"> </v>
      </c>
      <c r="V106" s="37" t="str">
        <f t="shared" si="28"/>
        <v xml:space="preserve"> </v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72</v>
      </c>
      <c r="AP106" t="s">
        <v>1246</v>
      </c>
      <c r="AQ106" s="22" t="e">
        <v>#VALUE!</v>
      </c>
      <c r="AR106" s="21">
        <v>-55.495405649756968</v>
      </c>
      <c r="AS106">
        <v>1.5873031010703365</v>
      </c>
      <c r="AT106" t="e">
        <v>#VALUE!</v>
      </c>
      <c r="AU106">
        <v>55.495405649756968</v>
      </c>
      <c r="AV106" t="s">
        <v>1345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798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1058</v>
      </c>
      <c r="P2" s="2" t="s">
        <v>25</v>
      </c>
    </row>
    <row r="3" spans="1:48" x14ac:dyDescent="0.25">
      <c r="B3" s="24">
        <f ca="1">NOW()</f>
        <v>44218.33508449074</v>
      </c>
      <c r="J3" t="s">
        <v>87</v>
      </c>
      <c r="K3" t="s">
        <v>86</v>
      </c>
      <c r="L3" t="s">
        <v>88</v>
      </c>
      <c r="M3" t="s">
        <v>89</v>
      </c>
      <c r="P3" s="184" t="s">
        <v>1146</v>
      </c>
    </row>
    <row r="4" spans="1:48" x14ac:dyDescent="0.25">
      <c r="B4" s="28"/>
      <c r="C4" s="194" t="s">
        <v>12</v>
      </c>
      <c r="D4" s="194"/>
      <c r="E4" s="194"/>
      <c r="F4" s="194"/>
      <c r="G4" s="28" t="s">
        <v>13</v>
      </c>
      <c r="H4" s="28" t="s">
        <v>14</v>
      </c>
      <c r="I4" s="28" t="s">
        <v>150</v>
      </c>
      <c r="J4" s="29" t="s">
        <v>807</v>
      </c>
      <c r="K4" s="29" t="s">
        <v>1097</v>
      </c>
      <c r="L4" s="29" t="s">
        <v>807</v>
      </c>
      <c r="M4" s="29" t="s">
        <v>1097</v>
      </c>
      <c r="N4" s="28" t="s">
        <v>26</v>
      </c>
      <c r="O4" s="28" t="s">
        <v>27</v>
      </c>
      <c r="P4" s="29" t="s">
        <v>1097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806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10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798</v>
      </c>
      <c r="C6" s="31"/>
      <c r="D6" s="31"/>
      <c r="E6" s="31"/>
      <c r="F6" s="31"/>
      <c r="G6" s="32"/>
      <c r="H6" s="32"/>
      <c r="I6" s="33"/>
      <c r="J6" s="32">
        <v>23.271596112401014</v>
      </c>
      <c r="K6" s="32">
        <v>19.968741014586094</v>
      </c>
      <c r="L6" s="32">
        <v>15.030407718118274</v>
      </c>
      <c r="M6" s="32">
        <v>13.507166314308613</v>
      </c>
      <c r="N6" s="32"/>
      <c r="O6" s="32"/>
      <c r="P6" s="32">
        <v>1.5393962476674443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542</v>
      </c>
      <c r="C7" s="4">
        <v>10</v>
      </c>
      <c r="D7" s="4">
        <v>1</v>
      </c>
      <c r="E7" s="4">
        <v>7</v>
      </c>
      <c r="F7" s="4">
        <v>18</v>
      </c>
      <c r="G7" s="4">
        <v>125</v>
      </c>
      <c r="H7" s="4">
        <v>127</v>
      </c>
      <c r="I7" s="34">
        <v>38969.889802000005</v>
      </c>
      <c r="J7" s="35">
        <v>39.318885448916411</v>
      </c>
      <c r="K7" s="35">
        <v>34.361471861471863</v>
      </c>
      <c r="L7" s="35">
        <v>28.852688707940224</v>
      </c>
      <c r="M7" s="35">
        <v>26.342759287486096</v>
      </c>
      <c r="N7" s="4">
        <v>3.6960000000000002</v>
      </c>
      <c r="O7" s="4">
        <v>12.68292682926829</v>
      </c>
      <c r="P7" s="35">
        <v>0.61574803149606305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542</v>
      </c>
      <c r="AP7" t="s">
        <v>1270</v>
      </c>
      <c r="AQ7" s="22">
        <v>-68.956547969496967</v>
      </c>
      <c r="AR7" s="21">
        <v>-91.962116058634933</v>
      </c>
      <c r="AS7">
        <v>-1.5748031496062964</v>
      </c>
      <c r="AT7">
        <v>68.956547969496967</v>
      </c>
      <c r="AU7">
        <v>91.962116058634933</v>
      </c>
      <c r="AV7" t="s">
        <v>1346</v>
      </c>
    </row>
    <row r="8" spans="1:48" x14ac:dyDescent="0.25">
      <c r="A8" s="14">
        <v>1.1000000000000001E-10</v>
      </c>
      <c r="B8" t="s">
        <v>428</v>
      </c>
      <c r="C8" s="4">
        <v>2</v>
      </c>
      <c r="D8" s="4">
        <v>12</v>
      </c>
      <c r="E8" s="4">
        <v>7</v>
      </c>
      <c r="F8" s="4">
        <v>21</v>
      </c>
      <c r="G8" s="4">
        <v>12</v>
      </c>
      <c r="H8" s="4">
        <v>15.83</v>
      </c>
      <c r="I8" s="34">
        <v>9577.1311623000001</v>
      </c>
      <c r="J8" s="35" t="s">
        <v>1234</v>
      </c>
      <c r="K8" s="35" t="s">
        <v>1234</v>
      </c>
      <c r="L8" s="35" t="s">
        <v>1234</v>
      </c>
      <c r="M8" s="35" t="s">
        <v>1234</v>
      </c>
      <c r="N8" s="4">
        <v>-19.795999999999999</v>
      </c>
      <c r="O8" s="4" t="s">
        <v>119</v>
      </c>
      <c r="P8" s="35">
        <v>0.27795325331648763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2">IF(ISERROR((IF((G8/H8-1)&gt;($S$5/100),(G8/H8-1)+A8,"")))=TRUE," ",((IF((G8/H8-1)&gt;($S$5/100),(G8/H8-1)+A8,""))))</f>
        <v/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 xml:space="preserve"> </v>
      </c>
      <c r="V8" s="37" t="str">
        <f t="shared" ref="V8:V71" si="5">IF(ISERROR((IF(((J8/$J$6-1))&lt;($V$5/100),((J8/$J$6-1)),"")))=TRUE," ",((IF(((J8/$J$6-1))&lt;($V$5/100),((J8/$J$6-1)),""))))</f>
        <v xml:space="preserve"> </v>
      </c>
      <c r="W8" s="37" t="str">
        <f t="shared" ref="W8:W71" si="6">IF(ISERROR((IF(((L8/$L$6-1))&gt;($W$5/100),((L8/$L$6-1)),"")))=TRUE," ",((IF(((L8/$L$6-1))&gt;($W$5/100),((L8/$L$6-1)),""))))</f>
        <v xml:space="preserve"> </v>
      </c>
      <c r="X8" s="37" t="str">
        <f t="shared" ref="X8:X71" si="7">IF(ISERROR((IF(((L8/$L$6-1))&lt;($X$5/100),((L8/$L$6-1)),"")))=TRUE," ",((IF(((L8/$L$6-1))&lt;($X$5/100),((L8/$L$6-1)),""))))</f>
        <v xml:space="preserve"> </v>
      </c>
      <c r="Y8" s="1" t="str">
        <f t="shared" ref="Y8:AA71" si="8">IF(ISERROR((RANK(U8,U$7:U$391,0)))=TRUE," ",((RANK(U8,U$7:U$391,0))))</f>
        <v xml:space="preserve"> </v>
      </c>
      <c r="Z8" s="1" t="str">
        <f t="shared" ref="Z8:Z71" si="9">IF(ISERROR((RANK(V8,V$7:V$391,1)))=TRUE," ",((RANK(V8,V$7:V$391,1))))</f>
        <v xml:space="preserve"> </v>
      </c>
      <c r="AA8" s="1" t="str">
        <f t="shared" si="8"/>
        <v xml:space="preserve"> </v>
      </c>
      <c r="AB8" s="1" t="str">
        <f t="shared" ref="AB8:AB71" si="10">IF(ISERROR((RANK(X8,X$7:X$391,1)))=TRUE," ",((RANK(X8,X$7:X$391,1))))</f>
        <v xml:space="preserve"> </v>
      </c>
      <c r="AC8" s="1" t="str">
        <f t="shared" ref="AC8:AC39" si="11">IF(ISERROR((RANK(S8,S$7:S$391,0)))=TRUE," ",((RANK(S8,S$7:S$391,0))))</f>
        <v xml:space="preserve"> 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428</v>
      </c>
      <c r="AP8" t="s">
        <v>1237</v>
      </c>
      <c r="AQ8" s="22" t="e">
        <v>#VALUE!</v>
      </c>
      <c r="AR8" s="21" t="e">
        <v>#VALUE!</v>
      </c>
      <c r="AS8">
        <v>-24.194567277321543</v>
      </c>
      <c r="AT8" t="e">
        <v>#VALUE!</v>
      </c>
      <c r="AU8" t="e">
        <v>#VALUE!</v>
      </c>
      <c r="AV8" t="s">
        <v>1347</v>
      </c>
    </row>
    <row r="9" spans="1:48" x14ac:dyDescent="0.25">
      <c r="A9" s="14">
        <v>1.2E-10</v>
      </c>
      <c r="B9" t="s">
        <v>613</v>
      </c>
      <c r="C9" s="4">
        <v>13</v>
      </c>
      <c r="D9" s="4">
        <v>3</v>
      </c>
      <c r="E9" s="4">
        <v>8</v>
      </c>
      <c r="F9" s="4">
        <v>24</v>
      </c>
      <c r="G9" s="4">
        <v>180</v>
      </c>
      <c r="H9" s="4">
        <v>166.68</v>
      </c>
      <c r="I9" s="34">
        <v>11309.994560520001</v>
      </c>
      <c r="J9" s="35">
        <v>19.417520969245111</v>
      </c>
      <c r="K9" s="35">
        <v>17.442444537463373</v>
      </c>
      <c r="L9" s="35">
        <v>10.282022611277913</v>
      </c>
      <c r="M9" s="35">
        <v>9.7261280412315987</v>
      </c>
      <c r="N9" s="4">
        <v>8.5839999999999996</v>
      </c>
      <c r="O9" s="4">
        <v>4.8107448107448123</v>
      </c>
      <c r="P9" s="35">
        <v>0.57715382769378454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>
        <f t="shared" si="5"/>
        <v>-0.16561284084430017</v>
      </c>
      <c r="W9" s="37" t="str">
        <f t="shared" si="6"/>
        <v/>
      </c>
      <c r="X9" s="37">
        <f t="shared" si="7"/>
        <v>-0.31591858290819763</v>
      </c>
      <c r="Y9" s="1" t="str">
        <f t="shared" si="8"/>
        <v xml:space="preserve"> </v>
      </c>
      <c r="Z9" s="1">
        <f t="shared" si="9"/>
        <v>125</v>
      </c>
      <c r="AA9" s="1" t="str">
        <f t="shared" si="8"/>
        <v xml:space="preserve"> </v>
      </c>
      <c r="AB9" s="1">
        <f t="shared" si="10"/>
        <v>68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613</v>
      </c>
      <c r="AP9" t="s">
        <v>1244</v>
      </c>
      <c r="AQ9" s="22">
        <v>16.561284084430017</v>
      </c>
      <c r="AR9" s="21">
        <v>31.591858290819765</v>
      </c>
      <c r="AS9">
        <v>7.9913606911446999</v>
      </c>
      <c r="AT9">
        <v>-16.561284084430017</v>
      </c>
      <c r="AU9">
        <v>-31.591858290819765</v>
      </c>
      <c r="AV9" t="s">
        <v>1348</v>
      </c>
    </row>
    <row r="10" spans="1:48" x14ac:dyDescent="0.25">
      <c r="A10" s="14">
        <v>1.2999999999999999E-10</v>
      </c>
      <c r="B10" t="s">
        <v>415</v>
      </c>
      <c r="C10" s="4">
        <v>31</v>
      </c>
      <c r="D10" s="4">
        <v>3</v>
      </c>
      <c r="E10" s="4">
        <v>11</v>
      </c>
      <c r="F10" s="4">
        <v>45</v>
      </c>
      <c r="G10" s="4">
        <v>140</v>
      </c>
      <c r="H10" s="4">
        <v>136.87</v>
      </c>
      <c r="I10" s="34">
        <v>2302600.0068100002</v>
      </c>
      <c r="J10" s="35" t="s">
        <v>1234</v>
      </c>
      <c r="K10" s="35">
        <v>34.217500000000001</v>
      </c>
      <c r="L10" s="35">
        <v>28.494368822364684</v>
      </c>
      <c r="M10" s="35">
        <v>24.191648289052139</v>
      </c>
      <c r="N10" s="4">
        <v>4</v>
      </c>
      <c r="O10" s="4">
        <v>22.137404580152676</v>
      </c>
      <c r="P10" s="35">
        <v>0.59034119967852716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 xml:space="preserve"> </v>
      </c>
      <c r="V10" s="37" t="str">
        <f t="shared" si="5"/>
        <v xml:space="preserve"> </v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415</v>
      </c>
      <c r="AP10" t="s">
        <v>1252</v>
      </c>
      <c r="AQ10" s="22" t="e">
        <v>#VALUE!</v>
      </c>
      <c r="AR10" s="21">
        <v>-89.578149553563975</v>
      </c>
      <c r="AS10">
        <v>2.2868415284576615</v>
      </c>
      <c r="AT10" t="e">
        <v>#VALUE!</v>
      </c>
      <c r="AU10">
        <v>89.578149553563975</v>
      </c>
      <c r="AV10" t="s">
        <v>1349</v>
      </c>
    </row>
    <row r="11" spans="1:48" x14ac:dyDescent="0.25">
      <c r="A11" s="14">
        <v>1.3999999999999998E-10</v>
      </c>
      <c r="B11" t="s">
        <v>219</v>
      </c>
      <c r="C11" s="4">
        <v>18</v>
      </c>
      <c r="D11" s="4">
        <v>1</v>
      </c>
      <c r="E11" s="4">
        <v>5</v>
      </c>
      <c r="F11" s="4">
        <v>24</v>
      </c>
      <c r="G11" s="4">
        <v>120</v>
      </c>
      <c r="H11" s="4">
        <v>111.26</v>
      </c>
      <c r="I11" s="34">
        <v>196426.62867298</v>
      </c>
      <c r="J11" s="35">
        <v>10.609325831982455</v>
      </c>
      <c r="K11" s="35">
        <v>9.1017670157068071</v>
      </c>
      <c r="L11" s="35">
        <v>11.479948090092437</v>
      </c>
      <c r="M11" s="35">
        <v>9.4357117627671467</v>
      </c>
      <c r="N11" s="4">
        <v>10.487</v>
      </c>
      <c r="O11" s="4">
        <v>17.304250559284124</v>
      </c>
      <c r="P11" s="35">
        <v>4.6521660974294443</v>
      </c>
      <c r="Q11" s="36">
        <f t="shared" si="0"/>
        <v>75.000000000140005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-0.54410837225174524</v>
      </c>
      <c r="W11" s="37" t="str">
        <f t="shared" si="6"/>
        <v/>
      </c>
      <c r="X11" s="37">
        <f t="shared" si="7"/>
        <v>-0.23621845093037408</v>
      </c>
      <c r="Y11" s="1" t="str">
        <f t="shared" si="8"/>
        <v xml:space="preserve"> </v>
      </c>
      <c r="Z11" s="1">
        <f t="shared" si="9"/>
        <v>19</v>
      </c>
      <c r="AA11" s="1" t="str">
        <f t="shared" si="8"/>
        <v xml:space="preserve"> </v>
      </c>
      <c r="AB11" s="1">
        <f t="shared" si="10"/>
        <v>96</v>
      </c>
      <c r="AC11" s="1" t="str">
        <f t="shared" si="11"/>
        <v xml:space="preserve"> </v>
      </c>
      <c r="AD11" s="1" t="str">
        <f t="shared" si="12"/>
        <v xml:space="preserve"> </v>
      </c>
      <c r="AE11" s="1">
        <f t="shared" si="13"/>
        <v>81</v>
      </c>
      <c r="AF11" s="1" t="str">
        <f t="shared" si="13"/>
        <v xml:space="preserve"> </v>
      </c>
      <c r="AG11" s="38">
        <f t="shared" si="14"/>
        <v>4.6521660975694443</v>
      </c>
      <c r="AH11" s="38" t="str">
        <f t="shared" si="15"/>
        <v xml:space="preserve"> </v>
      </c>
      <c r="AI11" s="1">
        <f t="shared" si="16"/>
        <v>24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219</v>
      </c>
      <c r="AP11" t="s">
        <v>1270</v>
      </c>
      <c r="AQ11" s="22">
        <v>54.410837225174525</v>
      </c>
      <c r="AR11" s="21">
        <v>23.621845093037408</v>
      </c>
      <c r="AS11">
        <v>7.8554736652885149</v>
      </c>
      <c r="AT11">
        <v>-54.410837225174525</v>
      </c>
      <c r="AU11">
        <v>-23.621845093037408</v>
      </c>
      <c r="AV11" t="s">
        <v>1350</v>
      </c>
    </row>
    <row r="12" spans="1:48" x14ac:dyDescent="0.25">
      <c r="A12" s="14">
        <v>1.4999999999999997E-10</v>
      </c>
      <c r="B12" t="s">
        <v>485</v>
      </c>
      <c r="C12" s="4">
        <v>11</v>
      </c>
      <c r="D12" s="4">
        <v>0</v>
      </c>
      <c r="E12" s="4">
        <v>8</v>
      </c>
      <c r="F12" s="4">
        <v>19</v>
      </c>
      <c r="G12" s="4">
        <v>122</v>
      </c>
      <c r="H12" s="4">
        <v>104.91</v>
      </c>
      <c r="I12" s="34">
        <v>21474.337069770001</v>
      </c>
      <c r="J12" s="35">
        <v>13.328674882479989</v>
      </c>
      <c r="K12" s="35">
        <v>12.467023172905524</v>
      </c>
      <c r="L12" s="35">
        <v>8.6870473743868413</v>
      </c>
      <c r="M12" s="35">
        <v>8.0747272852763601</v>
      </c>
      <c r="N12" s="4">
        <v>8.4150000000000009</v>
      </c>
      <c r="O12" s="4">
        <v>6.5189873417721591</v>
      </c>
      <c r="P12" s="35">
        <v>1.6747688494900392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"/>
        <v>0.16290153479874658</v>
      </c>
      <c r="T12" s="37" t="str">
        <f t="shared" si="3"/>
        <v/>
      </c>
      <c r="U12" s="37" t="str">
        <f t="shared" si="4"/>
        <v/>
      </c>
      <c r="V12" s="37">
        <f t="shared" si="5"/>
        <v>-0.42725566316539076</v>
      </c>
      <c r="W12" s="37" t="str">
        <f t="shared" si="6"/>
        <v/>
      </c>
      <c r="X12" s="37">
        <f t="shared" si="7"/>
        <v>-0.42203514786128415</v>
      </c>
      <c r="Y12" s="1" t="str">
        <f t="shared" si="8"/>
        <v xml:space="preserve"> </v>
      </c>
      <c r="Z12" s="1">
        <f t="shared" si="9"/>
        <v>55</v>
      </c>
      <c r="AA12" s="1" t="str">
        <f t="shared" si="8"/>
        <v xml:space="preserve"> </v>
      </c>
      <c r="AB12" s="1">
        <f t="shared" si="10"/>
        <v>37</v>
      </c>
      <c r="AC12" s="1">
        <f t="shared" si="11"/>
        <v>43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485</v>
      </c>
      <c r="AP12" t="s">
        <v>1270</v>
      </c>
      <c r="AQ12" s="22">
        <v>42.725566316539073</v>
      </c>
      <c r="AR12" s="21">
        <v>42.203514786128416</v>
      </c>
      <c r="AS12">
        <v>16.290153464874656</v>
      </c>
      <c r="AT12">
        <v>-42.725566316539073</v>
      </c>
      <c r="AU12">
        <v>-42.203514786128416</v>
      </c>
      <c r="AV12" t="s">
        <v>1351</v>
      </c>
    </row>
    <row r="13" spans="1:48" x14ac:dyDescent="0.25">
      <c r="A13" s="14">
        <v>1.5999999999999996E-10</v>
      </c>
      <c r="B13" t="s">
        <v>817</v>
      </c>
      <c r="C13" s="4">
        <v>4</v>
      </c>
      <c r="D13" s="4">
        <v>1</v>
      </c>
      <c r="E13" s="4">
        <v>4</v>
      </c>
      <c r="F13" s="4">
        <v>9</v>
      </c>
      <c r="G13" s="4">
        <v>350</v>
      </c>
      <c r="H13" s="4">
        <v>348.56</v>
      </c>
      <c r="I13" s="34">
        <v>15751.385618480001</v>
      </c>
      <c r="J13" s="35" t="s">
        <v>1234</v>
      </c>
      <c r="K13" s="35" t="s">
        <v>1234</v>
      </c>
      <c r="L13" s="35" t="s">
        <v>1234</v>
      </c>
      <c r="M13" s="35" t="s">
        <v>1234</v>
      </c>
      <c r="N13" s="4">
        <v>4.1100000000000003</v>
      </c>
      <c r="O13" s="4">
        <v>-0.24271844660193656</v>
      </c>
      <c r="P13" s="35" t="s">
        <v>124</v>
      </c>
      <c r="Q13" s="36" t="str">
        <f t="shared" si="0"/>
        <v xml:space="preserve"> </v>
      </c>
      <c r="R13" s="36" t="str">
        <f t="shared" si="1"/>
        <v xml:space="preserve"> </v>
      </c>
      <c r="S13" s="37" t="str">
        <f t="shared" si="2"/>
        <v/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 t="str">
        <f t="shared" si="11"/>
        <v xml:space="preserve"> 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817</v>
      </c>
      <c r="AP13" t="s">
        <v>1270</v>
      </c>
      <c r="AQ13" s="22" t="e">
        <v>#VALUE!</v>
      </c>
      <c r="AR13" s="21" t="e">
        <v>#VALUE!</v>
      </c>
      <c r="AS13">
        <v>0.41312829928850103</v>
      </c>
      <c r="AT13" t="e">
        <v>#VALUE!</v>
      </c>
      <c r="AU13" t="e">
        <v>#VALUE!</v>
      </c>
      <c r="AV13" t="s">
        <v>1352</v>
      </c>
    </row>
    <row r="14" spans="1:48" x14ac:dyDescent="0.25">
      <c r="A14" s="14">
        <v>1.6999999999999996E-10</v>
      </c>
      <c r="B14" t="s">
        <v>255</v>
      </c>
      <c r="C14" s="4">
        <v>17</v>
      </c>
      <c r="D14" s="4">
        <v>2</v>
      </c>
      <c r="E14" s="4">
        <v>4</v>
      </c>
      <c r="F14" s="4">
        <v>23</v>
      </c>
      <c r="G14" s="4">
        <v>122</v>
      </c>
      <c r="H14" s="4">
        <v>112.95</v>
      </c>
      <c r="I14" s="34">
        <v>200188.24057395</v>
      </c>
      <c r="J14" s="35">
        <v>31.897768991810224</v>
      </c>
      <c r="K14" s="35">
        <v>25.811243144424129</v>
      </c>
      <c r="L14" s="35">
        <v>23.833446038388562</v>
      </c>
      <c r="M14" s="35">
        <v>19.580195740486481</v>
      </c>
      <c r="N14" s="4">
        <v>3.5409999999999999</v>
      </c>
      <c r="O14" s="4">
        <v>9.2901234567901145</v>
      </c>
      <c r="P14" s="35">
        <v>1.3829127932713592</v>
      </c>
      <c r="Q14" s="36">
        <f t="shared" si="0"/>
        <v>73.913043478430879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86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255</v>
      </c>
      <c r="AP14" t="s">
        <v>1270</v>
      </c>
      <c r="AQ14" s="22">
        <v>-37.067388234760898</v>
      </c>
      <c r="AR14" s="21">
        <v>-58.568193793297716</v>
      </c>
      <c r="AS14">
        <v>8.0123948649845076</v>
      </c>
      <c r="AT14">
        <v>37.067388234760898</v>
      </c>
      <c r="AU14">
        <v>58.568193793297716</v>
      </c>
      <c r="AV14" t="s">
        <v>1353</v>
      </c>
    </row>
    <row r="15" spans="1:48" x14ac:dyDescent="0.25">
      <c r="A15" s="14">
        <v>1.7999999999999995E-10</v>
      </c>
      <c r="B15" t="s">
        <v>516</v>
      </c>
      <c r="C15" s="4">
        <v>16</v>
      </c>
      <c r="D15" s="4">
        <v>1</v>
      </c>
      <c r="E15" s="4">
        <v>11</v>
      </c>
      <c r="F15" s="4">
        <v>28</v>
      </c>
      <c r="G15" s="4">
        <v>280</v>
      </c>
      <c r="H15" s="4">
        <v>257.94</v>
      </c>
      <c r="I15" s="34">
        <v>170780.72058882</v>
      </c>
      <c r="J15" s="35">
        <v>33.48565493963391</v>
      </c>
      <c r="K15" s="35">
        <v>31.129616220130341</v>
      </c>
      <c r="L15" s="35">
        <v>20.187805476385265</v>
      </c>
      <c r="M15" s="35">
        <v>18.439125374013962</v>
      </c>
      <c r="N15" s="4">
        <v>8.2859999999999996</v>
      </c>
      <c r="O15" s="4">
        <v>11.072386058981227</v>
      </c>
      <c r="P15" s="35">
        <v>1.3592308288749322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516</v>
      </c>
      <c r="AP15" t="s">
        <v>1252</v>
      </c>
      <c r="AQ15" s="22">
        <v>-43.890667309192466</v>
      </c>
      <c r="AR15" s="21">
        <v>-34.313092864740113</v>
      </c>
      <c r="AS15">
        <v>8.5523765216717109</v>
      </c>
      <c r="AT15">
        <v>43.890667309192466</v>
      </c>
      <c r="AU15">
        <v>34.313092864740113</v>
      </c>
      <c r="AV15" t="s">
        <v>1354</v>
      </c>
    </row>
    <row r="16" spans="1:48" x14ac:dyDescent="0.25">
      <c r="A16" s="14">
        <v>1.8999999999999994E-10</v>
      </c>
      <c r="B16" t="s">
        <v>412</v>
      </c>
      <c r="C16" s="4">
        <v>19</v>
      </c>
      <c r="D16" s="4">
        <v>0</v>
      </c>
      <c r="E16" s="4">
        <v>7</v>
      </c>
      <c r="F16" s="4">
        <v>26</v>
      </c>
      <c r="G16" s="4">
        <v>570.5</v>
      </c>
      <c r="H16" s="4">
        <v>472.02</v>
      </c>
      <c r="I16" s="34">
        <v>225955.97399999999</v>
      </c>
      <c r="J16" s="35" t="s">
        <v>1234</v>
      </c>
      <c r="K16" s="35" t="s">
        <v>1234</v>
      </c>
      <c r="L16" s="35">
        <v>36.180350383405418</v>
      </c>
      <c r="M16" s="35">
        <v>29.680723534692842</v>
      </c>
      <c r="N16" s="4">
        <v>11.234999999999999</v>
      </c>
      <c r="O16" s="4">
        <v>11.237623762376236</v>
      </c>
      <c r="P16" s="35">
        <v>0</v>
      </c>
      <c r="Q16" s="36">
        <f t="shared" si="0"/>
        <v>73.076923077113079</v>
      </c>
      <c r="R16" s="36" t="str">
        <f t="shared" si="1"/>
        <v xml:space="preserve"> </v>
      </c>
      <c r="S16" s="37">
        <f t="shared" si="2"/>
        <v>0.20863522751087624</v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>
        <f t="shared" si="11"/>
        <v>23</v>
      </c>
      <c r="AD16" s="1" t="str">
        <f t="shared" si="12"/>
        <v xml:space="preserve"> </v>
      </c>
      <c r="AE16" s="1">
        <f t="shared" si="13"/>
        <v>90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412</v>
      </c>
      <c r="AP16" t="s">
        <v>1252</v>
      </c>
      <c r="AQ16" s="22" t="e">
        <v>#VALUE!</v>
      </c>
      <c r="AR16" s="21">
        <v>-140.71436425368643</v>
      </c>
      <c r="AS16">
        <v>20.863522732087624</v>
      </c>
      <c r="AT16" t="e">
        <v>#VALUE!</v>
      </c>
      <c r="AU16">
        <v>140.71436425368643</v>
      </c>
      <c r="AV16" t="s">
        <v>1355</v>
      </c>
    </row>
    <row r="17" spans="1:48" x14ac:dyDescent="0.25">
      <c r="A17" s="14">
        <v>1.9999999999999993E-10</v>
      </c>
      <c r="B17" t="s">
        <v>239</v>
      </c>
      <c r="C17" s="4">
        <v>19</v>
      </c>
      <c r="D17" s="4">
        <v>1</v>
      </c>
      <c r="E17" s="4">
        <v>6</v>
      </c>
      <c r="F17" s="4">
        <v>26</v>
      </c>
      <c r="G17" s="4">
        <v>160</v>
      </c>
      <c r="H17" s="4">
        <v>159.29</v>
      </c>
      <c r="I17" s="34">
        <v>58855.249561709992</v>
      </c>
      <c r="J17" s="35">
        <v>33.061436280614359</v>
      </c>
      <c r="K17" s="35">
        <v>27.731545961002784</v>
      </c>
      <c r="L17" s="35">
        <v>25.832919642124271</v>
      </c>
      <c r="M17" s="35">
        <v>24.696569328688899</v>
      </c>
      <c r="N17" s="4">
        <v>5.7439999999999998</v>
      </c>
      <c r="O17" s="4">
        <v>16.985743380855389</v>
      </c>
      <c r="P17" s="35">
        <v>1.627220792265679</v>
      </c>
      <c r="Q17" s="36">
        <f t="shared" si="0"/>
        <v>73.076923077123084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>
        <f t="shared" si="13"/>
        <v>89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239</v>
      </c>
      <c r="AP17" t="s">
        <v>1252</v>
      </c>
      <c r="AQ17" s="22">
        <v>-42.067764157339063</v>
      </c>
      <c r="AR17" s="21">
        <v>-71.871050517040885</v>
      </c>
      <c r="AS17">
        <v>0.44572791763450859</v>
      </c>
      <c r="AT17">
        <v>42.067764157339063</v>
      </c>
      <c r="AU17">
        <v>71.871050517040885</v>
      </c>
      <c r="AV17" t="s">
        <v>1356</v>
      </c>
    </row>
    <row r="18" spans="1:48" x14ac:dyDescent="0.25">
      <c r="A18" s="14">
        <v>2.0999999999999992E-10</v>
      </c>
      <c r="B18" t="s">
        <v>261</v>
      </c>
      <c r="C18" s="4">
        <v>9</v>
      </c>
      <c r="D18" s="4">
        <v>0</v>
      </c>
      <c r="E18" s="4">
        <v>4</v>
      </c>
      <c r="F18" s="4">
        <v>13</v>
      </c>
      <c r="G18" s="4">
        <v>55</v>
      </c>
      <c r="H18" s="4">
        <v>52.79</v>
      </c>
      <c r="I18" s="34">
        <v>29371.777896709998</v>
      </c>
      <c r="J18" s="35">
        <v>15.305885763989561</v>
      </c>
      <c r="K18" s="35">
        <v>14.534691629955946</v>
      </c>
      <c r="L18" s="35">
        <v>11.283711295783318</v>
      </c>
      <c r="M18" s="35">
        <v>9.8946130022603818</v>
      </c>
      <c r="N18" s="4">
        <v>3.4490000000000003</v>
      </c>
      <c r="O18" s="4">
        <v>6.4506172839506188</v>
      </c>
      <c r="P18" s="35">
        <v>2.8187156658458044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>
        <f t="shared" si="5"/>
        <v>-0.34229325354124163</v>
      </c>
      <c r="W18" s="37" t="str">
        <f t="shared" si="6"/>
        <v/>
      </c>
      <c r="X18" s="37">
        <f t="shared" si="7"/>
        <v>-0.24927443703463437</v>
      </c>
      <c r="Y18" s="1" t="str">
        <f t="shared" si="8"/>
        <v xml:space="preserve"> </v>
      </c>
      <c r="Z18" s="1">
        <f t="shared" si="9"/>
        <v>73</v>
      </c>
      <c r="AA18" s="1" t="str">
        <f t="shared" si="8"/>
        <v xml:space="preserve"> </v>
      </c>
      <c r="AB18" s="1">
        <f t="shared" si="10"/>
        <v>91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261</v>
      </c>
      <c r="AP18" t="s">
        <v>1235</v>
      </c>
      <c r="AQ18" s="22">
        <v>34.229325354124164</v>
      </c>
      <c r="AR18" s="21">
        <v>24.927443703463435</v>
      </c>
      <c r="AS18">
        <v>4.1863989391930367</v>
      </c>
      <c r="AT18">
        <v>-34.229325354124164</v>
      </c>
      <c r="AU18">
        <v>-24.927443703463435</v>
      </c>
      <c r="AV18" t="s">
        <v>1357</v>
      </c>
    </row>
    <row r="19" spans="1:48" x14ac:dyDescent="0.25">
      <c r="A19" s="14">
        <v>2.1999999999999991E-10</v>
      </c>
      <c r="B19" t="s">
        <v>262</v>
      </c>
      <c r="C19" s="4">
        <v>5</v>
      </c>
      <c r="D19" s="4">
        <v>4</v>
      </c>
      <c r="E19" s="4">
        <v>12</v>
      </c>
      <c r="F19" s="4">
        <v>21</v>
      </c>
      <c r="G19" s="4">
        <v>172</v>
      </c>
      <c r="H19" s="4">
        <v>161.03</v>
      </c>
      <c r="I19" s="34">
        <v>69051.918258970007</v>
      </c>
      <c r="J19" s="35">
        <v>28.068677008889662</v>
      </c>
      <c r="K19" s="35">
        <v>28.607212648783086</v>
      </c>
      <c r="L19" s="35">
        <v>19.650426154937332</v>
      </c>
      <c r="M19" s="35">
        <v>19.581454772825538</v>
      </c>
      <c r="N19" s="4">
        <v>5.6290000000000004</v>
      </c>
      <c r="O19" s="4">
        <v>-4.9155405405405324</v>
      </c>
      <c r="P19" s="35">
        <v>2.331863627895423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262</v>
      </c>
      <c r="AP19" t="s">
        <v>1252</v>
      </c>
      <c r="AQ19" s="22">
        <v>-20.613458884895188</v>
      </c>
      <c r="AR19" s="21">
        <v>-30.737811797679292</v>
      </c>
      <c r="AS19">
        <v>6.8123952058622539</v>
      </c>
      <c r="AT19">
        <v>20.613458884895188</v>
      </c>
      <c r="AU19">
        <v>30.737811797679292</v>
      </c>
      <c r="AV19" t="s">
        <v>1358</v>
      </c>
    </row>
    <row r="20" spans="1:48" x14ac:dyDescent="0.25">
      <c r="A20" s="14">
        <v>2.299999999999999E-10</v>
      </c>
      <c r="B20" t="s">
        <v>416</v>
      </c>
      <c r="C20" s="4">
        <v>15</v>
      </c>
      <c r="D20" s="4">
        <v>3</v>
      </c>
      <c r="E20" s="4">
        <v>4</v>
      </c>
      <c r="F20" s="4">
        <v>22</v>
      </c>
      <c r="G20" s="4">
        <v>307.5</v>
      </c>
      <c r="H20" s="4">
        <v>306.45999999999998</v>
      </c>
      <c r="I20" s="34">
        <v>67387.306443379988</v>
      </c>
      <c r="J20" s="35" t="s">
        <v>1234</v>
      </c>
      <c r="K20" s="35" t="s">
        <v>1234</v>
      </c>
      <c r="L20" s="35" t="s">
        <v>1234</v>
      </c>
      <c r="M20" s="35" t="s">
        <v>1234</v>
      </c>
      <c r="N20" s="4">
        <v>3.948</v>
      </c>
      <c r="O20" s="4">
        <v>41.505376344086017</v>
      </c>
      <c r="P20" s="35">
        <v>0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"/>
        <v/>
      </c>
      <c r="T20" s="37" t="str">
        <f t="shared" si="3"/>
        <v/>
      </c>
      <c r="U20" s="37" t="str">
        <f t="shared" si="4"/>
        <v xml:space="preserve"> </v>
      </c>
      <c r="V20" s="37" t="str">
        <f t="shared" si="5"/>
        <v xml:space="preserve"> </v>
      </c>
      <c r="W20" s="37" t="str">
        <f t="shared" si="6"/>
        <v xml:space="preserve"> </v>
      </c>
      <c r="X20" s="37" t="str">
        <f t="shared" si="7"/>
        <v xml:space="preserve"> 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 t="str">
        <f t="shared" si="10"/>
        <v xml:space="preserve"> </v>
      </c>
      <c r="AC20" s="1" t="str">
        <f t="shared" si="11"/>
        <v xml:space="preserve"> 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416</v>
      </c>
      <c r="AP20" t="s">
        <v>1252</v>
      </c>
      <c r="AQ20" s="22" t="e">
        <v>#VALUE!</v>
      </c>
      <c r="AR20" s="21" t="e">
        <v>#VALUE!</v>
      </c>
      <c r="AS20">
        <v>0.33935913332898693</v>
      </c>
      <c r="AT20" t="e">
        <v>#VALUE!</v>
      </c>
      <c r="AU20" t="e">
        <v>#VALUE!</v>
      </c>
      <c r="AV20" t="s">
        <v>1359</v>
      </c>
    </row>
    <row r="21" spans="1:48" x14ac:dyDescent="0.25">
      <c r="A21" s="14">
        <v>2.399999999999999E-10</v>
      </c>
      <c r="B21" t="s">
        <v>524</v>
      </c>
      <c r="C21" s="4">
        <v>8</v>
      </c>
      <c r="D21" s="4">
        <v>0</v>
      </c>
      <c r="E21" s="4">
        <v>6</v>
      </c>
      <c r="F21" s="4">
        <v>14</v>
      </c>
      <c r="G21" s="4">
        <v>89</v>
      </c>
      <c r="H21" s="4">
        <v>71.739999999999995</v>
      </c>
      <c r="I21" s="34">
        <v>17700.930530220001</v>
      </c>
      <c r="J21" s="35">
        <v>20.710161662817551</v>
      </c>
      <c r="K21" s="35">
        <v>19.074714171762828</v>
      </c>
      <c r="L21" s="35">
        <v>11.703281977932162</v>
      </c>
      <c r="M21" s="35">
        <v>10.436985971371291</v>
      </c>
      <c r="N21" s="4">
        <v>3.464</v>
      </c>
      <c r="O21" s="4">
        <v>3.4029850746268617</v>
      </c>
      <c r="P21" s="35">
        <v>2.9425703930861449</v>
      </c>
      <c r="Q21" s="36" t="str">
        <f t="shared" si="0"/>
        <v xml:space="preserve"> </v>
      </c>
      <c r="R21" s="36" t="str">
        <f t="shared" si="1"/>
        <v xml:space="preserve"> </v>
      </c>
      <c r="S21" s="37">
        <f t="shared" si="2"/>
        <v>0.24059102337911351</v>
      </c>
      <c r="T21" s="37" t="str">
        <f t="shared" si="3"/>
        <v/>
      </c>
      <c r="U21" s="37" t="str">
        <f t="shared" si="4"/>
        <v/>
      </c>
      <c r="V21" s="37">
        <f t="shared" si="5"/>
        <v>-0.1100669862613558</v>
      </c>
      <c r="W21" s="37" t="str">
        <f t="shared" si="6"/>
        <v/>
      </c>
      <c r="X21" s="37">
        <f t="shared" si="7"/>
        <v>-0.22135964656337681</v>
      </c>
      <c r="Y21" s="1" t="str">
        <f t="shared" si="8"/>
        <v xml:space="preserve"> </v>
      </c>
      <c r="Z21" s="1">
        <f t="shared" si="9"/>
        <v>138</v>
      </c>
      <c r="AA21" s="1" t="str">
        <f t="shared" si="8"/>
        <v xml:space="preserve"> </v>
      </c>
      <c r="AB21" s="1">
        <f t="shared" si="10"/>
        <v>100</v>
      </c>
      <c r="AC21" s="1">
        <f t="shared" si="11"/>
        <v>12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524</v>
      </c>
      <c r="AP21" t="s">
        <v>1246</v>
      </c>
      <c r="AQ21" s="22">
        <v>11.006698626135581</v>
      </c>
      <c r="AR21" s="21">
        <v>22.135964656337681</v>
      </c>
      <c r="AS21">
        <v>24.059102313911353</v>
      </c>
      <c r="AT21">
        <v>-11.006698626135581</v>
      </c>
      <c r="AU21">
        <v>-22.135964656337681</v>
      </c>
      <c r="AV21" t="s">
        <v>1360</v>
      </c>
    </row>
    <row r="22" spans="1:48" x14ac:dyDescent="0.25">
      <c r="A22" s="14">
        <v>2.4999999999999991E-10</v>
      </c>
      <c r="B22" t="s">
        <v>1147</v>
      </c>
      <c r="C22" s="4">
        <v>13</v>
      </c>
      <c r="D22" s="4">
        <v>1</v>
      </c>
      <c r="E22" s="4">
        <v>5</v>
      </c>
      <c r="F22" s="4">
        <v>19</v>
      </c>
      <c r="G22" s="4">
        <v>94</v>
      </c>
      <c r="H22" s="4">
        <v>80.97</v>
      </c>
      <c r="I22" s="34">
        <v>40192.660567980005</v>
      </c>
      <c r="J22" s="35">
        <v>18.682510383017995</v>
      </c>
      <c r="K22" s="35">
        <v>17.424144609425433</v>
      </c>
      <c r="L22" s="35">
        <v>12.19739314590837</v>
      </c>
      <c r="M22" s="35">
        <v>11.250264079517832</v>
      </c>
      <c r="N22" s="4">
        <v>4.3340000000000005</v>
      </c>
      <c r="O22" s="4">
        <v>2.2169811320754786</v>
      </c>
      <c r="P22" s="35">
        <v>3.6853155489687537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"/>
        <v>0.16092379918787822</v>
      </c>
      <c r="T22" s="37" t="str">
        <f t="shared" si="3"/>
        <v/>
      </c>
      <c r="U22" s="37" t="str">
        <f t="shared" si="4"/>
        <v/>
      </c>
      <c r="V22" s="37">
        <f t="shared" si="5"/>
        <v>-0.19719686209823728</v>
      </c>
      <c r="W22" s="37" t="str">
        <f t="shared" si="6"/>
        <v/>
      </c>
      <c r="X22" s="37">
        <f t="shared" si="7"/>
        <v>-0.18848554379498783</v>
      </c>
      <c r="Y22" s="1" t="str">
        <f t="shared" si="8"/>
        <v xml:space="preserve"> </v>
      </c>
      <c r="Z22" s="1">
        <f t="shared" si="9"/>
        <v>117</v>
      </c>
      <c r="AA22" s="1" t="str">
        <f t="shared" si="8"/>
        <v xml:space="preserve"> </v>
      </c>
      <c r="AB22" s="1">
        <f t="shared" si="10"/>
        <v>113</v>
      </c>
      <c r="AC22" s="1">
        <f t="shared" si="11"/>
        <v>44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3.6853155492187537</v>
      </c>
      <c r="AH22" s="38" t="str">
        <f t="shared" si="15"/>
        <v xml:space="preserve"> </v>
      </c>
      <c r="AI22" s="1">
        <f t="shared" si="16"/>
        <v>57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1147</v>
      </c>
      <c r="AP22" t="s">
        <v>1246</v>
      </c>
      <c r="AQ22" s="22">
        <v>19.719686209823728</v>
      </c>
      <c r="AR22" s="21">
        <v>18.848554379498783</v>
      </c>
      <c r="AS22">
        <v>16.092379893787822</v>
      </c>
      <c r="AT22">
        <v>-19.719686209823728</v>
      </c>
      <c r="AU22">
        <v>-18.848554379498783</v>
      </c>
      <c r="AV22" t="s">
        <v>1361</v>
      </c>
    </row>
    <row r="23" spans="1:48" x14ac:dyDescent="0.25">
      <c r="A23" s="14">
        <v>2.5999999999999993E-10</v>
      </c>
      <c r="B23" t="s">
        <v>413</v>
      </c>
      <c r="C23" s="4">
        <v>7</v>
      </c>
      <c r="D23" s="4">
        <v>1</v>
      </c>
      <c r="E23" s="4">
        <v>1</v>
      </c>
      <c r="F23" s="4">
        <v>9</v>
      </c>
      <c r="G23" s="4">
        <v>27.25</v>
      </c>
      <c r="H23" s="4">
        <v>27.28</v>
      </c>
      <c r="I23" s="34">
        <v>18144.777717440003</v>
      </c>
      <c r="J23" s="35">
        <v>19.43019943019943</v>
      </c>
      <c r="K23" s="35">
        <v>17.634130575307047</v>
      </c>
      <c r="L23" s="35">
        <v>12.664592650447142</v>
      </c>
      <c r="M23" s="35">
        <v>10.700018027905509</v>
      </c>
      <c r="N23" s="4">
        <v>1.4040000000000001</v>
      </c>
      <c r="O23" s="4">
        <v>3.2352941176470611</v>
      </c>
      <c r="P23" s="35">
        <v>2.2397360703812317</v>
      </c>
      <c r="Q23" s="36">
        <f t="shared" si="0"/>
        <v>77.777777778037773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>
        <f t="shared" si="5"/>
        <v>-0.16506803674521375</v>
      </c>
      <c r="W23" s="37" t="str">
        <f t="shared" si="6"/>
        <v/>
      </c>
      <c r="X23" s="37">
        <f t="shared" si="7"/>
        <v>-0.15740192229245253</v>
      </c>
      <c r="Y23" s="1" t="str">
        <f t="shared" si="8"/>
        <v xml:space="preserve"> </v>
      </c>
      <c r="Z23" s="1">
        <f t="shared" si="9"/>
        <v>126</v>
      </c>
      <c r="AA23" s="1" t="str">
        <f t="shared" si="8"/>
        <v xml:space="preserve"> </v>
      </c>
      <c r="AB23" s="1">
        <f t="shared" si="10"/>
        <v>128</v>
      </c>
      <c r="AC23" s="1" t="str">
        <f t="shared" si="11"/>
        <v xml:space="preserve"> </v>
      </c>
      <c r="AD23" s="1" t="str">
        <f t="shared" si="12"/>
        <v xml:space="preserve"> </v>
      </c>
      <c r="AE23" s="1">
        <f t="shared" si="13"/>
        <v>64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413</v>
      </c>
      <c r="AP23" t="s">
        <v>1246</v>
      </c>
      <c r="AQ23" s="22">
        <v>16.506803674521375</v>
      </c>
      <c r="AR23" s="21">
        <v>15.740192229245253</v>
      </c>
      <c r="AS23">
        <v>-0.10997067448680342</v>
      </c>
      <c r="AT23">
        <v>-16.506803674521375</v>
      </c>
      <c r="AU23">
        <v>-15.740192229245253</v>
      </c>
      <c r="AV23" t="s">
        <v>1362</v>
      </c>
    </row>
    <row r="24" spans="1:48" x14ac:dyDescent="0.25">
      <c r="A24" s="14">
        <v>2.6999999999999995E-10</v>
      </c>
      <c r="B24" t="s">
        <v>256</v>
      </c>
      <c r="C24" s="4">
        <v>3</v>
      </c>
      <c r="D24" s="4">
        <v>2</v>
      </c>
      <c r="E24" s="4">
        <v>7</v>
      </c>
      <c r="F24" s="4">
        <v>12</v>
      </c>
      <c r="G24" s="4">
        <v>46.5</v>
      </c>
      <c r="H24" s="4">
        <v>46.32</v>
      </c>
      <c r="I24" s="34">
        <v>32537.263748400001</v>
      </c>
      <c r="J24" s="35">
        <v>9.4415002038320424</v>
      </c>
      <c r="K24" s="35">
        <v>9.5132470733210113</v>
      </c>
      <c r="L24" s="35" t="s">
        <v>1234</v>
      </c>
      <c r="M24" s="35" t="s">
        <v>1234</v>
      </c>
      <c r="N24" s="4">
        <v>4.9059999999999997</v>
      </c>
      <c r="O24" s="4">
        <v>10.495495495495479</v>
      </c>
      <c r="P24" s="35">
        <v>2.8151986183074267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>
        <f t="shared" si="5"/>
        <v>-0.5942908188063285</v>
      </c>
      <c r="W24" s="37" t="str">
        <f t="shared" si="6"/>
        <v xml:space="preserve"> </v>
      </c>
      <c r="X24" s="37" t="str">
        <f t="shared" si="7"/>
        <v xml:space="preserve"> </v>
      </c>
      <c r="Y24" s="1" t="str">
        <f t="shared" si="8"/>
        <v xml:space="preserve"> </v>
      </c>
      <c r="Z24" s="1">
        <f t="shared" si="9"/>
        <v>8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256</v>
      </c>
      <c r="AP24" t="s">
        <v>1239</v>
      </c>
      <c r="AQ24" s="22">
        <v>59.42908188063285</v>
      </c>
      <c r="AR24" s="21" t="e">
        <v>#VALUE!</v>
      </c>
      <c r="AS24">
        <v>0.38860103626943143</v>
      </c>
      <c r="AT24">
        <v>-59.42908188063285</v>
      </c>
      <c r="AU24" t="e">
        <v>#VALUE!</v>
      </c>
      <c r="AV24" t="s">
        <v>1363</v>
      </c>
    </row>
    <row r="25" spans="1:48" x14ac:dyDescent="0.25">
      <c r="A25" s="14">
        <v>2.7999999999999996E-10</v>
      </c>
      <c r="B25" t="s">
        <v>248</v>
      </c>
      <c r="C25" s="4">
        <v>8</v>
      </c>
      <c r="D25" s="4">
        <v>0</v>
      </c>
      <c r="E25" s="4">
        <v>11</v>
      </c>
      <c r="F25" s="4">
        <v>19</v>
      </c>
      <c r="G25" s="4">
        <v>41</v>
      </c>
      <c r="H25" s="4">
        <v>41.05</v>
      </c>
      <c r="I25" s="34">
        <v>35365.631380699997</v>
      </c>
      <c r="J25" s="35">
        <v>16.335057699960206</v>
      </c>
      <c r="K25" s="35">
        <v>9.4454670961803942</v>
      </c>
      <c r="L25" s="35" t="s">
        <v>1234</v>
      </c>
      <c r="M25" s="35" t="s">
        <v>1234</v>
      </c>
      <c r="N25" s="4">
        <v>2.5129999999999999</v>
      </c>
      <c r="O25" s="4">
        <v>-45.250544662309366</v>
      </c>
      <c r="P25" s="35">
        <v>3.3154689403166873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-0.29806887241156832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91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3.3154689405966873</v>
      </c>
      <c r="AH25" s="38" t="str">
        <f t="shared" si="15"/>
        <v xml:space="preserve"> </v>
      </c>
      <c r="AI25" s="1">
        <f t="shared" si="16"/>
        <v>73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248</v>
      </c>
      <c r="AP25" t="s">
        <v>1239</v>
      </c>
      <c r="AQ25" s="22">
        <v>29.806887241156833</v>
      </c>
      <c r="AR25" s="21" t="e">
        <v>#VALUE!</v>
      </c>
      <c r="AS25">
        <v>-0.12180267965894442</v>
      </c>
      <c r="AT25">
        <v>-29.806887241156833</v>
      </c>
      <c r="AU25" t="e">
        <v>#VALUE!</v>
      </c>
      <c r="AV25" t="s">
        <v>1364</v>
      </c>
    </row>
    <row r="26" spans="1:48" x14ac:dyDescent="0.25">
      <c r="A26" s="14">
        <v>2.8999999999999998E-10</v>
      </c>
      <c r="B26" t="s">
        <v>564</v>
      </c>
      <c r="C26" s="4">
        <v>4</v>
      </c>
      <c r="D26" s="4">
        <v>0</v>
      </c>
      <c r="E26" s="4">
        <v>0</v>
      </c>
      <c r="F26" s="4">
        <v>4</v>
      </c>
      <c r="G26" s="4">
        <v>166</v>
      </c>
      <c r="H26" s="4">
        <v>137.71</v>
      </c>
      <c r="I26" s="34">
        <v>8091.7281926100004</v>
      </c>
      <c r="J26" s="35">
        <v>15.393471942767718</v>
      </c>
      <c r="K26" s="35">
        <v>12.879723157500935</v>
      </c>
      <c r="L26" s="35" t="s">
        <v>1234</v>
      </c>
      <c r="M26" s="35" t="s">
        <v>1234</v>
      </c>
      <c r="N26" s="4">
        <v>8.9459999999999997</v>
      </c>
      <c r="O26" s="4">
        <v>4.6315789473684097</v>
      </c>
      <c r="P26" s="35">
        <v>1.9221552537942055</v>
      </c>
      <c r="Q26" s="36">
        <f t="shared" si="0"/>
        <v>100.00000000029</v>
      </c>
      <c r="R26" s="36" t="str">
        <f t="shared" si="1"/>
        <v xml:space="preserve"> </v>
      </c>
      <c r="S26" s="37">
        <f t="shared" si="2"/>
        <v>0.20543170459615043</v>
      </c>
      <c r="T26" s="37" t="str">
        <f t="shared" si="3"/>
        <v/>
      </c>
      <c r="U26" s="37" t="str">
        <f t="shared" si="4"/>
        <v/>
      </c>
      <c r="V26" s="37">
        <f t="shared" si="5"/>
        <v>-0.33852960199129556</v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>
        <f t="shared" si="9"/>
        <v>76</v>
      </c>
      <c r="AA26" s="1" t="str">
        <f t="shared" si="8"/>
        <v xml:space="preserve"> </v>
      </c>
      <c r="AB26" s="1" t="str">
        <f t="shared" si="10"/>
        <v xml:space="preserve"> </v>
      </c>
      <c r="AC26" s="1">
        <f t="shared" si="11"/>
        <v>26</v>
      </c>
      <c r="AD26" s="1" t="str">
        <f t="shared" si="12"/>
        <v xml:space="preserve"> </v>
      </c>
      <c r="AE26" s="1">
        <f t="shared" si="13"/>
        <v>4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564</v>
      </c>
      <c r="AP26" t="s">
        <v>1239</v>
      </c>
      <c r="AQ26" s="22">
        <v>33.852960199129555</v>
      </c>
      <c r="AR26" s="21" t="e">
        <v>#VALUE!</v>
      </c>
      <c r="AS26">
        <v>20.543170430615042</v>
      </c>
      <c r="AT26">
        <v>-33.852960199129555</v>
      </c>
      <c r="AU26" t="e">
        <v>#VALUE!</v>
      </c>
      <c r="AV26" t="s">
        <v>1365</v>
      </c>
    </row>
    <row r="27" spans="1:48" x14ac:dyDescent="0.25">
      <c r="A27" s="14">
        <v>3E-10</v>
      </c>
      <c r="B27" t="s">
        <v>323</v>
      </c>
      <c r="C27" s="4">
        <v>8</v>
      </c>
      <c r="D27" s="4">
        <v>2</v>
      </c>
      <c r="E27" s="4">
        <v>4</v>
      </c>
      <c r="F27" s="4">
        <v>14</v>
      </c>
      <c r="G27" s="4">
        <v>132</v>
      </c>
      <c r="H27" s="4">
        <v>119.09</v>
      </c>
      <c r="I27" s="34">
        <v>22903.626980000001</v>
      </c>
      <c r="J27" s="35">
        <v>25.699179974104446</v>
      </c>
      <c r="K27" s="35">
        <v>25.198899703766401</v>
      </c>
      <c r="L27" s="35">
        <v>15.394122791654061</v>
      </c>
      <c r="M27" s="35">
        <v>14.268147446968982</v>
      </c>
      <c r="N27" s="4">
        <v>4.6340000000000003</v>
      </c>
      <c r="O27" s="4">
        <v>26.958904109589056</v>
      </c>
      <c r="P27" s="35">
        <v>1.5752792006045848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0.10840540797486772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125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323</v>
      </c>
      <c r="AP27" t="s">
        <v>1239</v>
      </c>
      <c r="AQ27" s="22">
        <v>-10.43153142559834</v>
      </c>
      <c r="AR27" s="21">
        <v>-2.4198616588247956</v>
      </c>
      <c r="AS27">
        <v>10.840540767486772</v>
      </c>
      <c r="AT27">
        <v>10.43153142559834</v>
      </c>
      <c r="AU27">
        <v>2.4198616588247956</v>
      </c>
      <c r="AV27" t="s">
        <v>1366</v>
      </c>
    </row>
    <row r="28" spans="1:48" x14ac:dyDescent="0.25">
      <c r="A28" s="14">
        <v>3.1000000000000002E-10</v>
      </c>
      <c r="B28" t="s">
        <v>537</v>
      </c>
      <c r="C28" s="4">
        <v>14</v>
      </c>
      <c r="D28" s="4">
        <v>1</v>
      </c>
      <c r="E28" s="4">
        <v>3</v>
      </c>
      <c r="F28" s="4">
        <v>18</v>
      </c>
      <c r="G28" s="4">
        <v>125</v>
      </c>
      <c r="H28" s="4">
        <v>109.95</v>
      </c>
      <c r="I28" s="34">
        <v>17899.198980600002</v>
      </c>
      <c r="J28" s="35">
        <v>21.136101499423301</v>
      </c>
      <c r="K28" s="35">
        <v>20.155820348304307</v>
      </c>
      <c r="L28" s="35">
        <v>12.38816447257293</v>
      </c>
      <c r="M28" s="35">
        <v>11.665100702484178</v>
      </c>
      <c r="N28" s="4">
        <v>5.202</v>
      </c>
      <c r="O28" s="4">
        <v>15.857461024498882</v>
      </c>
      <c r="P28" s="35" t="s">
        <v>124</v>
      </c>
      <c r="Q28" s="36">
        <f t="shared" si="0"/>
        <v>77.777777778087767</v>
      </c>
      <c r="R28" s="36" t="str">
        <f t="shared" si="1"/>
        <v xml:space="preserve"> </v>
      </c>
      <c r="S28" s="37">
        <f t="shared" si="2"/>
        <v>0.13688040049190084</v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>
        <f t="shared" si="7"/>
        <v>-0.17579318506179142</v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>
        <f t="shared" si="10"/>
        <v>118</v>
      </c>
      <c r="AC28" s="1">
        <f t="shared" si="11"/>
        <v>77</v>
      </c>
      <c r="AD28" s="1" t="str">
        <f t="shared" si="12"/>
        <v xml:space="preserve"> </v>
      </c>
      <c r="AE28" s="1">
        <f t="shared" si="13"/>
        <v>63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537</v>
      </c>
      <c r="AP28" t="s">
        <v>1252</v>
      </c>
      <c r="AQ28" s="22">
        <v>9.1763994298601048</v>
      </c>
      <c r="AR28" s="21">
        <v>17.579318506179142</v>
      </c>
      <c r="AS28">
        <v>13.688040018190083</v>
      </c>
      <c r="AT28">
        <v>-9.1763994298601048</v>
      </c>
      <c r="AU28">
        <v>-17.579318506179142</v>
      </c>
      <c r="AV28" t="s">
        <v>1367</v>
      </c>
    </row>
    <row r="29" spans="1:48" x14ac:dyDescent="0.25">
      <c r="A29" s="14">
        <v>3.2000000000000003E-10</v>
      </c>
      <c r="B29" t="s">
        <v>583</v>
      </c>
      <c r="C29" s="4">
        <v>6</v>
      </c>
      <c r="D29" s="4">
        <v>9</v>
      </c>
      <c r="E29" s="4">
        <v>8</v>
      </c>
      <c r="F29" s="4">
        <v>23</v>
      </c>
      <c r="G29" s="4">
        <v>127.5</v>
      </c>
      <c r="H29" s="4">
        <v>176.41</v>
      </c>
      <c r="I29" s="34">
        <v>18780.11341713</v>
      </c>
      <c r="J29" s="35" t="s">
        <v>1234</v>
      </c>
      <c r="K29" s="35" t="s">
        <v>1234</v>
      </c>
      <c r="L29" s="35">
        <v>27.112881403522721</v>
      </c>
      <c r="M29" s="35">
        <v>26.117051768893184</v>
      </c>
      <c r="N29" s="4">
        <v>3.9750000000000001</v>
      </c>
      <c r="O29" s="4">
        <v>-34.188741721854306</v>
      </c>
      <c r="P29" s="35">
        <v>0.8939402528201349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 t="str">
        <f t="shared" si="6"/>
        <v/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583</v>
      </c>
      <c r="AP29" t="s">
        <v>1241</v>
      </c>
      <c r="AQ29" s="22" t="e">
        <v>#VALUE!</v>
      </c>
      <c r="AR29" s="21">
        <v>-80.386865825600552</v>
      </c>
      <c r="AS29">
        <v>-27.725185647072159</v>
      </c>
      <c r="AT29" t="e">
        <v>#VALUE!</v>
      </c>
      <c r="AU29">
        <v>80.386865825600552</v>
      </c>
      <c r="AV29" t="s">
        <v>1368</v>
      </c>
    </row>
    <row r="30" spans="1:48" x14ac:dyDescent="0.25">
      <c r="A30" s="14">
        <v>3.3000000000000005E-10</v>
      </c>
      <c r="B30" t="s">
        <v>614</v>
      </c>
      <c r="C30" s="4">
        <v>10</v>
      </c>
      <c r="D30" s="4">
        <v>2</v>
      </c>
      <c r="E30" s="4">
        <v>5</v>
      </c>
      <c r="F30" s="4">
        <v>17</v>
      </c>
      <c r="G30" s="4">
        <v>525</v>
      </c>
      <c r="H30" s="4">
        <v>543.80999999999995</v>
      </c>
      <c r="I30" s="34">
        <v>42879.631673519994</v>
      </c>
      <c r="J30" s="35" t="s">
        <v>1234</v>
      </c>
      <c r="K30" s="35" t="s">
        <v>1234</v>
      </c>
      <c r="L30" s="35" t="s">
        <v>1234</v>
      </c>
      <c r="M30" s="35" t="s">
        <v>1234</v>
      </c>
      <c r="N30" s="4">
        <v>4.6370000000000005</v>
      </c>
      <c r="O30" s="4">
        <v>-12.459882952614674</v>
      </c>
      <c r="P30" s="35" t="s">
        <v>124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 xml:space="preserve"> </v>
      </c>
      <c r="V30" s="37" t="str">
        <f t="shared" si="5"/>
        <v xml:space="preserve"> </v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614</v>
      </c>
      <c r="AP30" t="s">
        <v>1270</v>
      </c>
      <c r="AQ30" s="22" t="e">
        <v>#VALUE!</v>
      </c>
      <c r="AR30" s="21" t="e">
        <v>#VALUE!</v>
      </c>
      <c r="AS30">
        <v>-3.4589286699398536</v>
      </c>
      <c r="AT30" t="e">
        <v>#VALUE!</v>
      </c>
      <c r="AU30" t="e">
        <v>#VALUE!</v>
      </c>
      <c r="AV30" t="s">
        <v>1369</v>
      </c>
    </row>
    <row r="31" spans="1:48" x14ac:dyDescent="0.25">
      <c r="A31" s="14">
        <v>3.4000000000000007E-10</v>
      </c>
      <c r="B31" t="s">
        <v>463</v>
      </c>
      <c r="C31" s="4">
        <v>12</v>
      </c>
      <c r="D31" s="4">
        <v>0</v>
      </c>
      <c r="E31" s="4">
        <v>4</v>
      </c>
      <c r="F31" s="4">
        <v>16</v>
      </c>
      <c r="G31" s="4">
        <v>60</v>
      </c>
      <c r="H31" s="4">
        <v>54.96</v>
      </c>
      <c r="I31" s="34">
        <v>6796.56123888</v>
      </c>
      <c r="J31" s="35" t="s">
        <v>1234</v>
      </c>
      <c r="K31" s="35" t="s">
        <v>1234</v>
      </c>
      <c r="L31" s="35" t="s">
        <v>1234</v>
      </c>
      <c r="M31" s="35">
        <v>15.977064690290632</v>
      </c>
      <c r="N31" s="4">
        <v>-10.487</v>
      </c>
      <c r="O31" s="4" t="s">
        <v>119</v>
      </c>
      <c r="P31" s="35">
        <v>0</v>
      </c>
      <c r="Q31" s="36">
        <f t="shared" si="0"/>
        <v>75.000000000339995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 xml:space="preserve"> </v>
      </c>
      <c r="V31" s="37" t="str">
        <f t="shared" si="5"/>
        <v xml:space="preserve"> </v>
      </c>
      <c r="W31" s="37" t="str">
        <f t="shared" si="6"/>
        <v xml:space="preserve"> </v>
      </c>
      <c r="X31" s="37" t="str">
        <f t="shared" si="7"/>
        <v xml:space="preserve"> </v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>
        <f t="shared" si="13"/>
        <v>80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463</v>
      </c>
      <c r="AP31" t="s">
        <v>1237</v>
      </c>
      <c r="AQ31" s="22" t="e">
        <v>#VALUE!</v>
      </c>
      <c r="AR31" s="21" t="e">
        <v>#VALUE!</v>
      </c>
      <c r="AS31">
        <v>9.1703056768558824</v>
      </c>
      <c r="AT31" t="e">
        <v>#VALUE!</v>
      </c>
      <c r="AU31" t="e">
        <v>#VALUE!</v>
      </c>
      <c r="AV31" t="s">
        <v>1370</v>
      </c>
    </row>
    <row r="32" spans="1:48" x14ac:dyDescent="0.25">
      <c r="A32" s="14">
        <v>3.5000000000000008E-10</v>
      </c>
      <c r="B32" t="s">
        <v>472</v>
      </c>
      <c r="C32" s="4">
        <v>10</v>
      </c>
      <c r="D32" s="4">
        <v>1</v>
      </c>
      <c r="E32" s="4">
        <v>8</v>
      </c>
      <c r="F32" s="4">
        <v>19</v>
      </c>
      <c r="G32" s="4">
        <v>120</v>
      </c>
      <c r="H32" s="4">
        <v>110.72</v>
      </c>
      <c r="I32" s="34">
        <v>33666.41183872</v>
      </c>
      <c r="J32" s="35">
        <v>8.741512711195325</v>
      </c>
      <c r="K32" s="35">
        <v>8.624396323414862</v>
      </c>
      <c r="L32" s="35" t="s">
        <v>1234</v>
      </c>
      <c r="M32" s="35" t="s">
        <v>1234</v>
      </c>
      <c r="N32" s="4">
        <v>12.666</v>
      </c>
      <c r="O32" s="4">
        <v>21.438159156279969</v>
      </c>
      <c r="P32" s="35">
        <v>2.0718930635838153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>
        <f t="shared" si="5"/>
        <v>-0.62436986835908814</v>
      </c>
      <c r="W32" s="37" t="str">
        <f t="shared" si="6"/>
        <v xml:space="preserve"> </v>
      </c>
      <c r="X32" s="37" t="str">
        <f t="shared" si="7"/>
        <v xml:space="preserve"> </v>
      </c>
      <c r="Y32" s="1" t="str">
        <f t="shared" si="8"/>
        <v xml:space="preserve"> </v>
      </c>
      <c r="Z32" s="1">
        <f t="shared" si="9"/>
        <v>5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472</v>
      </c>
      <c r="AP32" t="s">
        <v>1239</v>
      </c>
      <c r="AQ32" s="22">
        <v>62.436986835908812</v>
      </c>
      <c r="AR32" s="21" t="e">
        <v>#VALUE!</v>
      </c>
      <c r="AS32">
        <v>8.3815028901734081</v>
      </c>
      <c r="AT32">
        <v>-62.436986835908812</v>
      </c>
      <c r="AU32" t="e">
        <v>#VALUE!</v>
      </c>
      <c r="AV32" t="s">
        <v>1371</v>
      </c>
    </row>
    <row r="33" spans="1:48" x14ac:dyDescent="0.25">
      <c r="A33" s="14">
        <v>3.600000000000001E-10</v>
      </c>
      <c r="B33" t="s">
        <v>540</v>
      </c>
      <c r="C33" s="4">
        <v>1</v>
      </c>
      <c r="D33" s="4">
        <v>2</v>
      </c>
      <c r="E33" s="4">
        <v>9</v>
      </c>
      <c r="F33" s="4">
        <v>12</v>
      </c>
      <c r="G33" s="4">
        <v>114</v>
      </c>
      <c r="H33" s="4">
        <v>115.04</v>
      </c>
      <c r="I33" s="34">
        <v>10588.168285600001</v>
      </c>
      <c r="J33" s="35">
        <v>23.931766174329102</v>
      </c>
      <c r="K33" s="35">
        <v>24.388382446470214</v>
      </c>
      <c r="L33" s="35">
        <v>18.385196887361968</v>
      </c>
      <c r="M33" s="35">
        <v>18.007320271185598</v>
      </c>
      <c r="N33" s="4">
        <v>4.8070000000000004</v>
      </c>
      <c r="O33" s="4">
        <v>-1.697341513292419</v>
      </c>
      <c r="P33" s="35">
        <v>1.0631084840055633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540</v>
      </c>
      <c r="AP33" t="s">
        <v>1237</v>
      </c>
      <c r="AQ33" s="22">
        <v>-2.8368061165185532</v>
      </c>
      <c r="AR33" s="21">
        <v>-22.320014414510482</v>
      </c>
      <c r="AS33">
        <v>-0.90403337969402475</v>
      </c>
      <c r="AT33">
        <v>2.8368061165185532</v>
      </c>
      <c r="AU33">
        <v>22.320014414510482</v>
      </c>
      <c r="AV33" t="s">
        <v>1372</v>
      </c>
    </row>
    <row r="34" spans="1:48" x14ac:dyDescent="0.25">
      <c r="A34" s="14">
        <v>3.7000000000000012E-10</v>
      </c>
      <c r="B34" t="s">
        <v>608</v>
      </c>
      <c r="C34" s="4">
        <v>5</v>
      </c>
      <c r="D34" s="4">
        <v>0</v>
      </c>
      <c r="E34" s="4">
        <v>15</v>
      </c>
      <c r="F34" s="4">
        <v>20</v>
      </c>
      <c r="G34" s="4">
        <v>175</v>
      </c>
      <c r="H34" s="4">
        <v>157.86000000000001</v>
      </c>
      <c r="I34" s="34">
        <v>34527.228706620001</v>
      </c>
      <c r="J34" s="35">
        <v>13.015087806084592</v>
      </c>
      <c r="K34" s="35">
        <v>12.335703680550129</v>
      </c>
      <c r="L34" s="35">
        <v>9.9385598287549044</v>
      </c>
      <c r="M34" s="35">
        <v>10.018478911329765</v>
      </c>
      <c r="N34" s="4">
        <v>12.129</v>
      </c>
      <c r="O34" s="4">
        <v>15.185185185185187</v>
      </c>
      <c r="P34" s="35">
        <v>0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0.10857722069180406</v>
      </c>
      <c r="T34" s="37" t="str">
        <f t="shared" si="3"/>
        <v/>
      </c>
      <c r="U34" s="37" t="str">
        <f t="shared" si="4"/>
        <v/>
      </c>
      <c r="V34" s="37">
        <f t="shared" si="5"/>
        <v>-0.44073076280534595</v>
      </c>
      <c r="W34" s="37" t="str">
        <f t="shared" si="6"/>
        <v/>
      </c>
      <c r="X34" s="37">
        <f t="shared" si="7"/>
        <v>-0.33876977822933219</v>
      </c>
      <c r="Y34" s="1" t="str">
        <f t="shared" si="8"/>
        <v xml:space="preserve"> </v>
      </c>
      <c r="Z34" s="1">
        <f t="shared" si="9"/>
        <v>50</v>
      </c>
      <c r="AA34" s="1" t="str">
        <f t="shared" si="8"/>
        <v xml:space="preserve"> </v>
      </c>
      <c r="AB34" s="1">
        <f t="shared" si="10"/>
        <v>57</v>
      </c>
      <c r="AC34" s="1">
        <f t="shared" si="11"/>
        <v>123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608</v>
      </c>
      <c r="AP34" t="s">
        <v>1270</v>
      </c>
      <c r="AQ34" s="22">
        <v>44.073076280534593</v>
      </c>
      <c r="AR34" s="21">
        <v>33.87697782293322</v>
      </c>
      <c r="AS34">
        <v>10.857722032180405</v>
      </c>
      <c r="AT34">
        <v>-44.073076280534593</v>
      </c>
      <c r="AU34">
        <v>-33.87697782293322</v>
      </c>
      <c r="AV34" t="s">
        <v>1373</v>
      </c>
    </row>
    <row r="35" spans="1:48" x14ac:dyDescent="0.25">
      <c r="A35" s="14">
        <v>3.8000000000000014E-10</v>
      </c>
      <c r="B35" t="s">
        <v>427</v>
      </c>
      <c r="C35" s="4">
        <v>22</v>
      </c>
      <c r="D35" s="4">
        <v>1</v>
      </c>
      <c r="E35" s="4">
        <v>5</v>
      </c>
      <c r="F35" s="4">
        <v>28</v>
      </c>
      <c r="G35" s="4">
        <v>100</v>
      </c>
      <c r="H35" s="4">
        <v>107.97</v>
      </c>
      <c r="I35" s="34">
        <v>98721.742086330007</v>
      </c>
      <c r="J35" s="35">
        <v>26.417910447761194</v>
      </c>
      <c r="K35" s="35">
        <v>21.490843949044585</v>
      </c>
      <c r="L35" s="35">
        <v>20.596723582339401</v>
      </c>
      <c r="M35" s="35">
        <v>16.841772948926341</v>
      </c>
      <c r="N35" s="4">
        <v>5.024</v>
      </c>
      <c r="O35" s="4">
        <v>20.479616306954441</v>
      </c>
      <c r="P35" s="35">
        <v>0.80114846716680566</v>
      </c>
      <c r="Q35" s="36">
        <f t="shared" si="0"/>
        <v>78.571428571808568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/>
      </c>
      <c r="X35" s="37" t="str">
        <f t="shared" si="7"/>
        <v/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>
        <f t="shared" si="13"/>
        <v>57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427</v>
      </c>
      <c r="AP35" t="s">
        <v>1252</v>
      </c>
      <c r="AQ35" s="22">
        <v>-13.519976542062651</v>
      </c>
      <c r="AR35" s="21">
        <v>-37.033698410664265</v>
      </c>
      <c r="AS35">
        <v>-7.3816800963230511</v>
      </c>
      <c r="AT35">
        <v>13.519976542062651</v>
      </c>
      <c r="AU35">
        <v>37.033698410664265</v>
      </c>
      <c r="AV35" t="s">
        <v>1374</v>
      </c>
    </row>
    <row r="36" spans="1:48" x14ac:dyDescent="0.25">
      <c r="A36" s="14">
        <v>3.9000000000000015E-10</v>
      </c>
      <c r="B36" t="s">
        <v>1065</v>
      </c>
      <c r="C36" s="4">
        <v>1</v>
      </c>
      <c r="D36" s="4">
        <v>1</v>
      </c>
      <c r="E36" s="4">
        <v>8</v>
      </c>
      <c r="F36" s="4">
        <v>10</v>
      </c>
      <c r="G36" s="4">
        <v>12.130459785461426</v>
      </c>
      <c r="H36" s="4">
        <v>11.25</v>
      </c>
      <c r="I36" s="34">
        <v>17645.41708875</v>
      </c>
      <c r="J36" s="35">
        <v>17.688679245283019</v>
      </c>
      <c r="K36" s="35">
        <v>15.80056179775281</v>
      </c>
      <c r="L36" s="35">
        <v>12.395799380556673</v>
      </c>
      <c r="M36" s="35">
        <v>11.904053182984979</v>
      </c>
      <c r="N36" s="4">
        <v>0.71199999999999997</v>
      </c>
      <c r="O36" s="4">
        <v>10.90342679127725</v>
      </c>
      <c r="P36" s="35">
        <v>4.2222222222222223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>
        <f t="shared" si="5"/>
        <v>-0.23990261949170555</v>
      </c>
      <c r="W36" s="37" t="str">
        <f t="shared" si="6"/>
        <v/>
      </c>
      <c r="X36" s="37">
        <f t="shared" si="7"/>
        <v>-0.17528522093154775</v>
      </c>
      <c r="Y36" s="1" t="str">
        <f t="shared" si="8"/>
        <v xml:space="preserve"> </v>
      </c>
      <c r="Z36" s="1">
        <f t="shared" si="9"/>
        <v>106</v>
      </c>
      <c r="AA36" s="1" t="str">
        <f t="shared" si="8"/>
        <v xml:space="preserve"> </v>
      </c>
      <c r="AB36" s="1">
        <f t="shared" si="10"/>
        <v>119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4.2222222226122224</v>
      </c>
      <c r="AH36" s="38" t="str">
        <f t="shared" si="15"/>
        <v xml:space="preserve"> </v>
      </c>
      <c r="AI36" s="1">
        <f t="shared" si="16"/>
        <v>37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1065</v>
      </c>
      <c r="AP36" t="s">
        <v>1241</v>
      </c>
      <c r="AQ36" s="22">
        <v>23.990261949170556</v>
      </c>
      <c r="AR36" s="21">
        <v>17.528522093154773</v>
      </c>
      <c r="AS36">
        <v>7.8263092041015669</v>
      </c>
      <c r="AT36">
        <v>-23.990261949170556</v>
      </c>
      <c r="AU36">
        <v>-17.528522093154773</v>
      </c>
      <c r="AV36" t="s">
        <v>1375</v>
      </c>
    </row>
    <row r="37" spans="1:48" x14ac:dyDescent="0.25">
      <c r="A37" s="14">
        <v>4.0000000000000017E-10</v>
      </c>
      <c r="B37" t="s">
        <v>818</v>
      </c>
      <c r="C37" s="4">
        <v>22</v>
      </c>
      <c r="D37" s="4">
        <v>5</v>
      </c>
      <c r="E37" s="4">
        <v>13</v>
      </c>
      <c r="F37" s="4">
        <v>40</v>
      </c>
      <c r="G37" s="4">
        <v>96</v>
      </c>
      <c r="H37" s="4">
        <v>91.53</v>
      </c>
      <c r="I37" s="34">
        <v>110084.19622614</v>
      </c>
      <c r="J37" s="35" t="s">
        <v>1234</v>
      </c>
      <c r="K37" s="35" t="s">
        <v>1234</v>
      </c>
      <c r="L37" s="35" t="s">
        <v>1234</v>
      </c>
      <c r="M37" s="35" t="s">
        <v>1234</v>
      </c>
      <c r="N37" s="4">
        <v>1.2310000000000001</v>
      </c>
      <c r="O37" s="4">
        <v>92.343750000000014</v>
      </c>
      <c r="P37" s="35">
        <v>0.15623292909428604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"/>
        <v/>
      </c>
      <c r="T37" s="37" t="str">
        <f t="shared" si="3"/>
        <v/>
      </c>
      <c r="U37" s="37" t="str">
        <f t="shared" si="4"/>
        <v xml:space="preserve"> </v>
      </c>
      <c r="V37" s="37" t="str">
        <f t="shared" si="5"/>
        <v xml:space="preserve"> </v>
      </c>
      <c r="W37" s="37" t="str">
        <f t="shared" si="6"/>
        <v xml:space="preserve"> </v>
      </c>
      <c r="X37" s="37" t="str">
        <f t="shared" si="7"/>
        <v xml:space="preserve"> </v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 t="str">
        <f t="shared" si="11"/>
        <v xml:space="preserve"> 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>
        <f t="shared" si="17"/>
        <v>92.343750000400007</v>
      </c>
      <c r="AL37" s="25" t="str">
        <f t="shared" si="18"/>
        <v xml:space="preserve"> </v>
      </c>
      <c r="AM37" s="1">
        <f t="shared" si="19"/>
        <v>2</v>
      </c>
      <c r="AN37" s="1" t="str">
        <f t="shared" si="19"/>
        <v xml:space="preserve"> </v>
      </c>
      <c r="AO37" t="s">
        <v>818</v>
      </c>
      <c r="AP37" t="s">
        <v>1252</v>
      </c>
      <c r="AQ37" s="22" t="e">
        <v>#VALUE!</v>
      </c>
      <c r="AR37" s="21" t="e">
        <v>#VALUE!</v>
      </c>
      <c r="AS37">
        <v>4.8836447066535449</v>
      </c>
      <c r="AT37" t="e">
        <v>#VALUE!</v>
      </c>
      <c r="AU37" t="e">
        <v>#VALUE!</v>
      </c>
      <c r="AV37" t="s">
        <v>1376</v>
      </c>
    </row>
    <row r="38" spans="1:48" x14ac:dyDescent="0.25">
      <c r="A38" s="14">
        <v>4.1000000000000019E-10</v>
      </c>
      <c r="B38" t="s">
        <v>385</v>
      </c>
      <c r="C38" s="4">
        <v>13</v>
      </c>
      <c r="D38" s="4">
        <v>1</v>
      </c>
      <c r="E38" s="4">
        <v>3</v>
      </c>
      <c r="F38" s="4">
        <v>17</v>
      </c>
      <c r="G38" s="4">
        <v>127.5</v>
      </c>
      <c r="H38" s="4">
        <v>119.48</v>
      </c>
      <c r="I38" s="34">
        <v>27488.148994880001</v>
      </c>
      <c r="J38" s="35">
        <v>30.714652956298199</v>
      </c>
      <c r="K38" s="35">
        <v>27.98126463700234</v>
      </c>
      <c r="L38" s="35">
        <v>22.105057199511897</v>
      </c>
      <c r="M38" s="35">
        <v>20.137671784895439</v>
      </c>
      <c r="N38" s="4">
        <v>3.89</v>
      </c>
      <c r="O38" s="4">
        <v>-7.1599045346062109</v>
      </c>
      <c r="P38" s="35">
        <v>0.5850351523267493</v>
      </c>
      <c r="Q38" s="36">
        <f t="shared" si="0"/>
        <v>76.470588235704113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>
        <f t="shared" si="13"/>
        <v>72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385</v>
      </c>
      <c r="AP38" t="s">
        <v>1237</v>
      </c>
      <c r="AQ38" s="22">
        <v>-31.983439416649695</v>
      </c>
      <c r="AR38" s="21">
        <v>-47.068912660736054</v>
      </c>
      <c r="AS38">
        <v>6.7124204887847316</v>
      </c>
      <c r="AT38">
        <v>31.983439416649695</v>
      </c>
      <c r="AU38">
        <v>47.068912660736054</v>
      </c>
      <c r="AV38" t="s">
        <v>1377</v>
      </c>
    </row>
    <row r="39" spans="1:48" x14ac:dyDescent="0.25">
      <c r="A39" s="14">
        <v>4.200000000000002E-10</v>
      </c>
      <c r="B39" t="s">
        <v>414</v>
      </c>
      <c r="C39" s="4">
        <v>15</v>
      </c>
      <c r="D39" s="4">
        <v>1</v>
      </c>
      <c r="E39" s="4">
        <v>16</v>
      </c>
      <c r="F39" s="4">
        <v>32</v>
      </c>
      <c r="G39" s="4">
        <v>259.5</v>
      </c>
      <c r="H39" s="4">
        <v>252.03</v>
      </c>
      <c r="I39" s="34">
        <v>146723.95528236002</v>
      </c>
      <c r="J39" s="35">
        <v>15.585307031105065</v>
      </c>
      <c r="K39" s="35">
        <v>14.839260480452189</v>
      </c>
      <c r="L39" s="35">
        <v>11.068675739713475</v>
      </c>
      <c r="M39" s="35">
        <v>11.070694170933439</v>
      </c>
      <c r="N39" s="4">
        <v>16.170999999999999</v>
      </c>
      <c r="O39" s="4">
        <v>9.1160593792172673</v>
      </c>
      <c r="P39" s="35">
        <v>2.6992818315279927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>
        <f t="shared" si="5"/>
        <v>-0.33028628737674182</v>
      </c>
      <c r="W39" s="37" t="str">
        <f t="shared" si="6"/>
        <v/>
      </c>
      <c r="X39" s="37">
        <f t="shared" si="7"/>
        <v>-0.26358113849627407</v>
      </c>
      <c r="Y39" s="1" t="str">
        <f t="shared" si="8"/>
        <v xml:space="preserve"> </v>
      </c>
      <c r="Z39" s="1">
        <f t="shared" si="9"/>
        <v>80</v>
      </c>
      <c r="AA39" s="1" t="str">
        <f t="shared" si="8"/>
        <v xml:space="preserve"> </v>
      </c>
      <c r="AB39" s="1">
        <f t="shared" si="10"/>
        <v>85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414</v>
      </c>
      <c r="AP39" t="s">
        <v>1270</v>
      </c>
      <c r="AQ39" s="22">
        <v>33.028628737674183</v>
      </c>
      <c r="AR39" s="21">
        <v>26.358113849627408</v>
      </c>
      <c r="AS39">
        <v>2.9639328651350993</v>
      </c>
      <c r="AT39">
        <v>-33.028628737674183</v>
      </c>
      <c r="AU39">
        <v>-26.358113849627408</v>
      </c>
      <c r="AV39" t="s">
        <v>1378</v>
      </c>
    </row>
    <row r="40" spans="1:48" x14ac:dyDescent="0.25">
      <c r="A40" s="14">
        <v>4.3000000000000022E-10</v>
      </c>
      <c r="B40" t="s">
        <v>555</v>
      </c>
      <c r="C40" s="4">
        <v>11</v>
      </c>
      <c r="D40" s="4">
        <v>1</v>
      </c>
      <c r="E40" s="4">
        <v>2</v>
      </c>
      <c r="F40" s="4">
        <v>14</v>
      </c>
      <c r="G40" s="4">
        <v>220</v>
      </c>
      <c r="H40" s="4">
        <v>211.94</v>
      </c>
      <c r="I40" s="34">
        <v>25004.222137960001</v>
      </c>
      <c r="J40" s="35">
        <v>14.686438916222022</v>
      </c>
      <c r="K40" s="35">
        <v>11.168256310270326</v>
      </c>
      <c r="L40" s="35">
        <v>7.286432480772671</v>
      </c>
      <c r="M40" s="35">
        <v>5.605950736204762</v>
      </c>
      <c r="N40" s="4">
        <v>14.431000000000001</v>
      </c>
      <c r="O40" s="4">
        <v>-11.035077985327657</v>
      </c>
      <c r="P40" s="35">
        <v>2.08077757855997</v>
      </c>
      <c r="Q40" s="36">
        <f t="shared" si="0"/>
        <v>78.571428571858576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/>
      </c>
      <c r="V40" s="37">
        <f t="shared" si="5"/>
        <v>-0.36891140404435419</v>
      </c>
      <c r="W40" s="37" t="str">
        <f t="shared" si="6"/>
        <v/>
      </c>
      <c r="X40" s="37">
        <f t="shared" si="7"/>
        <v>-0.51522057036488078</v>
      </c>
      <c r="Y40" s="1" t="str">
        <f t="shared" si="8"/>
        <v xml:space="preserve"> </v>
      </c>
      <c r="Z40" s="1">
        <f t="shared" si="9"/>
        <v>69</v>
      </c>
      <c r="AA40" s="1" t="str">
        <f t="shared" si="8"/>
        <v xml:space="preserve"> </v>
      </c>
      <c r="AB40" s="1">
        <f t="shared" si="10"/>
        <v>16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>
        <f t="shared" si="13"/>
        <v>56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555</v>
      </c>
      <c r="AP40" t="s">
        <v>1239</v>
      </c>
      <c r="AQ40" s="22">
        <v>36.891140404435419</v>
      </c>
      <c r="AR40" s="21">
        <v>51.522057036488079</v>
      </c>
      <c r="AS40">
        <v>3.8029631027649335</v>
      </c>
      <c r="AT40">
        <v>-36.891140404435419</v>
      </c>
      <c r="AU40">
        <v>-51.522057036488079</v>
      </c>
      <c r="AV40" t="s">
        <v>1379</v>
      </c>
    </row>
    <row r="41" spans="1:48" x14ac:dyDescent="0.25">
      <c r="A41" s="14">
        <v>4.4000000000000024E-10</v>
      </c>
      <c r="B41" t="s">
        <v>505</v>
      </c>
      <c r="C41" s="4">
        <v>17</v>
      </c>
      <c r="D41" s="4">
        <v>1</v>
      </c>
      <c r="E41" s="4">
        <v>5</v>
      </c>
      <c r="F41" s="4">
        <v>23</v>
      </c>
      <c r="G41" s="4">
        <v>277.5</v>
      </c>
      <c r="H41" s="4">
        <v>222.2</v>
      </c>
      <c r="I41" s="34">
        <v>98704.208591999995</v>
      </c>
      <c r="J41" s="35" t="s">
        <v>1234</v>
      </c>
      <c r="K41" s="35">
        <v>38.893751093996144</v>
      </c>
      <c r="L41" s="35">
        <v>24.025093496674948</v>
      </c>
      <c r="M41" s="35">
        <v>21.979900487188825</v>
      </c>
      <c r="N41" s="4">
        <v>4.5680000000000005</v>
      </c>
      <c r="O41" s="4">
        <v>6.5547002565897028</v>
      </c>
      <c r="P41" s="35">
        <v>2.3870387038703869</v>
      </c>
      <c r="Q41" s="36">
        <f t="shared" si="0"/>
        <v>73.913043478700871</v>
      </c>
      <c r="R41" s="36" t="str">
        <f t="shared" si="1"/>
        <v xml:space="preserve"> </v>
      </c>
      <c r="S41" s="37">
        <f t="shared" si="2"/>
        <v>0.24887488792874898</v>
      </c>
      <c r="T41" s="37" t="str">
        <f t="shared" si="3"/>
        <v/>
      </c>
      <c r="U41" s="37" t="str">
        <f t="shared" si="4"/>
        <v xml:space="preserve"> </v>
      </c>
      <c r="V41" s="37" t="str">
        <f t="shared" si="5"/>
        <v xml:space="preserve"> </v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>
        <f t="shared" si="20"/>
        <v>9</v>
      </c>
      <c r="AD41" s="1" t="str">
        <f t="shared" si="12"/>
        <v xml:space="preserve"> </v>
      </c>
      <c r="AE41" s="1">
        <f t="shared" si="13"/>
        <v>85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505</v>
      </c>
      <c r="AP41" t="s">
        <v>1248</v>
      </c>
      <c r="AQ41" s="22" t="e">
        <v>#VALUE!</v>
      </c>
      <c r="AR41" s="21">
        <v>-59.843258727533446</v>
      </c>
      <c r="AS41">
        <v>24.887488748874897</v>
      </c>
      <c r="AT41" t="e">
        <v>#VALUE!</v>
      </c>
      <c r="AU41">
        <v>59.843258727533446</v>
      </c>
      <c r="AV41" t="s">
        <v>1380</v>
      </c>
    </row>
    <row r="42" spans="1:48" x14ac:dyDescent="0.25">
      <c r="A42" s="14">
        <v>4.5000000000000026E-10</v>
      </c>
      <c r="B42" t="s">
        <v>507</v>
      </c>
      <c r="C42" s="4">
        <v>53</v>
      </c>
      <c r="D42" s="4">
        <v>0</v>
      </c>
      <c r="E42" s="4">
        <v>2</v>
      </c>
      <c r="F42" s="4">
        <v>55</v>
      </c>
      <c r="G42" s="4">
        <v>3800</v>
      </c>
      <c r="H42" s="4">
        <v>3306.99</v>
      </c>
      <c r="I42" s="34">
        <v>1659286.14466917</v>
      </c>
      <c r="J42" s="35" t="s">
        <v>1234</v>
      </c>
      <c r="K42" s="35" t="s">
        <v>1234</v>
      </c>
      <c r="L42" s="35">
        <v>30.360379182761683</v>
      </c>
      <c r="M42" s="35">
        <v>24.29736626621736</v>
      </c>
      <c r="N42" s="4">
        <v>48.209000000000003</v>
      </c>
      <c r="O42" s="4">
        <v>42.837249266688417</v>
      </c>
      <c r="P42" s="35">
        <v>0</v>
      </c>
      <c r="Q42" s="36">
        <f t="shared" si="0"/>
        <v>96.363636364086361</v>
      </c>
      <c r="R42" s="36" t="str">
        <f t="shared" si="1"/>
        <v xml:space="preserve"> </v>
      </c>
      <c r="S42" s="37">
        <f t="shared" si="2"/>
        <v>0.14908118908377285</v>
      </c>
      <c r="T42" s="37" t="str">
        <f t="shared" si="3"/>
        <v/>
      </c>
      <c r="U42" s="37" t="str">
        <f t="shared" si="4"/>
        <v xml:space="preserve"> </v>
      </c>
      <c r="V42" s="37" t="str">
        <f t="shared" si="5"/>
        <v xml:space="preserve"> </v>
      </c>
      <c r="W42" s="37" t="str">
        <f t="shared" si="6"/>
        <v/>
      </c>
      <c r="X42" s="37" t="str">
        <f t="shared" si="7"/>
        <v/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 t="str">
        <f t="shared" si="10"/>
        <v xml:space="preserve"> </v>
      </c>
      <c r="AC42" s="1">
        <f t="shared" si="20"/>
        <v>61</v>
      </c>
      <c r="AD42" s="1" t="str">
        <f t="shared" si="12"/>
        <v xml:space="preserve"> </v>
      </c>
      <c r="AE42" s="1">
        <f t="shared" si="13"/>
        <v>6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507</v>
      </c>
      <c r="AP42" t="s">
        <v>1244</v>
      </c>
      <c r="AQ42" s="22" t="e">
        <v>#VALUE!</v>
      </c>
      <c r="AR42" s="21">
        <v>-101.99305136722292</v>
      </c>
      <c r="AS42">
        <v>14.908118863377284</v>
      </c>
      <c r="AT42" t="e">
        <v>#VALUE!</v>
      </c>
      <c r="AU42">
        <v>101.99305136722292</v>
      </c>
      <c r="AV42" t="s">
        <v>1381</v>
      </c>
    </row>
    <row r="43" spans="1:48" x14ac:dyDescent="0.25">
      <c r="A43" s="14">
        <v>4.6000000000000027E-10</v>
      </c>
      <c r="B43" t="s">
        <v>819</v>
      </c>
      <c r="C43" s="4">
        <v>18</v>
      </c>
      <c r="D43" s="4">
        <v>1</v>
      </c>
      <c r="E43" s="4">
        <v>11</v>
      </c>
      <c r="F43" s="4">
        <v>30</v>
      </c>
      <c r="G43" s="4">
        <v>300</v>
      </c>
      <c r="H43" s="4">
        <v>311.66000000000003</v>
      </c>
      <c r="I43" s="34">
        <v>23580.651870239999</v>
      </c>
      <c r="J43" s="35">
        <v>34.896428171537337</v>
      </c>
      <c r="K43" s="35">
        <v>31.45856465125669</v>
      </c>
      <c r="L43" s="35">
        <v>22.909377876136507</v>
      </c>
      <c r="M43" s="35">
        <v>20.419031928324252</v>
      </c>
      <c r="N43" s="4">
        <v>8.9310000000000009</v>
      </c>
      <c r="O43" s="4">
        <v>-8.211716341212739</v>
      </c>
      <c r="P43" s="35">
        <v>0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819</v>
      </c>
      <c r="AP43" t="s">
        <v>1252</v>
      </c>
      <c r="AQ43" s="22">
        <v>-49.952878191030734</v>
      </c>
      <c r="AR43" s="21">
        <v>-52.420202470759293</v>
      </c>
      <c r="AS43">
        <v>-3.7412564974651952</v>
      </c>
      <c r="AT43">
        <v>49.952878191030734</v>
      </c>
      <c r="AU43">
        <v>52.420202470759293</v>
      </c>
      <c r="AV43" t="s">
        <v>1382</v>
      </c>
    </row>
    <row r="44" spans="1:48" x14ac:dyDescent="0.25">
      <c r="A44" s="14">
        <v>4.7000000000000024E-10</v>
      </c>
      <c r="B44" t="s">
        <v>525</v>
      </c>
      <c r="C44" s="4">
        <v>6</v>
      </c>
      <c r="D44" s="4">
        <v>3</v>
      </c>
      <c r="E44" s="4">
        <v>6</v>
      </c>
      <c r="F44" s="4">
        <v>15</v>
      </c>
      <c r="G44" s="4">
        <v>345</v>
      </c>
      <c r="H44" s="4">
        <v>371.86</v>
      </c>
      <c r="I44" s="34">
        <v>31936.871466220004</v>
      </c>
      <c r="J44" s="35" t="s">
        <v>1234</v>
      </c>
      <c r="K44" s="35" t="s">
        <v>1234</v>
      </c>
      <c r="L44" s="35" t="s">
        <v>1234</v>
      </c>
      <c r="M44" s="35">
        <v>38.11582387253533</v>
      </c>
      <c r="N44" s="4">
        <v>6.2490000000000006</v>
      </c>
      <c r="O44" s="4">
        <v>-5.0303951367781083</v>
      </c>
      <c r="P44" s="35">
        <v>0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 xml:space="preserve"> </v>
      </c>
      <c r="V44" s="37" t="str">
        <f t="shared" si="5"/>
        <v xml:space="preserve"> </v>
      </c>
      <c r="W44" s="37" t="str">
        <f t="shared" si="6"/>
        <v xml:space="preserve"> </v>
      </c>
      <c r="X44" s="37" t="str">
        <f t="shared" si="7"/>
        <v xml:space="preserve"> </v>
      </c>
      <c r="Y44" s="1" t="str">
        <f t="shared" si="8"/>
        <v xml:space="preserve"> </v>
      </c>
      <c r="Z44" s="1" t="str">
        <f t="shared" si="9"/>
        <v xml:space="preserve"> </v>
      </c>
      <c r="AA44" s="1" t="str">
        <f t="shared" si="8"/>
        <v xml:space="preserve"> </v>
      </c>
      <c r="AB44" s="1" t="str">
        <f t="shared" si="10"/>
        <v xml:space="preserve"> 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525</v>
      </c>
      <c r="AP44" t="s">
        <v>1252</v>
      </c>
      <c r="AQ44" s="22" t="e">
        <v>#VALUE!</v>
      </c>
      <c r="AR44" s="21" t="e">
        <v>#VALUE!</v>
      </c>
      <c r="AS44">
        <v>-7.2231484967460897</v>
      </c>
      <c r="AT44" t="e">
        <v>#VALUE!</v>
      </c>
      <c r="AU44" t="e">
        <v>#VALUE!</v>
      </c>
      <c r="AV44" t="s">
        <v>1383</v>
      </c>
    </row>
    <row r="45" spans="1:48" x14ac:dyDescent="0.25">
      <c r="A45" s="14">
        <v>4.800000000000002E-10</v>
      </c>
      <c r="B45" t="s">
        <v>543</v>
      </c>
      <c r="C45" s="4">
        <v>18</v>
      </c>
      <c r="D45" s="4">
        <v>0</v>
      </c>
      <c r="E45" s="4">
        <v>5</v>
      </c>
      <c r="F45" s="4">
        <v>23</v>
      </c>
      <c r="G45" s="4">
        <v>360</v>
      </c>
      <c r="H45" s="4">
        <v>321.7</v>
      </c>
      <c r="I45" s="34">
        <v>80008.176526999989</v>
      </c>
      <c r="J45" s="35">
        <v>14.329621380846325</v>
      </c>
      <c r="K45" s="35">
        <v>12.68083093539359</v>
      </c>
      <c r="L45" s="35">
        <v>8.2749554153473639</v>
      </c>
      <c r="M45" s="35">
        <v>7.6610040292782502</v>
      </c>
      <c r="N45" s="4">
        <v>22.45</v>
      </c>
      <c r="O45" s="4">
        <v>15.483539094650196</v>
      </c>
      <c r="P45" s="35">
        <v>1.21852657755673</v>
      </c>
      <c r="Q45" s="36">
        <f t="shared" si="0"/>
        <v>78.260869565697391</v>
      </c>
      <c r="R45" s="36" t="str">
        <f t="shared" si="1"/>
        <v xml:space="preserve"> </v>
      </c>
      <c r="S45" s="37">
        <f t="shared" si="2"/>
        <v>0.11905502068516012</v>
      </c>
      <c r="T45" s="37" t="str">
        <f t="shared" si="3"/>
        <v/>
      </c>
      <c r="U45" s="37" t="str">
        <f t="shared" si="4"/>
        <v/>
      </c>
      <c r="V45" s="37">
        <f t="shared" si="5"/>
        <v>-0.38424415275880763</v>
      </c>
      <c r="W45" s="37" t="str">
        <f t="shared" si="6"/>
        <v/>
      </c>
      <c r="X45" s="37">
        <f t="shared" si="7"/>
        <v>-0.44945236546228939</v>
      </c>
      <c r="Y45" s="1" t="str">
        <f t="shared" si="8"/>
        <v xml:space="preserve"> </v>
      </c>
      <c r="Z45" s="1">
        <f t="shared" si="9"/>
        <v>63</v>
      </c>
      <c r="AA45" s="1" t="str">
        <f t="shared" si="8"/>
        <v xml:space="preserve"> </v>
      </c>
      <c r="AB45" s="1">
        <f t="shared" si="10"/>
        <v>26</v>
      </c>
      <c r="AC45" s="1">
        <f t="shared" si="20"/>
        <v>104</v>
      </c>
      <c r="AD45" s="1" t="str">
        <f t="shared" si="12"/>
        <v xml:space="preserve"> </v>
      </c>
      <c r="AE45" s="1">
        <f t="shared" si="13"/>
        <v>58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543</v>
      </c>
      <c r="AP45" t="s">
        <v>1270</v>
      </c>
      <c r="AQ45" s="22">
        <v>38.424415275880762</v>
      </c>
      <c r="AR45" s="21">
        <v>44.945236546228941</v>
      </c>
      <c r="AS45">
        <v>11.905502020516012</v>
      </c>
      <c r="AT45">
        <v>-38.424415275880762</v>
      </c>
      <c r="AU45">
        <v>-44.945236546228941</v>
      </c>
      <c r="AV45" t="s">
        <v>1384</v>
      </c>
    </row>
    <row r="46" spans="1:48" x14ac:dyDescent="0.25">
      <c r="A46" s="14">
        <v>4.9000000000000017E-10</v>
      </c>
      <c r="B46" t="s">
        <v>260</v>
      </c>
      <c r="C46" s="4">
        <v>6</v>
      </c>
      <c r="D46" s="4">
        <v>2</v>
      </c>
      <c r="E46" s="4">
        <v>9</v>
      </c>
      <c r="F46" s="4">
        <v>17</v>
      </c>
      <c r="G46" s="4">
        <v>214</v>
      </c>
      <c r="H46" s="4">
        <v>209.47</v>
      </c>
      <c r="I46" s="34">
        <v>47888.26641556</v>
      </c>
      <c r="J46" s="35">
        <v>21.724745903339556</v>
      </c>
      <c r="K46" s="35">
        <v>19.565664113581171</v>
      </c>
      <c r="L46" s="35">
        <v>16.595746244609614</v>
      </c>
      <c r="M46" s="35">
        <v>15.665363615045143</v>
      </c>
      <c r="N46" s="4">
        <v>9.6419999999999995</v>
      </c>
      <c r="O46" s="4">
        <v>5.1472191930207147</v>
      </c>
      <c r="P46" s="35">
        <v>0.88318136248627488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/>
      </c>
      <c r="V46" s="37" t="str">
        <f t="shared" si="5"/>
        <v/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 t="str">
        <f t="shared" si="20"/>
        <v xml:space="preserve"> </v>
      </c>
      <c r="AD46" s="1" t="str">
        <f t="shared" si="12"/>
        <v xml:space="preserve"> </v>
      </c>
      <c r="AE46" s="1" t="str">
        <f t="shared" si="13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260</v>
      </c>
      <c r="AP46" t="s">
        <v>1239</v>
      </c>
      <c r="AQ46" s="22">
        <v>6.6469450638031997</v>
      </c>
      <c r="AR46" s="21">
        <v>-10.414478142229067</v>
      </c>
      <c r="AS46">
        <v>2.1626008497636962</v>
      </c>
      <c r="AT46">
        <v>-6.6469450638031997</v>
      </c>
      <c r="AU46">
        <v>10.414478142229067</v>
      </c>
      <c r="AV46" t="s">
        <v>1385</v>
      </c>
    </row>
    <row r="47" spans="1:48" x14ac:dyDescent="0.25">
      <c r="A47" s="14">
        <v>5.0000000000000013E-10</v>
      </c>
      <c r="B47" t="s">
        <v>456</v>
      </c>
      <c r="C47" s="4">
        <v>5</v>
      </c>
      <c r="D47" s="4">
        <v>1</v>
      </c>
      <c r="E47" s="4">
        <v>8</v>
      </c>
      <c r="F47" s="4">
        <v>14</v>
      </c>
      <c r="G47" s="4">
        <v>62</v>
      </c>
      <c r="H47" s="4">
        <v>58.04</v>
      </c>
      <c r="I47" s="34">
        <v>9371.5891386399999</v>
      </c>
      <c r="J47" s="35">
        <v>28.904382470119522</v>
      </c>
      <c r="K47" s="35">
        <v>24.304857621440537</v>
      </c>
      <c r="L47" s="35">
        <v>17.6201682618698</v>
      </c>
      <c r="M47" s="35">
        <v>15.455972850211268</v>
      </c>
      <c r="N47" s="4">
        <v>2.008</v>
      </c>
      <c r="O47" s="4">
        <v>-9.5495495495495568</v>
      </c>
      <c r="P47" s="35">
        <v>1.8159889731219849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456</v>
      </c>
      <c r="AP47" t="s">
        <v>1237</v>
      </c>
      <c r="AQ47" s="22">
        <v>-24.204555332227073</v>
      </c>
      <c r="AR47" s="21">
        <v>-17.230141672269617</v>
      </c>
      <c r="AS47">
        <v>6.8228807718814677</v>
      </c>
      <c r="AT47">
        <v>24.204555332227073</v>
      </c>
      <c r="AU47">
        <v>17.230141672269617</v>
      </c>
      <c r="AV47" t="s">
        <v>1386</v>
      </c>
    </row>
    <row r="48" spans="1:48" x14ac:dyDescent="0.25">
      <c r="A48" s="14">
        <v>5.100000000000001E-10</v>
      </c>
      <c r="B48" t="s">
        <v>1148</v>
      </c>
      <c r="C48" s="4">
        <v>13</v>
      </c>
      <c r="D48" s="4">
        <v>1</v>
      </c>
      <c r="E48" s="4">
        <v>16</v>
      </c>
      <c r="F48" s="4">
        <v>30</v>
      </c>
      <c r="G48" s="4">
        <v>20</v>
      </c>
      <c r="H48" s="4">
        <v>16.64</v>
      </c>
      <c r="I48" s="34">
        <v>6281.2369484800001</v>
      </c>
      <c r="J48" s="35" t="s">
        <v>1234</v>
      </c>
      <c r="K48" s="35">
        <v>26.329113924050635</v>
      </c>
      <c r="L48" s="35">
        <v>7.8122960422703125</v>
      </c>
      <c r="M48" s="35">
        <v>5.8960456668910792</v>
      </c>
      <c r="N48" s="4">
        <v>-1.137</v>
      </c>
      <c r="O48" s="4" t="s">
        <v>119</v>
      </c>
      <c r="P48" s="35">
        <v>0.70913461538461542</v>
      </c>
      <c r="Q48" s="36" t="str">
        <f t="shared" si="0"/>
        <v xml:space="preserve"> </v>
      </c>
      <c r="R48" s="36" t="str">
        <f t="shared" si="1"/>
        <v xml:space="preserve"> </v>
      </c>
      <c r="S48" s="37">
        <f t="shared" si="2"/>
        <v>0.20192307743307686</v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/>
      </c>
      <c r="X48" s="37">
        <f t="shared" si="7"/>
        <v>-0.48023392387067132</v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>
        <f t="shared" si="10"/>
        <v>23</v>
      </c>
      <c r="AC48" s="1">
        <f t="shared" si="20"/>
        <v>27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1148</v>
      </c>
      <c r="AP48" t="s">
        <v>1291</v>
      </c>
      <c r="AQ48" s="22" t="e">
        <v>#VALUE!</v>
      </c>
      <c r="AR48" s="21">
        <v>48.023392387067133</v>
      </c>
      <c r="AS48">
        <v>20.192307692307686</v>
      </c>
      <c r="AT48" t="e">
        <v>#VALUE!</v>
      </c>
      <c r="AU48">
        <v>-48.023392387067133</v>
      </c>
      <c r="AV48" t="s">
        <v>1387</v>
      </c>
    </row>
    <row r="49" spans="1:48" x14ac:dyDescent="0.25">
      <c r="A49" s="14">
        <v>5.2000000000000007E-10</v>
      </c>
      <c r="B49" t="s">
        <v>257</v>
      </c>
      <c r="C49" s="4">
        <v>14</v>
      </c>
      <c r="D49" s="4">
        <v>0</v>
      </c>
      <c r="E49" s="4">
        <v>14</v>
      </c>
      <c r="F49" s="4">
        <v>28</v>
      </c>
      <c r="G49" s="4">
        <v>308</v>
      </c>
      <c r="H49" s="4">
        <v>282.61</v>
      </c>
      <c r="I49" s="34">
        <v>62470.67569443</v>
      </c>
      <c r="J49" s="35">
        <v>33.865787896944276</v>
      </c>
      <c r="K49" s="35">
        <v>30.38163835734251</v>
      </c>
      <c r="L49" s="35">
        <v>17.729005418063224</v>
      </c>
      <c r="M49" s="35">
        <v>16.170555688111413</v>
      </c>
      <c r="N49" s="4">
        <v>9.3019999999999996</v>
      </c>
      <c r="O49" s="4">
        <v>11.002386634844854</v>
      </c>
      <c r="P49" s="35">
        <v>1.9588832666926153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 t="str">
        <f t="shared" si="13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257</v>
      </c>
      <c r="AP49" t="s">
        <v>1241</v>
      </c>
      <c r="AQ49" s="22">
        <v>-45.524130503871227</v>
      </c>
      <c r="AR49" s="21">
        <v>-17.954254805024018</v>
      </c>
      <c r="AS49">
        <v>8.9841123810197701</v>
      </c>
      <c r="AT49">
        <v>45.524130503871227</v>
      </c>
      <c r="AU49">
        <v>17.954254805024018</v>
      </c>
      <c r="AV49" t="s">
        <v>1388</v>
      </c>
    </row>
    <row r="50" spans="1:48" x14ac:dyDescent="0.25">
      <c r="A50" s="14">
        <v>5.3000000000000003E-10</v>
      </c>
      <c r="B50" t="s">
        <v>510</v>
      </c>
      <c r="C50" s="4">
        <v>10</v>
      </c>
      <c r="D50" s="4">
        <v>1</v>
      </c>
      <c r="E50" s="4">
        <v>7</v>
      </c>
      <c r="F50" s="4">
        <v>18</v>
      </c>
      <c r="G50" s="4">
        <v>140.5</v>
      </c>
      <c r="H50" s="4">
        <v>133.1</v>
      </c>
      <c r="I50" s="34">
        <v>39817.497358099994</v>
      </c>
      <c r="J50" s="35">
        <v>36.85959567986707</v>
      </c>
      <c r="K50" s="35">
        <v>31.421152030217186</v>
      </c>
      <c r="L50" s="35">
        <v>22.34817745009137</v>
      </c>
      <c r="M50" s="35">
        <v>19.748956367293257</v>
      </c>
      <c r="N50" s="4">
        <v>3.6110000000000002</v>
      </c>
      <c r="O50" s="4">
        <v>-3.4491978609625669</v>
      </c>
      <c r="P50" s="35">
        <v>0.86626596543951917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510</v>
      </c>
      <c r="AP50" t="s">
        <v>1252</v>
      </c>
      <c r="AQ50" s="22">
        <v>-58.388773601245411</v>
      </c>
      <c r="AR50" s="21">
        <v>-48.686435319728247</v>
      </c>
      <c r="AS50">
        <v>5.5597295266716751</v>
      </c>
      <c r="AT50">
        <v>58.388773601245411</v>
      </c>
      <c r="AU50">
        <v>48.686435319728247</v>
      </c>
      <c r="AV50" t="s">
        <v>1389</v>
      </c>
    </row>
    <row r="51" spans="1:48" x14ac:dyDescent="0.25">
      <c r="A51" s="14">
        <v>5.4E-10</v>
      </c>
      <c r="B51" t="s">
        <v>820</v>
      </c>
      <c r="C51" s="4">
        <v>20</v>
      </c>
      <c r="D51" s="4">
        <v>4</v>
      </c>
      <c r="E51" s="4">
        <v>3</v>
      </c>
      <c r="F51" s="4">
        <v>27</v>
      </c>
      <c r="G51" s="4">
        <v>138.5</v>
      </c>
      <c r="H51" s="4">
        <v>143.85</v>
      </c>
      <c r="I51" s="34">
        <v>38843.150049899996</v>
      </c>
      <c r="J51" s="35" t="s">
        <v>1234</v>
      </c>
      <c r="K51" s="35">
        <v>36.04359809571536</v>
      </c>
      <c r="L51" s="35">
        <v>26.596077050786072</v>
      </c>
      <c r="M51" s="35">
        <v>17.345514036784419</v>
      </c>
      <c r="N51" s="4">
        <v>1.7690000000000001</v>
      </c>
      <c r="O51" s="4">
        <v>-63.145833333333336</v>
      </c>
      <c r="P51" s="35">
        <v>0.28501911713590544</v>
      </c>
      <c r="Q51" s="36">
        <f t="shared" si="0"/>
        <v>74.074074074614074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 xml:space="preserve"> </v>
      </c>
      <c r="V51" s="37" t="str">
        <f t="shared" si="5"/>
        <v xml:space="preserve"> </v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>
        <f t="shared" si="13"/>
        <v>84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>
        <f t="shared" si="18"/>
        <v>-63.145833332793337</v>
      </c>
      <c r="AM51" s="1" t="str">
        <f t="shared" si="19"/>
        <v xml:space="preserve"> </v>
      </c>
      <c r="AN51" s="1">
        <f t="shared" si="19"/>
        <v>8</v>
      </c>
      <c r="AO51" t="s">
        <v>820</v>
      </c>
      <c r="AP51" t="s">
        <v>1244</v>
      </c>
      <c r="AQ51" s="22" t="e">
        <v>#VALUE!</v>
      </c>
      <c r="AR51" s="21">
        <v>-76.948473717888973</v>
      </c>
      <c r="AS51">
        <v>-3.7191518943343715</v>
      </c>
      <c r="AT51" t="e">
        <v>#VALUE!</v>
      </c>
      <c r="AU51">
        <v>76.948473717888973</v>
      </c>
      <c r="AV51" t="s">
        <v>1390</v>
      </c>
    </row>
    <row r="52" spans="1:48" x14ac:dyDescent="0.25">
      <c r="A52" s="14">
        <v>5.4999999999999996E-10</v>
      </c>
      <c r="B52" t="s">
        <v>601</v>
      </c>
      <c r="C52" s="4">
        <v>11</v>
      </c>
      <c r="D52" s="4">
        <v>0</v>
      </c>
      <c r="E52" s="4">
        <v>1</v>
      </c>
      <c r="F52" s="4">
        <v>12</v>
      </c>
      <c r="G52" s="4">
        <v>192</v>
      </c>
      <c r="H52" s="4">
        <v>171.64</v>
      </c>
      <c r="I52" s="34">
        <v>24959.260254319997</v>
      </c>
      <c r="J52" s="35" t="s">
        <v>1234</v>
      </c>
      <c r="K52" s="35" t="s">
        <v>1234</v>
      </c>
      <c r="L52" s="35">
        <v>27.088901116427436</v>
      </c>
      <c r="M52" s="35">
        <v>25.847047365417541</v>
      </c>
      <c r="N52" s="4">
        <v>3.2290000000000001</v>
      </c>
      <c r="O52" s="4">
        <v>-21.186233829631444</v>
      </c>
      <c r="P52" s="35">
        <v>2.5815660685154977</v>
      </c>
      <c r="Q52" s="36">
        <f t="shared" si="0"/>
        <v>91.666666667216674</v>
      </c>
      <c r="R52" s="36" t="str">
        <f t="shared" si="1"/>
        <v xml:space="preserve"> </v>
      </c>
      <c r="S52" s="37">
        <f t="shared" si="2"/>
        <v>0.11862036876253797</v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 t="str">
        <f t="shared" si="7"/>
        <v/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 t="str">
        <f t="shared" si="10"/>
        <v xml:space="preserve"> </v>
      </c>
      <c r="AC52" s="1">
        <f t="shared" si="20"/>
        <v>106</v>
      </c>
      <c r="AD52" s="1" t="str">
        <f t="shared" si="12"/>
        <v xml:space="preserve"> </v>
      </c>
      <c r="AE52" s="1">
        <f t="shared" si="13"/>
        <v>10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601</v>
      </c>
      <c r="AP52" t="s">
        <v>1248</v>
      </c>
      <c r="AQ52" s="22" t="e">
        <v>#VALUE!</v>
      </c>
      <c r="AR52" s="21">
        <v>-80.227320671902703</v>
      </c>
      <c r="AS52">
        <v>11.862036821253795</v>
      </c>
      <c r="AT52" t="e">
        <v>#VALUE!</v>
      </c>
      <c r="AU52">
        <v>80.227320671902703</v>
      </c>
      <c r="AV52" t="s">
        <v>1391</v>
      </c>
    </row>
    <row r="53" spans="1:48" x14ac:dyDescent="0.25">
      <c r="A53" s="14">
        <v>5.5999999999999993E-10</v>
      </c>
      <c r="B53" t="s">
        <v>1066</v>
      </c>
      <c r="C53" s="4">
        <v>9</v>
      </c>
      <c r="D53" s="4">
        <v>1</v>
      </c>
      <c r="E53" s="4">
        <v>2</v>
      </c>
      <c r="F53" s="4">
        <v>12</v>
      </c>
      <c r="G53" s="4">
        <v>108</v>
      </c>
      <c r="H53" s="4">
        <v>89.45</v>
      </c>
      <c r="I53" s="34">
        <v>11273.976195700001</v>
      </c>
      <c r="J53" s="35">
        <v>18.979418629323149</v>
      </c>
      <c r="K53" s="35">
        <v>17.765640516385304</v>
      </c>
      <c r="L53" s="35">
        <v>12.493115158753858</v>
      </c>
      <c r="M53" s="35">
        <v>11.267354398563736</v>
      </c>
      <c r="N53" s="4">
        <v>5.0350000000000001</v>
      </c>
      <c r="O53" s="4">
        <v>6.6737288135593307</v>
      </c>
      <c r="P53" s="35">
        <v>2.7758524315259923</v>
      </c>
      <c r="Q53" s="36">
        <f t="shared" si="0"/>
        <v>75.000000000559993</v>
      </c>
      <c r="R53" s="36" t="str">
        <f t="shared" si="1"/>
        <v xml:space="preserve"> </v>
      </c>
      <c r="S53" s="37">
        <f t="shared" si="2"/>
        <v>0.20737842426039127</v>
      </c>
      <c r="T53" s="37" t="str">
        <f t="shared" si="3"/>
        <v/>
      </c>
      <c r="U53" s="37" t="str">
        <f t="shared" si="4"/>
        <v/>
      </c>
      <c r="V53" s="37">
        <f t="shared" si="5"/>
        <v>-0.184438465773761</v>
      </c>
      <c r="W53" s="37" t="str">
        <f t="shared" si="6"/>
        <v/>
      </c>
      <c r="X53" s="37">
        <f t="shared" si="7"/>
        <v>-0.16881062755908205</v>
      </c>
      <c r="Y53" s="1" t="str">
        <f t="shared" si="8"/>
        <v xml:space="preserve"> </v>
      </c>
      <c r="Z53" s="1">
        <f t="shared" si="9"/>
        <v>122</v>
      </c>
      <c r="AA53" s="1" t="str">
        <f t="shared" si="8"/>
        <v xml:space="preserve"> </v>
      </c>
      <c r="AB53" s="1">
        <f t="shared" si="10"/>
        <v>125</v>
      </c>
      <c r="AC53" s="1">
        <f t="shared" si="20"/>
        <v>24</v>
      </c>
      <c r="AD53" s="1" t="str">
        <f t="shared" si="12"/>
        <v xml:space="preserve"> </v>
      </c>
      <c r="AE53" s="1">
        <f t="shared" si="13"/>
        <v>79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1066</v>
      </c>
      <c r="AP53" t="s">
        <v>1246</v>
      </c>
      <c r="AQ53" s="22">
        <v>18.4438465773761</v>
      </c>
      <c r="AR53" s="21">
        <v>16.881062755908204</v>
      </c>
      <c r="AS53">
        <v>20.737842370039129</v>
      </c>
      <c r="AT53">
        <v>-18.4438465773761</v>
      </c>
      <c r="AU53">
        <v>-16.881062755908204</v>
      </c>
      <c r="AV53" t="s">
        <v>1392</v>
      </c>
    </row>
    <row r="54" spans="1:48" x14ac:dyDescent="0.25">
      <c r="A54" s="14">
        <v>5.6999999999999989E-10</v>
      </c>
      <c r="B54" t="s">
        <v>502</v>
      </c>
      <c r="C54" s="4">
        <v>31</v>
      </c>
      <c r="D54" s="4">
        <v>2</v>
      </c>
      <c r="E54" s="4">
        <v>3</v>
      </c>
      <c r="F54" s="4">
        <v>36</v>
      </c>
      <c r="G54" s="4">
        <v>100</v>
      </c>
      <c r="H54" s="4">
        <v>94.6</v>
      </c>
      <c r="I54" s="34">
        <v>73112.289700999987</v>
      </c>
      <c r="J54" s="35">
        <v>27.963346142477089</v>
      </c>
      <c r="K54" s="35">
        <v>26.943890629450298</v>
      </c>
      <c r="L54" s="35">
        <v>19.437896236102375</v>
      </c>
      <c r="M54" s="35">
        <v>19.362634722173716</v>
      </c>
      <c r="N54" s="4">
        <v>3.383</v>
      </c>
      <c r="O54" s="4">
        <v>50.355555555555554</v>
      </c>
      <c r="P54" s="35">
        <v>0.46194503171247364</v>
      </c>
      <c r="Q54" s="36">
        <f t="shared" si="0"/>
        <v>86.111111111681112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>
        <f t="shared" si="13"/>
        <v>25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6"/>
        <v xml:space="preserve"> </v>
      </c>
      <c r="AK54" s="25">
        <f t="shared" si="17"/>
        <v>50.355555556125552</v>
      </c>
      <c r="AL54" s="25" t="str">
        <f t="shared" si="18"/>
        <v xml:space="preserve"> </v>
      </c>
      <c r="AM54" s="1">
        <f t="shared" si="19"/>
        <v>21</v>
      </c>
      <c r="AN54" s="1" t="str">
        <f t="shared" si="19"/>
        <v xml:space="preserve"> </v>
      </c>
      <c r="AO54" t="s">
        <v>502</v>
      </c>
      <c r="AP54" t="s">
        <v>1328</v>
      </c>
      <c r="AQ54" s="22">
        <v>-20.160843319104906</v>
      </c>
      <c r="AR54" s="21">
        <v>-29.323812105716417</v>
      </c>
      <c r="AS54">
        <v>5.7082452431289621</v>
      </c>
      <c r="AT54">
        <v>20.160843319104906</v>
      </c>
      <c r="AU54">
        <v>29.323812105716417</v>
      </c>
      <c r="AV54" t="s">
        <v>1393</v>
      </c>
    </row>
    <row r="55" spans="1:48" x14ac:dyDescent="0.25">
      <c r="A55" s="14">
        <v>5.7999999999999986E-10</v>
      </c>
      <c r="B55" t="s">
        <v>479</v>
      </c>
      <c r="C55" s="4">
        <v>6</v>
      </c>
      <c r="D55" s="4">
        <v>1</v>
      </c>
      <c r="E55" s="4">
        <v>14</v>
      </c>
      <c r="F55" s="4">
        <v>21</v>
      </c>
      <c r="G55" s="4">
        <v>175</v>
      </c>
      <c r="H55" s="4">
        <v>165.46</v>
      </c>
      <c r="I55" s="34">
        <v>23099.702327179999</v>
      </c>
      <c r="J55" s="35">
        <v>33.884906819578127</v>
      </c>
      <c r="K55" s="35">
        <v>39.134342478713343</v>
      </c>
      <c r="L55" s="35">
        <v>21.154158362348003</v>
      </c>
      <c r="M55" s="35">
        <v>21.601083620309051</v>
      </c>
      <c r="N55" s="4">
        <v>4.883</v>
      </c>
      <c r="O55" s="4">
        <v>9.9279603782080095</v>
      </c>
      <c r="P55" s="35">
        <v>3.9290462951770819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>
        <f t="shared" si="14"/>
        <v>3.929046295757082</v>
      </c>
      <c r="AH55" s="38" t="str">
        <f t="shared" si="15"/>
        <v xml:space="preserve"> </v>
      </c>
      <c r="AI55" s="1">
        <f t="shared" si="16"/>
        <v>49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479</v>
      </c>
      <c r="AP55" t="s">
        <v>1248</v>
      </c>
      <c r="AQ55" s="22">
        <v>-45.60628611769981</v>
      </c>
      <c r="AR55" s="21">
        <v>-40.742412042807771</v>
      </c>
      <c r="AS55">
        <v>5.7657439864619686</v>
      </c>
      <c r="AT55">
        <v>45.60628611769981</v>
      </c>
      <c r="AU55">
        <v>40.742412042807771</v>
      </c>
      <c r="AV55" t="s">
        <v>1394</v>
      </c>
    </row>
    <row r="56" spans="1:48" x14ac:dyDescent="0.25">
      <c r="A56" s="14">
        <v>5.8999999999999982E-10</v>
      </c>
      <c r="B56" t="s">
        <v>213</v>
      </c>
      <c r="C56" s="4">
        <v>27</v>
      </c>
      <c r="D56" s="4">
        <v>1</v>
      </c>
      <c r="E56" s="4">
        <v>5</v>
      </c>
      <c r="F56" s="4">
        <v>33</v>
      </c>
      <c r="G56" s="4">
        <v>470</v>
      </c>
      <c r="H56" s="4">
        <v>466.82</v>
      </c>
      <c r="I56" s="34">
        <v>189861.81774475999</v>
      </c>
      <c r="J56" s="35">
        <v>21.176737434222463</v>
      </c>
      <c r="K56" s="35">
        <v>17.687935738102457</v>
      </c>
      <c r="L56" s="35">
        <v>16.143055954377616</v>
      </c>
      <c r="M56" s="35">
        <v>14.685070360521276</v>
      </c>
      <c r="N56" s="4">
        <v>26.391999999999999</v>
      </c>
      <c r="O56" s="4">
        <v>19.097472924187723</v>
      </c>
      <c r="P56" s="35">
        <v>3.0523542264684465</v>
      </c>
      <c r="Q56" s="36">
        <f t="shared" si="0"/>
        <v>81.818181818771819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39</v>
      </c>
      <c r="AF56" s="1" t="str">
        <f t="shared" si="13"/>
        <v xml:space="preserve"> </v>
      </c>
      <c r="AG56" s="38">
        <f t="shared" si="14"/>
        <v>3.0523542270584465</v>
      </c>
      <c r="AH56" s="38" t="str">
        <f t="shared" si="15"/>
        <v xml:space="preserve"> </v>
      </c>
      <c r="AI56" s="1">
        <f t="shared" si="16"/>
        <v>90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213</v>
      </c>
      <c r="AP56" t="s">
        <v>1252</v>
      </c>
      <c r="AQ56" s="22">
        <v>9.0017834103877306</v>
      </c>
      <c r="AR56" s="21">
        <v>-7.4026483986732394</v>
      </c>
      <c r="AS56">
        <v>0.68120474701169886</v>
      </c>
      <c r="AT56">
        <v>-9.0017834103877306</v>
      </c>
      <c r="AU56">
        <v>7.4026483986732394</v>
      </c>
      <c r="AV56" t="s">
        <v>1395</v>
      </c>
    </row>
    <row r="57" spans="1:48" x14ac:dyDescent="0.25">
      <c r="A57" s="14">
        <v>5.9999999999999979E-10</v>
      </c>
      <c r="B57" t="s">
        <v>265</v>
      </c>
      <c r="C57" s="4">
        <v>9</v>
      </c>
      <c r="D57" s="4">
        <v>2</v>
      </c>
      <c r="E57" s="4">
        <v>4</v>
      </c>
      <c r="F57" s="4">
        <v>15</v>
      </c>
      <c r="G57" s="4">
        <v>170</v>
      </c>
      <c r="H57" s="4">
        <v>159.77000000000001</v>
      </c>
      <c r="I57" s="34">
        <v>13327.649443940001</v>
      </c>
      <c r="J57" s="35">
        <v>23.464532236745484</v>
      </c>
      <c r="K57" s="35">
        <v>21.967551216829367</v>
      </c>
      <c r="L57" s="35">
        <v>14.705175116604003</v>
      </c>
      <c r="M57" s="35">
        <v>13.968557739799547</v>
      </c>
      <c r="N57" s="4">
        <v>6.8090000000000002</v>
      </c>
      <c r="O57" s="4">
        <v>3.1666666666666607</v>
      </c>
      <c r="P57" s="35">
        <v>1.5747637228515989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/>
      </c>
      <c r="V57" s="37" t="str">
        <f t="shared" si="5"/>
        <v/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265</v>
      </c>
      <c r="AP57" t="s">
        <v>1241</v>
      </c>
      <c r="AQ57" s="22">
        <v>-0.82906270550844319</v>
      </c>
      <c r="AR57" s="21">
        <v>2.1638308661595551</v>
      </c>
      <c r="AS57">
        <v>6.4029542467296752</v>
      </c>
      <c r="AT57">
        <v>0.82906270550844319</v>
      </c>
      <c r="AU57">
        <v>-2.1638308661595551</v>
      </c>
      <c r="AV57" t="s">
        <v>1396</v>
      </c>
    </row>
    <row r="58" spans="1:48" x14ac:dyDescent="0.25">
      <c r="A58" s="14">
        <v>6.0999999999999975E-10</v>
      </c>
      <c r="B58" t="s">
        <v>233</v>
      </c>
      <c r="C58" s="4">
        <v>9</v>
      </c>
      <c r="D58" s="4">
        <v>1</v>
      </c>
      <c r="E58" s="4">
        <v>8</v>
      </c>
      <c r="F58" s="4">
        <v>18</v>
      </c>
      <c r="G58" s="4">
        <v>167</v>
      </c>
      <c r="H58" s="4">
        <v>160.9</v>
      </c>
      <c r="I58" s="34">
        <v>29166.663995500003</v>
      </c>
      <c r="J58" s="35" t="s">
        <v>1234</v>
      </c>
      <c r="K58" s="35">
        <v>37.939165291204908</v>
      </c>
      <c r="L58" s="35">
        <v>20.259372549019609</v>
      </c>
      <c r="M58" s="35">
        <v>18.935454063178202</v>
      </c>
      <c r="N58" s="4">
        <v>3.9</v>
      </c>
      <c r="O58" s="4">
        <v>8.0332409972299175</v>
      </c>
      <c r="P58" s="35">
        <v>1.4574269732753264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 xml:space="preserve"> </v>
      </c>
      <c r="V58" s="37" t="str">
        <f t="shared" si="5"/>
        <v xml:space="preserve"> </v>
      </c>
      <c r="W58" s="37" t="str">
        <f t="shared" si="6"/>
        <v/>
      </c>
      <c r="X58" s="37" t="str">
        <f t="shared" si="7"/>
        <v/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 t="str">
        <f t="shared" si="10"/>
        <v xml:space="preserve"> 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233</v>
      </c>
      <c r="AP58" t="s">
        <v>1246</v>
      </c>
      <c r="AQ58" s="22" t="e">
        <v>#VALUE!</v>
      </c>
      <c r="AR58" s="21">
        <v>-34.789241442852713</v>
      </c>
      <c r="AS58">
        <v>3.7911746426351645</v>
      </c>
      <c r="AT58" t="e">
        <v>#VALUE!</v>
      </c>
      <c r="AU58">
        <v>34.789241442852713</v>
      </c>
      <c r="AV58" t="s">
        <v>1397</v>
      </c>
    </row>
    <row r="59" spans="1:48" x14ac:dyDescent="0.25">
      <c r="A59" s="14">
        <v>6.1999999999999972E-10</v>
      </c>
      <c r="B59" t="s">
        <v>211</v>
      </c>
      <c r="C59" s="4">
        <v>14</v>
      </c>
      <c r="D59" s="4">
        <v>3</v>
      </c>
      <c r="E59" s="4">
        <v>14</v>
      </c>
      <c r="F59" s="4">
        <v>31</v>
      </c>
      <c r="G59" s="4">
        <v>128</v>
      </c>
      <c r="H59" s="4">
        <v>127.43</v>
      </c>
      <c r="I59" s="34">
        <v>102606.88461593</v>
      </c>
      <c r="J59" s="35">
        <v>37.835510688836109</v>
      </c>
      <c r="K59" s="35">
        <v>18.446728430804864</v>
      </c>
      <c r="L59" s="35">
        <v>28.66630896517659</v>
      </c>
      <c r="M59" s="35">
        <v>13.687486438679246</v>
      </c>
      <c r="N59" s="4">
        <v>3.3679999999999999</v>
      </c>
      <c r="O59" s="4">
        <v>-58.926829268292678</v>
      </c>
      <c r="P59" s="35">
        <v>1.3999843051086871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>
        <f t="shared" si="18"/>
        <v>-58.92682926767268</v>
      </c>
      <c r="AM59" s="1" t="str">
        <f t="shared" si="19"/>
        <v xml:space="preserve"> </v>
      </c>
      <c r="AN59" s="1">
        <f t="shared" si="19"/>
        <v>5</v>
      </c>
      <c r="AO59" t="s">
        <v>211</v>
      </c>
      <c r="AP59" t="s">
        <v>1239</v>
      </c>
      <c r="AQ59" s="22">
        <v>-62.582362232877742</v>
      </c>
      <c r="AR59" s="21">
        <v>-90.722098181149377</v>
      </c>
      <c r="AS59">
        <v>0.44730440241700364</v>
      </c>
      <c r="AT59">
        <v>62.582362232877742</v>
      </c>
      <c r="AU59">
        <v>90.722098181149377</v>
      </c>
      <c r="AV59" t="s">
        <v>1398</v>
      </c>
    </row>
    <row r="60" spans="1:48" x14ac:dyDescent="0.25">
      <c r="A60" s="14">
        <v>6.2999999999999969E-10</v>
      </c>
      <c r="B60" t="s">
        <v>264</v>
      </c>
      <c r="C60" s="4">
        <v>15</v>
      </c>
      <c r="D60" s="4">
        <v>0</v>
      </c>
      <c r="E60" s="4">
        <v>9</v>
      </c>
      <c r="F60" s="4">
        <v>24</v>
      </c>
      <c r="G60" s="4">
        <v>1365</v>
      </c>
      <c r="H60" s="4">
        <v>1246.4100000000001</v>
      </c>
      <c r="I60" s="34">
        <v>28367.177309459999</v>
      </c>
      <c r="J60" s="35">
        <v>18.912222137925802</v>
      </c>
      <c r="K60" s="35">
        <v>16.457299038766241</v>
      </c>
      <c r="L60" s="35">
        <v>12.290370961199566</v>
      </c>
      <c r="M60" s="35">
        <v>11.393684119608702</v>
      </c>
      <c r="N60" s="4">
        <v>75.736000000000004</v>
      </c>
      <c r="O60" s="4">
        <v>5.2941830719608598</v>
      </c>
      <c r="P60" s="35">
        <v>0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>
        <f t="shared" si="5"/>
        <v>-0.18732595535860896</v>
      </c>
      <c r="W60" s="37" t="str">
        <f t="shared" si="6"/>
        <v/>
      </c>
      <c r="X60" s="37">
        <f t="shared" si="7"/>
        <v>-0.18229956287983828</v>
      </c>
      <c r="Y60" s="1" t="str">
        <f t="shared" si="8"/>
        <v xml:space="preserve"> </v>
      </c>
      <c r="Z60" s="1">
        <f t="shared" si="9"/>
        <v>120</v>
      </c>
      <c r="AA60" s="1" t="str">
        <f t="shared" si="8"/>
        <v xml:space="preserve"> </v>
      </c>
      <c r="AB60" s="1">
        <f t="shared" si="10"/>
        <v>115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264</v>
      </c>
      <c r="AP60" t="s">
        <v>1244</v>
      </c>
      <c r="AQ60" s="22">
        <v>18.732595535860895</v>
      </c>
      <c r="AR60" s="21">
        <v>18.229956287983828</v>
      </c>
      <c r="AS60">
        <v>9.5145257178616873</v>
      </c>
      <c r="AT60">
        <v>-18.732595535860895</v>
      </c>
      <c r="AU60">
        <v>-18.229956287983828</v>
      </c>
      <c r="AV60" t="s">
        <v>1399</v>
      </c>
    </row>
    <row r="61" spans="1:48" x14ac:dyDescent="0.25">
      <c r="A61" s="14">
        <v>6.3999999999999965E-10</v>
      </c>
      <c r="B61" t="s">
        <v>214</v>
      </c>
      <c r="C61" s="4">
        <v>13</v>
      </c>
      <c r="D61" s="4">
        <v>4</v>
      </c>
      <c r="E61" s="4">
        <v>11</v>
      </c>
      <c r="F61" s="4">
        <v>28</v>
      </c>
      <c r="G61" s="4">
        <v>235</v>
      </c>
      <c r="H61" s="4">
        <v>207.41</v>
      </c>
      <c r="I61" s="34">
        <v>117089.10217325999</v>
      </c>
      <c r="J61" s="35" t="s">
        <v>1234</v>
      </c>
      <c r="K61" s="35" t="s">
        <v>1234</v>
      </c>
      <c r="L61" s="35" t="s">
        <v>1234</v>
      </c>
      <c r="M61" s="35">
        <v>23.746091320621016</v>
      </c>
      <c r="N61" s="4">
        <v>-9.1440000000000001</v>
      </c>
      <c r="O61" s="4">
        <v>-163.51585014409221</v>
      </c>
      <c r="P61" s="35">
        <v>0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"/>
        <v>0.13302155215632044</v>
      </c>
      <c r="T61" s="37" t="str">
        <f t="shared" si="3"/>
        <v/>
      </c>
      <c r="U61" s="37" t="str">
        <f t="shared" si="4"/>
        <v xml:space="preserve"> </v>
      </c>
      <c r="V61" s="37" t="str">
        <f t="shared" si="5"/>
        <v xml:space="preserve"> </v>
      </c>
      <c r="W61" s="37" t="str">
        <f t="shared" si="6"/>
        <v xml:space="preserve"> </v>
      </c>
      <c r="X61" s="37" t="str">
        <f t="shared" si="7"/>
        <v xml:space="preserve"> </v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>
        <f t="shared" si="20"/>
        <v>83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6"/>
        <v xml:space="preserve"> </v>
      </c>
      <c r="AK61" s="25" t="str">
        <f t="shared" si="17"/>
        <v xml:space="preserve"> </v>
      </c>
      <c r="AL61" s="25">
        <f t="shared" si="18"/>
        <v>-163.51585014345221</v>
      </c>
      <c r="AM61" s="1" t="str">
        <f t="shared" si="19"/>
        <v xml:space="preserve"> </v>
      </c>
      <c r="AN61" s="1">
        <f t="shared" si="19"/>
        <v>19</v>
      </c>
      <c r="AO61" t="s">
        <v>214</v>
      </c>
      <c r="AP61" t="s">
        <v>1237</v>
      </c>
      <c r="AQ61" s="22" t="e">
        <v>#VALUE!</v>
      </c>
      <c r="AR61" s="21" t="e">
        <v>#VALUE!</v>
      </c>
      <c r="AS61">
        <v>13.302155151632045</v>
      </c>
      <c r="AT61" t="e">
        <v>#VALUE!</v>
      </c>
      <c r="AU61" t="e">
        <v>#VALUE!</v>
      </c>
      <c r="AV61" t="s">
        <v>1400</v>
      </c>
    </row>
    <row r="62" spans="1:48" x14ac:dyDescent="0.25">
      <c r="A62" s="14">
        <v>6.4999999999999962E-10</v>
      </c>
      <c r="B62" t="s">
        <v>234</v>
      </c>
      <c r="C62" s="4">
        <v>17</v>
      </c>
      <c r="D62" s="4">
        <v>1</v>
      </c>
      <c r="E62" s="4">
        <v>11</v>
      </c>
      <c r="F62" s="4">
        <v>29</v>
      </c>
      <c r="G62" s="4">
        <v>35</v>
      </c>
      <c r="H62" s="4">
        <v>31.77</v>
      </c>
      <c r="I62" s="34">
        <v>274836.36411584995</v>
      </c>
      <c r="J62" s="35">
        <v>17.738693467336681</v>
      </c>
      <c r="K62" s="35">
        <v>13.496176720475786</v>
      </c>
      <c r="L62" s="35" t="s">
        <v>1234</v>
      </c>
      <c r="M62" s="35" t="s">
        <v>1234</v>
      </c>
      <c r="N62" s="4">
        <v>2.3540000000000001</v>
      </c>
      <c r="O62" s="4">
        <v>25.882352941176467</v>
      </c>
      <c r="P62" s="35">
        <v>2.4047843877872208</v>
      </c>
      <c r="Q62" s="36" t="str">
        <f t="shared" si="0"/>
        <v xml:space="preserve"> </v>
      </c>
      <c r="R62" s="36" t="str">
        <f t="shared" si="1"/>
        <v xml:space="preserve"> </v>
      </c>
      <c r="S62" s="37">
        <f t="shared" si="2"/>
        <v>0.10166824112843881</v>
      </c>
      <c r="T62" s="37" t="str">
        <f t="shared" si="3"/>
        <v/>
      </c>
      <c r="U62" s="37" t="str">
        <f t="shared" si="4"/>
        <v/>
      </c>
      <c r="V62" s="37">
        <f t="shared" si="5"/>
        <v>-0.2377534664292299</v>
      </c>
      <c r="W62" s="37" t="str">
        <f t="shared" si="6"/>
        <v xml:space="preserve"> </v>
      </c>
      <c r="X62" s="37" t="str">
        <f t="shared" si="7"/>
        <v xml:space="preserve"> </v>
      </c>
      <c r="Y62" s="1" t="str">
        <f t="shared" si="8"/>
        <v xml:space="preserve"> </v>
      </c>
      <c r="Z62" s="1">
        <f t="shared" si="9"/>
        <v>107</v>
      </c>
      <c r="AA62" s="1" t="str">
        <f t="shared" si="8"/>
        <v xml:space="preserve"> </v>
      </c>
      <c r="AB62" s="1" t="str">
        <f t="shared" si="10"/>
        <v xml:space="preserve"> </v>
      </c>
      <c r="AC62" s="1">
        <f t="shared" si="20"/>
        <v>139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234</v>
      </c>
      <c r="AP62" t="s">
        <v>1239</v>
      </c>
      <c r="AQ62" s="22">
        <v>23.77534664292299</v>
      </c>
      <c r="AR62" s="21" t="e">
        <v>#VALUE!</v>
      </c>
      <c r="AS62">
        <v>10.166824047843882</v>
      </c>
      <c r="AT62">
        <v>-23.77534664292299</v>
      </c>
      <c r="AU62" t="e">
        <v>#VALUE!</v>
      </c>
      <c r="AV62" t="s">
        <v>1401</v>
      </c>
    </row>
    <row r="63" spans="1:48" x14ac:dyDescent="0.25">
      <c r="A63" s="14">
        <v>6.5999999999999958E-10</v>
      </c>
      <c r="B63" t="s">
        <v>268</v>
      </c>
      <c r="C63" s="4">
        <v>13</v>
      </c>
      <c r="D63" s="4">
        <v>0</v>
      </c>
      <c r="E63" s="4">
        <v>6</v>
      </c>
      <c r="F63" s="4">
        <v>19</v>
      </c>
      <c r="G63" s="4">
        <v>94</v>
      </c>
      <c r="H63" s="4">
        <v>80.010000000000005</v>
      </c>
      <c r="I63" s="34">
        <v>40870.580023980001</v>
      </c>
      <c r="J63" s="35">
        <v>26.241390619875371</v>
      </c>
      <c r="K63" s="35">
        <v>22.991379310344829</v>
      </c>
      <c r="L63" s="35">
        <v>15.757444159648481</v>
      </c>
      <c r="M63" s="35">
        <v>14.130682340579234</v>
      </c>
      <c r="N63" s="4">
        <v>3.0489999999999999</v>
      </c>
      <c r="O63" s="4">
        <v>-7.8851963746223594</v>
      </c>
      <c r="P63" s="35">
        <v>1.3223347081614798</v>
      </c>
      <c r="Q63" s="36" t="str">
        <f t="shared" si="0"/>
        <v xml:space="preserve"> </v>
      </c>
      <c r="R63" s="36" t="str">
        <f t="shared" si="1"/>
        <v xml:space="preserve"> </v>
      </c>
      <c r="S63" s="37">
        <f t="shared" si="2"/>
        <v>0.17485314401708035</v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>
        <f t="shared" si="20"/>
        <v>37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268</v>
      </c>
      <c r="AP63" t="s">
        <v>1270</v>
      </c>
      <c r="AQ63" s="22">
        <v>-12.761456039071639</v>
      </c>
      <c r="AR63" s="21">
        <v>-4.8371039240260094</v>
      </c>
      <c r="AS63">
        <v>17.485314335708036</v>
      </c>
      <c r="AT63">
        <v>12.761456039071639</v>
      </c>
      <c r="AU63">
        <v>4.8371039240260094</v>
      </c>
      <c r="AV63" t="s">
        <v>1402</v>
      </c>
    </row>
    <row r="64" spans="1:48" x14ac:dyDescent="0.25">
      <c r="A64" s="14">
        <v>6.6999999999999955E-10</v>
      </c>
      <c r="B64" t="s">
        <v>271</v>
      </c>
      <c r="C64" s="4">
        <v>12</v>
      </c>
      <c r="D64" s="4">
        <v>2</v>
      </c>
      <c r="E64" s="4">
        <v>13</v>
      </c>
      <c r="F64" s="4">
        <v>27</v>
      </c>
      <c r="G64" s="4">
        <v>124.5</v>
      </c>
      <c r="H64" s="4">
        <v>114.5</v>
      </c>
      <c r="I64" s="34">
        <v>29649.185554000003</v>
      </c>
      <c r="J64" s="35">
        <v>19.263122476446839</v>
      </c>
      <c r="K64" s="35">
        <v>14.732372619660319</v>
      </c>
      <c r="L64" s="35">
        <v>8.9288356839144534</v>
      </c>
      <c r="M64" s="35">
        <v>7.248830688642367</v>
      </c>
      <c r="N64" s="4">
        <v>7.7720000000000002</v>
      </c>
      <c r="O64" s="4">
        <v>28.039538714991764</v>
      </c>
      <c r="P64" s="35">
        <v>1.9205240174672487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>
        <f t="shared" si="5"/>
        <v>-0.17224747355503178</v>
      </c>
      <c r="W64" s="37" t="str">
        <f t="shared" si="6"/>
        <v/>
      </c>
      <c r="X64" s="37">
        <f t="shared" si="7"/>
        <v>-0.40594853769992778</v>
      </c>
      <c r="Y64" s="1" t="str">
        <f t="shared" si="8"/>
        <v xml:space="preserve"> </v>
      </c>
      <c r="Z64" s="1">
        <f t="shared" si="9"/>
        <v>123</v>
      </c>
      <c r="AA64" s="1" t="str">
        <f t="shared" si="8"/>
        <v xml:space="preserve"> </v>
      </c>
      <c r="AB64" s="1">
        <f t="shared" si="10"/>
        <v>39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271</v>
      </c>
      <c r="AP64" t="s">
        <v>1244</v>
      </c>
      <c r="AQ64" s="22">
        <v>17.22474735550318</v>
      </c>
      <c r="AR64" s="21">
        <v>40.594853769992781</v>
      </c>
      <c r="AS64">
        <v>8.7336244541484689</v>
      </c>
      <c r="AT64">
        <v>-17.22474735550318</v>
      </c>
      <c r="AU64">
        <v>-40.594853769992781</v>
      </c>
      <c r="AV64" t="s">
        <v>1403</v>
      </c>
    </row>
    <row r="65" spans="1:48" x14ac:dyDescent="0.25">
      <c r="A65" s="14">
        <v>6.7999999999999951E-10</v>
      </c>
      <c r="B65" t="s">
        <v>269</v>
      </c>
      <c r="C65" s="4">
        <v>11</v>
      </c>
      <c r="D65" s="4">
        <v>0</v>
      </c>
      <c r="E65" s="4">
        <v>7</v>
      </c>
      <c r="F65" s="4">
        <v>18</v>
      </c>
      <c r="G65" s="4">
        <v>275</v>
      </c>
      <c r="H65" s="4">
        <v>261.89999999999998</v>
      </c>
      <c r="I65" s="34">
        <v>76174.035349500002</v>
      </c>
      <c r="J65" s="35">
        <v>26.364002415945233</v>
      </c>
      <c r="K65" s="35">
        <v>20.790664443915215</v>
      </c>
      <c r="L65" s="35">
        <v>20.097563250428816</v>
      </c>
      <c r="M65" s="35">
        <v>16.292536392473821</v>
      </c>
      <c r="N65" s="4">
        <v>12.597</v>
      </c>
      <c r="O65" s="4">
        <v>23.499999999999982</v>
      </c>
      <c r="P65" s="35">
        <v>1.461626575028637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269</v>
      </c>
      <c r="AP65" t="s">
        <v>1270</v>
      </c>
      <c r="AQ65" s="22">
        <v>-13.288329208740146</v>
      </c>
      <c r="AR65" s="21">
        <v>-33.712695140015292</v>
      </c>
      <c r="AS65">
        <v>5.0019091256204851</v>
      </c>
      <c r="AT65">
        <v>13.288329208740146</v>
      </c>
      <c r="AU65">
        <v>33.712695140015292</v>
      </c>
      <c r="AV65" t="s">
        <v>1404</v>
      </c>
    </row>
    <row r="66" spans="1:48" x14ac:dyDescent="0.25">
      <c r="A66" s="14">
        <v>6.8999999999999948E-10</v>
      </c>
      <c r="B66" t="s">
        <v>311</v>
      </c>
      <c r="C66" s="4">
        <v>1</v>
      </c>
      <c r="D66" s="4">
        <v>8</v>
      </c>
      <c r="E66" s="4">
        <v>7</v>
      </c>
      <c r="F66" s="4">
        <v>16</v>
      </c>
      <c r="G66" s="4">
        <v>25</v>
      </c>
      <c r="H66" s="4">
        <v>26.46</v>
      </c>
      <c r="I66" s="34">
        <v>13386.06502254</v>
      </c>
      <c r="J66" s="35">
        <v>9.7927461139896383</v>
      </c>
      <c r="K66" s="35">
        <v>8.9452332657200806</v>
      </c>
      <c r="L66" s="35">
        <v>11.257926397222629</v>
      </c>
      <c r="M66" s="35">
        <v>8.5740088895054125</v>
      </c>
      <c r="N66" s="4">
        <v>2.9580000000000002</v>
      </c>
      <c r="O66" s="4">
        <v>13.333333333333346</v>
      </c>
      <c r="P66" s="35">
        <v>4.2592592592592595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>
        <f t="shared" si="5"/>
        <v>-0.57919748749973965</v>
      </c>
      <c r="W66" s="37" t="str">
        <f t="shared" si="6"/>
        <v/>
      </c>
      <c r="X66" s="37">
        <f t="shared" si="7"/>
        <v>-0.25098995261107526</v>
      </c>
      <c r="Y66" s="1" t="str">
        <f t="shared" si="8"/>
        <v xml:space="preserve"> </v>
      </c>
      <c r="Z66" s="1">
        <f t="shared" si="9"/>
        <v>11</v>
      </c>
      <c r="AA66" s="1" t="str">
        <f t="shared" si="8"/>
        <v xml:space="preserve"> </v>
      </c>
      <c r="AB66" s="1">
        <f t="shared" si="10"/>
        <v>89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>
        <f t="shared" si="14"/>
        <v>4.2592592599492596</v>
      </c>
      <c r="AH66" s="38" t="str">
        <f t="shared" si="15"/>
        <v xml:space="preserve"> </v>
      </c>
      <c r="AI66" s="1">
        <f t="shared" si="16"/>
        <v>35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311</v>
      </c>
      <c r="AP66" t="s">
        <v>1239</v>
      </c>
      <c r="AQ66" s="22">
        <v>57.919748749973962</v>
      </c>
      <c r="AR66" s="21">
        <v>25.098995261107525</v>
      </c>
      <c r="AS66">
        <v>-5.5177626606198071</v>
      </c>
      <c r="AT66">
        <v>-57.919748749973962</v>
      </c>
      <c r="AU66">
        <v>-25.098995261107525</v>
      </c>
      <c r="AV66" t="s">
        <v>1405</v>
      </c>
    </row>
    <row r="67" spans="1:48" x14ac:dyDescent="0.25">
      <c r="A67" s="14">
        <v>6.9999999999999944E-10</v>
      </c>
      <c r="B67" t="s">
        <v>275</v>
      </c>
      <c r="C67" s="4">
        <v>1</v>
      </c>
      <c r="D67" s="4">
        <v>7</v>
      </c>
      <c r="E67" s="4">
        <v>9</v>
      </c>
      <c r="F67" s="4">
        <v>17</v>
      </c>
      <c r="G67" s="4">
        <v>73.5</v>
      </c>
      <c r="H67" s="4">
        <v>73.19</v>
      </c>
      <c r="I67" s="34">
        <v>34151.399667499994</v>
      </c>
      <c r="J67" s="35" t="s">
        <v>1234</v>
      </c>
      <c r="K67" s="35" t="s">
        <v>1234</v>
      </c>
      <c r="L67" s="35">
        <v>30.523838874340647</v>
      </c>
      <c r="M67" s="35">
        <v>30.621885342158642</v>
      </c>
      <c r="N67" s="4">
        <v>1.722</v>
      </c>
      <c r="O67" s="4">
        <v>0.11627906976744197</v>
      </c>
      <c r="P67" s="35">
        <v>0.96597895887416318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/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275</v>
      </c>
      <c r="AP67" t="s">
        <v>1235</v>
      </c>
      <c r="AQ67" s="22" t="e">
        <v>#VALUE!</v>
      </c>
      <c r="AR67" s="21">
        <v>-103.08057803080052</v>
      </c>
      <c r="AS67">
        <v>0.42355513048231153</v>
      </c>
      <c r="AT67" t="e">
        <v>#VALUE!</v>
      </c>
      <c r="AU67">
        <v>103.08057803080052</v>
      </c>
      <c r="AV67" t="s">
        <v>1406</v>
      </c>
    </row>
    <row r="68" spans="1:48" x14ac:dyDescent="0.25">
      <c r="A68" s="14">
        <v>7.0999999999999941E-10</v>
      </c>
      <c r="B68" t="s">
        <v>443</v>
      </c>
      <c r="C68" s="4">
        <v>13</v>
      </c>
      <c r="D68" s="4">
        <v>5</v>
      </c>
      <c r="E68" s="4">
        <v>16</v>
      </c>
      <c r="F68" s="4">
        <v>34</v>
      </c>
      <c r="G68" s="4">
        <v>275</v>
      </c>
      <c r="H68" s="4">
        <v>270.12</v>
      </c>
      <c r="I68" s="34">
        <v>41566.496981639997</v>
      </c>
      <c r="J68" s="35">
        <v>8.0512667660208646</v>
      </c>
      <c r="K68" s="35">
        <v>10.766471361951453</v>
      </c>
      <c r="L68" s="35">
        <v>6.1116967915031966</v>
      </c>
      <c r="M68" s="35">
        <v>8.2571887358350136</v>
      </c>
      <c r="N68" s="4">
        <v>33.549999999999997</v>
      </c>
      <c r="O68" s="4">
        <v>-5.9577003276744492E-2</v>
      </c>
      <c r="P68" s="35">
        <v>0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-0.65403031544834644</v>
      </c>
      <c r="W68" s="37" t="str">
        <f t="shared" si="6"/>
        <v/>
      </c>
      <c r="X68" s="37">
        <f t="shared" si="7"/>
        <v>-0.59337784402641947</v>
      </c>
      <c r="Y68" s="1" t="str">
        <f t="shared" si="8"/>
        <v xml:space="preserve"> </v>
      </c>
      <c r="Z68" s="1">
        <f t="shared" si="9"/>
        <v>3</v>
      </c>
      <c r="AA68" s="1" t="str">
        <f t="shared" si="8"/>
        <v xml:space="preserve"> </v>
      </c>
      <c r="AB68" s="1">
        <f t="shared" si="10"/>
        <v>8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443</v>
      </c>
      <c r="AP68" t="s">
        <v>1270</v>
      </c>
      <c r="AQ68" s="22">
        <v>65.403031544834647</v>
      </c>
      <c r="AR68" s="21">
        <v>59.337784402641944</v>
      </c>
      <c r="AS68">
        <v>1.8066044720864705</v>
      </c>
      <c r="AT68">
        <v>-65.403031544834647</v>
      </c>
      <c r="AU68">
        <v>-59.337784402641944</v>
      </c>
      <c r="AV68" t="s">
        <v>1407</v>
      </c>
    </row>
    <row r="69" spans="1:48" x14ac:dyDescent="0.25">
      <c r="A69" s="14">
        <v>7.1999999999999937E-10</v>
      </c>
      <c r="B69" t="s">
        <v>1149</v>
      </c>
      <c r="C69" s="4">
        <v>4</v>
      </c>
      <c r="D69" s="4">
        <v>1</v>
      </c>
      <c r="E69" s="4">
        <v>0</v>
      </c>
      <c r="F69" s="4">
        <v>5</v>
      </c>
      <c r="G69" s="4">
        <v>660</v>
      </c>
      <c r="H69" s="4">
        <v>589.19000000000005</v>
      </c>
      <c r="I69" s="34">
        <v>17659.61610114</v>
      </c>
      <c r="J69" s="35" t="s">
        <v>1234</v>
      </c>
      <c r="K69" s="35" t="s">
        <v>1234</v>
      </c>
      <c r="L69" s="35">
        <v>32.66987668593449</v>
      </c>
      <c r="M69" s="35">
        <v>32.186154138192869</v>
      </c>
      <c r="N69" s="4">
        <v>9.8119999999999994</v>
      </c>
      <c r="O69" s="4">
        <v>38.980169971671366</v>
      </c>
      <c r="P69" s="35">
        <v>0</v>
      </c>
      <c r="Q69" s="36">
        <f t="shared" si="0"/>
        <v>80.000000000719993</v>
      </c>
      <c r="R69" s="36" t="str">
        <f t="shared" si="1"/>
        <v xml:space="preserve"> </v>
      </c>
      <c r="S69" s="37">
        <f t="shared" si="2"/>
        <v>0.12018194542374577</v>
      </c>
      <c r="T69" s="37" t="str">
        <f t="shared" si="3"/>
        <v/>
      </c>
      <c r="U69" s="37" t="str">
        <f t="shared" si="4"/>
        <v xml:space="preserve"> </v>
      </c>
      <c r="V69" s="37" t="str">
        <f t="shared" si="5"/>
        <v xml:space="preserve"> </v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>
        <f t="shared" si="20"/>
        <v>102</v>
      </c>
      <c r="AD69" s="1" t="str">
        <f t="shared" si="12"/>
        <v xml:space="preserve"> </v>
      </c>
      <c r="AE69" s="1">
        <f t="shared" si="13"/>
        <v>48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1149</v>
      </c>
      <c r="AP69" t="s">
        <v>1270</v>
      </c>
      <c r="AQ69" s="22" t="e">
        <v>#VALUE!</v>
      </c>
      <c r="AR69" s="21">
        <v>-117.35855273275702</v>
      </c>
      <c r="AS69">
        <v>12.018194470374578</v>
      </c>
      <c r="AT69" t="e">
        <v>#VALUE!</v>
      </c>
      <c r="AU69">
        <v>117.35855273275702</v>
      </c>
      <c r="AV69" t="s">
        <v>1408</v>
      </c>
    </row>
    <row r="70" spans="1:48" x14ac:dyDescent="0.25">
      <c r="A70" s="14">
        <v>7.2999999999999934E-10</v>
      </c>
      <c r="B70" t="s">
        <v>267</v>
      </c>
      <c r="C70" s="4">
        <v>10</v>
      </c>
      <c r="D70" s="4">
        <v>1</v>
      </c>
      <c r="E70" s="4">
        <v>8</v>
      </c>
      <c r="F70" s="4">
        <v>19</v>
      </c>
      <c r="G70" s="4">
        <v>48</v>
      </c>
      <c r="H70" s="4">
        <v>42.26</v>
      </c>
      <c r="I70" s="34">
        <v>37474.646639999999</v>
      </c>
      <c r="J70" s="35">
        <v>10.75591753626877</v>
      </c>
      <c r="K70" s="35">
        <v>10.693319838056679</v>
      </c>
      <c r="L70" s="35" t="s">
        <v>1234</v>
      </c>
      <c r="M70" s="35" t="s">
        <v>1234</v>
      </c>
      <c r="N70" s="4">
        <v>3.952</v>
      </c>
      <c r="O70" s="4">
        <v>-1.4463840399002452</v>
      </c>
      <c r="P70" s="35">
        <v>3.0596308566019874</v>
      </c>
      <c r="Q70" s="36" t="str">
        <f t="shared" si="0"/>
        <v xml:space="preserve"> </v>
      </c>
      <c r="R70" s="36" t="str">
        <f t="shared" si="1"/>
        <v xml:space="preserve"> </v>
      </c>
      <c r="S70" s="37">
        <f t="shared" si="2"/>
        <v>0.13582584076786092</v>
      </c>
      <c r="T70" s="37" t="str">
        <f t="shared" si="3"/>
        <v/>
      </c>
      <c r="U70" s="37" t="str">
        <f t="shared" si="4"/>
        <v/>
      </c>
      <c r="V70" s="37">
        <f t="shared" si="5"/>
        <v>-0.53780920378997399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>
        <f t="shared" si="9"/>
        <v>21</v>
      </c>
      <c r="AA70" s="1" t="str">
        <f t="shared" si="8"/>
        <v xml:space="preserve"> </v>
      </c>
      <c r="AB70" s="1" t="str">
        <f t="shared" si="10"/>
        <v xml:space="preserve"> </v>
      </c>
      <c r="AC70" s="1">
        <f t="shared" si="20"/>
        <v>80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3.0596308573319875</v>
      </c>
      <c r="AH70" s="38" t="str">
        <f t="shared" si="15"/>
        <v xml:space="preserve"> </v>
      </c>
      <c r="AI70" s="1">
        <f t="shared" si="16"/>
        <v>89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267</v>
      </c>
      <c r="AP70" t="s">
        <v>1239</v>
      </c>
      <c r="AQ70" s="22">
        <v>53.780920378997401</v>
      </c>
      <c r="AR70" s="21" t="e">
        <v>#VALUE!</v>
      </c>
      <c r="AS70">
        <v>13.582584003786092</v>
      </c>
      <c r="AT70">
        <v>-53.780920378997401</v>
      </c>
      <c r="AU70" t="e">
        <v>#VALUE!</v>
      </c>
      <c r="AV70" t="s">
        <v>1409</v>
      </c>
    </row>
    <row r="71" spans="1:48" x14ac:dyDescent="0.25">
      <c r="A71" s="14">
        <v>7.3999999999999931E-10</v>
      </c>
      <c r="B71" t="s">
        <v>821</v>
      </c>
      <c r="C71" s="4">
        <v>13</v>
      </c>
      <c r="D71" s="4">
        <v>3</v>
      </c>
      <c r="E71" s="4">
        <v>20</v>
      </c>
      <c r="F71" s="4">
        <v>36</v>
      </c>
      <c r="G71" s="4">
        <v>2100</v>
      </c>
      <c r="H71" s="4">
        <v>2109.94</v>
      </c>
      <c r="I71" s="34">
        <v>86412.407025280001</v>
      </c>
      <c r="J71" s="35" t="s">
        <v>1234</v>
      </c>
      <c r="K71" s="35">
        <v>37.006752608962557</v>
      </c>
      <c r="L71" s="35" t="s">
        <v>1234</v>
      </c>
      <c r="M71" s="35">
        <v>24.21233027326792</v>
      </c>
      <c r="N71" s="4">
        <v>3.0110000000000001</v>
      </c>
      <c r="O71" s="4">
        <v>-97.064443794481832</v>
      </c>
      <c r="P71" s="35">
        <v>0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 xml:space="preserve"> </v>
      </c>
      <c r="V71" s="37" t="str">
        <f t="shared" si="5"/>
        <v xml:space="preserve"> </v>
      </c>
      <c r="W71" s="37" t="str">
        <f t="shared" si="6"/>
        <v xml:space="preserve"> </v>
      </c>
      <c r="X71" s="37" t="str">
        <f t="shared" si="7"/>
        <v xml:space="preserve"> </v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>
        <f t="shared" si="18"/>
        <v>-97.06444379374183</v>
      </c>
      <c r="AM71" s="1" t="str">
        <f t="shared" si="19"/>
        <v xml:space="preserve"> </v>
      </c>
      <c r="AN71" s="1">
        <f t="shared" si="19"/>
        <v>17</v>
      </c>
      <c r="AO71" t="s">
        <v>821</v>
      </c>
      <c r="AP71" t="s">
        <v>1244</v>
      </c>
      <c r="AQ71" s="22" t="e">
        <v>#VALUE!</v>
      </c>
      <c r="AR71" s="21" t="e">
        <v>#VALUE!</v>
      </c>
      <c r="AS71">
        <v>-0.47110344369982737</v>
      </c>
      <c r="AT71" t="e">
        <v>#VALUE!</v>
      </c>
      <c r="AU71" t="e">
        <v>#VALUE!</v>
      </c>
      <c r="AV71" t="s">
        <v>1410</v>
      </c>
    </row>
    <row r="72" spans="1:48" x14ac:dyDescent="0.25">
      <c r="A72" s="14">
        <v>7.4999999999999927E-10</v>
      </c>
      <c r="B72" t="s">
        <v>1150</v>
      </c>
      <c r="C72" s="4">
        <v>21</v>
      </c>
      <c r="D72" s="4">
        <v>0</v>
      </c>
      <c r="E72" s="4">
        <v>9</v>
      </c>
      <c r="F72" s="4">
        <v>30</v>
      </c>
      <c r="G72" s="4">
        <v>25</v>
      </c>
      <c r="H72" s="4">
        <v>22.55</v>
      </c>
      <c r="I72" s="34">
        <v>23345.038900700001</v>
      </c>
      <c r="J72" s="35" t="s">
        <v>1234</v>
      </c>
      <c r="K72" s="35">
        <v>36.137820512820511</v>
      </c>
      <c r="L72" s="35">
        <v>12.004775341191621</v>
      </c>
      <c r="M72" s="35">
        <v>10.818807998475068</v>
      </c>
      <c r="N72" s="4">
        <v>0.624</v>
      </c>
      <c r="O72" s="4">
        <v>2500</v>
      </c>
      <c r="P72" s="35">
        <v>3.1308203991130816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35" si="23">IF(ISERROR((IF((G72/H72-1)&gt;($S$5/100),(G72/H72-1)+A72,"")))=TRUE," ",((IF((G72/H72-1)&gt;($S$5/100),(G72/H72-1)+A72,""))))</f>
        <v>0.10864745086086475</v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 xml:space="preserve"> </v>
      </c>
      <c r="V72" s="37" t="str">
        <f t="shared" ref="V72:V135" si="26">IF(ISERROR((IF(((J72/$J$6-1))&lt;($V$5/100),((J72/$J$6-1)),"")))=TRUE," ",((IF(((J72/$J$6-1))&lt;($V$5/100),((J72/$J$6-1)),""))))</f>
        <v xml:space="preserve"> </v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-0.20130075202680175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110</v>
      </c>
      <c r="AC72" s="1">
        <f t="shared" ref="AC72:AC105" si="32">IF(ISERROR((RANK(S72,S$7:S$391,0)))=TRUE," ",((RANK(S72,S$7:S$391,0))))</f>
        <v>122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3.1308203998630817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83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1150</v>
      </c>
      <c r="AP72" t="s">
        <v>1291</v>
      </c>
      <c r="AQ72" s="22" t="e">
        <v>#VALUE!</v>
      </c>
      <c r="AR72" s="21">
        <v>20.130075202680175</v>
      </c>
      <c r="AS72">
        <v>10.864745011086473</v>
      </c>
      <c r="AT72" t="e">
        <v>#VALUE!</v>
      </c>
      <c r="AU72">
        <v>-20.130075202680175</v>
      </c>
      <c r="AV72" t="s">
        <v>1411</v>
      </c>
    </row>
    <row r="73" spans="1:48" x14ac:dyDescent="0.25">
      <c r="A73" s="14">
        <v>7.5999999999999924E-10</v>
      </c>
      <c r="B73" t="s">
        <v>546</v>
      </c>
      <c r="C73" s="4">
        <v>16</v>
      </c>
      <c r="D73" s="4">
        <v>0</v>
      </c>
      <c r="E73" s="4">
        <v>3</v>
      </c>
      <c r="F73" s="4">
        <v>19</v>
      </c>
      <c r="G73" s="4">
        <v>840</v>
      </c>
      <c r="H73" s="4">
        <v>742.2</v>
      </c>
      <c r="I73" s="34">
        <v>113910.89139660001</v>
      </c>
      <c r="J73" s="35">
        <v>22.840436990306205</v>
      </c>
      <c r="K73" s="35">
        <v>20.163546958624252</v>
      </c>
      <c r="L73" s="35">
        <v>18.267327493156042</v>
      </c>
      <c r="M73" s="35">
        <v>15.117991493451656</v>
      </c>
      <c r="N73" s="4">
        <v>36.808999999999997</v>
      </c>
      <c r="O73" s="4">
        <v>8.8379657007687662</v>
      </c>
      <c r="P73" s="35">
        <v>2.07100511991377</v>
      </c>
      <c r="Q73" s="36">
        <f t="shared" si="21"/>
        <v>84.210526316549476</v>
      </c>
      <c r="R73" s="36" t="str">
        <f t="shared" si="22"/>
        <v xml:space="preserve"> </v>
      </c>
      <c r="S73" s="37">
        <f t="shared" si="23"/>
        <v>0.13177041304779297</v>
      </c>
      <c r="T73" s="37" t="str">
        <f t="shared" si="24"/>
        <v/>
      </c>
      <c r="U73" s="37" t="str">
        <f t="shared" si="25"/>
        <v/>
      </c>
      <c r="V73" s="37" t="str">
        <f t="shared" si="26"/>
        <v/>
      </c>
      <c r="W73" s="37" t="str">
        <f t="shared" si="27"/>
        <v/>
      </c>
      <c r="X73" s="37" t="str">
        <f t="shared" si="28"/>
        <v/>
      </c>
      <c r="Y73" s="1" t="str">
        <f t="shared" si="29"/>
        <v xml:space="preserve"> </v>
      </c>
      <c r="Z73" s="1" t="str">
        <f t="shared" si="30"/>
        <v xml:space="preserve"> </v>
      </c>
      <c r="AA73" s="1" t="str">
        <f t="shared" si="29"/>
        <v xml:space="preserve"> </v>
      </c>
      <c r="AB73" s="1" t="str">
        <f t="shared" si="31"/>
        <v xml:space="preserve"> </v>
      </c>
      <c r="AC73" s="1">
        <f t="shared" si="32"/>
        <v>86</v>
      </c>
      <c r="AD73" s="1" t="str">
        <f t="shared" si="33"/>
        <v xml:space="preserve"> </v>
      </c>
      <c r="AE73" s="1">
        <f t="shared" si="34"/>
        <v>32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546</v>
      </c>
      <c r="AP73" t="s">
        <v>1239</v>
      </c>
      <c r="AQ73" s="22">
        <v>1.8527269036997862</v>
      </c>
      <c r="AR73" s="21">
        <v>-21.53580818127676</v>
      </c>
      <c r="AS73">
        <v>13.177041228779295</v>
      </c>
      <c r="AT73">
        <v>-1.8527269036997862</v>
      </c>
      <c r="AU73">
        <v>21.53580818127676</v>
      </c>
      <c r="AV73" t="s">
        <v>1412</v>
      </c>
    </row>
    <row r="74" spans="1:48" x14ac:dyDescent="0.25">
      <c r="A74" s="14">
        <v>7.699999999999992E-10</v>
      </c>
      <c r="B74" t="s">
        <v>266</v>
      </c>
      <c r="C74" s="4">
        <v>9</v>
      </c>
      <c r="D74" s="4">
        <v>1</v>
      </c>
      <c r="E74" s="4">
        <v>7</v>
      </c>
      <c r="F74" s="4">
        <v>17</v>
      </c>
      <c r="G74" s="4">
        <v>102</v>
      </c>
      <c r="H74" s="4">
        <v>91.3</v>
      </c>
      <c r="I74" s="34">
        <v>29865.420917200001</v>
      </c>
      <c r="J74" s="35">
        <v>31.256419034577196</v>
      </c>
      <c r="K74" s="35">
        <v>27.278159545861964</v>
      </c>
      <c r="L74" s="35">
        <v>18.982401407475621</v>
      </c>
      <c r="M74" s="35">
        <v>17.066571735195804</v>
      </c>
      <c r="N74" s="4">
        <v>2.9210000000000003</v>
      </c>
      <c r="O74" s="4">
        <v>15.454545454545453</v>
      </c>
      <c r="P74" s="35">
        <v>0.66046002190580499</v>
      </c>
      <c r="Q74" s="36" t="str">
        <f t="shared" si="21"/>
        <v xml:space="preserve"> </v>
      </c>
      <c r="R74" s="36" t="str">
        <f t="shared" si="22"/>
        <v xml:space="preserve"> </v>
      </c>
      <c r="S74" s="37">
        <f t="shared" si="23"/>
        <v>0.11719605772509316</v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>
        <f t="shared" si="32"/>
        <v>109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266</v>
      </c>
      <c r="AP74" t="s">
        <v>1241</v>
      </c>
      <c r="AQ74" s="22">
        <v>-34.311453686329727</v>
      </c>
      <c r="AR74" s="21">
        <v>-26.293323264900192</v>
      </c>
      <c r="AS74">
        <v>11.719605695509316</v>
      </c>
      <c r="AT74">
        <v>34.311453686329727</v>
      </c>
      <c r="AU74">
        <v>26.293323264900192</v>
      </c>
      <c r="AV74" t="s">
        <v>1413</v>
      </c>
    </row>
    <row r="75" spans="1:48" x14ac:dyDescent="0.25">
      <c r="A75" s="14">
        <v>7.7999999999999917E-10</v>
      </c>
      <c r="B75" t="s">
        <v>273</v>
      </c>
      <c r="C75" s="4">
        <v>15</v>
      </c>
      <c r="D75" s="4">
        <v>0</v>
      </c>
      <c r="E75" s="4">
        <v>7</v>
      </c>
      <c r="F75" s="4">
        <v>22</v>
      </c>
      <c r="G75" s="4">
        <v>74</v>
      </c>
      <c r="H75" s="4">
        <v>64.180000000000007</v>
      </c>
      <c r="I75" s="34">
        <v>145030.85242524001</v>
      </c>
      <c r="J75" s="35">
        <v>10.057984641905659</v>
      </c>
      <c r="K75" s="35">
        <v>8.5175846051758466</v>
      </c>
      <c r="L75" s="35">
        <v>6.9221728198447474</v>
      </c>
      <c r="M75" s="35">
        <v>6.7839689004370864</v>
      </c>
      <c r="N75" s="4">
        <v>6.3810000000000002</v>
      </c>
      <c r="O75" s="4">
        <v>36.055437100213211</v>
      </c>
      <c r="P75" s="35">
        <v>2.9978186350888123</v>
      </c>
      <c r="Q75" s="36" t="str">
        <f t="shared" si="21"/>
        <v xml:space="preserve"> </v>
      </c>
      <c r="R75" s="36" t="str">
        <f t="shared" si="22"/>
        <v xml:space="preserve"> </v>
      </c>
      <c r="S75" s="37">
        <f t="shared" si="23"/>
        <v>0.15300716812185094</v>
      </c>
      <c r="T75" s="37" t="str">
        <f t="shared" si="24"/>
        <v/>
      </c>
      <c r="U75" s="37" t="str">
        <f t="shared" si="25"/>
        <v/>
      </c>
      <c r="V75" s="37">
        <f t="shared" si="26"/>
        <v>-0.56779996553197565</v>
      </c>
      <c r="W75" s="37" t="str">
        <f t="shared" si="27"/>
        <v/>
      </c>
      <c r="X75" s="37">
        <f t="shared" si="28"/>
        <v>-0.53945541932967833</v>
      </c>
      <c r="Y75" s="1" t="str">
        <f t="shared" si="29"/>
        <v xml:space="preserve"> </v>
      </c>
      <c r="Z75" s="1">
        <f t="shared" si="30"/>
        <v>15</v>
      </c>
      <c r="AA75" s="1" t="str">
        <f t="shared" si="29"/>
        <v xml:space="preserve"> </v>
      </c>
      <c r="AB75" s="1">
        <f t="shared" si="31"/>
        <v>11</v>
      </c>
      <c r="AC75" s="1">
        <f t="shared" si="32"/>
        <v>54</v>
      </c>
      <c r="AD75" s="1" t="str">
        <f t="shared" si="33"/>
        <v xml:space="preserve"> </v>
      </c>
      <c r="AE75" s="1" t="str">
        <f t="shared" si="34"/>
        <v xml:space="preserve"> 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273</v>
      </c>
      <c r="AP75" t="s">
        <v>1270</v>
      </c>
      <c r="AQ75" s="22">
        <v>56.779996553197563</v>
      </c>
      <c r="AR75" s="21">
        <v>53.945541932967835</v>
      </c>
      <c r="AS75">
        <v>15.300716734185094</v>
      </c>
      <c r="AT75">
        <v>-56.779996553197563</v>
      </c>
      <c r="AU75">
        <v>-53.945541932967835</v>
      </c>
      <c r="AV75" t="s">
        <v>1414</v>
      </c>
    </row>
    <row r="76" spans="1:48" x14ac:dyDescent="0.25">
      <c r="A76" s="14">
        <v>7.8999999999999913E-10</v>
      </c>
      <c r="B76" t="s">
        <v>822</v>
      </c>
      <c r="C76" s="4">
        <v>3</v>
      </c>
      <c r="D76" s="4">
        <v>1</v>
      </c>
      <c r="E76" s="4">
        <v>5</v>
      </c>
      <c r="F76" s="4">
        <v>9</v>
      </c>
      <c r="G76" s="4">
        <v>154</v>
      </c>
      <c r="H76" s="4">
        <v>151.1</v>
      </c>
      <c r="I76" s="34">
        <v>17470.103276899998</v>
      </c>
      <c r="J76" s="35">
        <v>30.35965441028732</v>
      </c>
      <c r="K76" s="35">
        <v>27.393038433647568</v>
      </c>
      <c r="L76" s="35">
        <v>19.69205420901746</v>
      </c>
      <c r="M76" s="35">
        <v>17.891270126917977</v>
      </c>
      <c r="N76" s="4">
        <v>5.516</v>
      </c>
      <c r="O76" s="4">
        <v>9.662027833001984</v>
      </c>
      <c r="P76" s="35">
        <v>1.4791528788881536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 t="str">
        <f t="shared" si="28"/>
        <v/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 t="str">
        <f t="shared" si="31"/>
        <v xml:space="preserve"> 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822</v>
      </c>
      <c r="AP76" t="s">
        <v>1252</v>
      </c>
      <c r="AQ76" s="22">
        <v>-30.457980895041437</v>
      </c>
      <c r="AR76" s="21">
        <v>-31.014770712306383</v>
      </c>
      <c r="AS76">
        <v>1.9192587690271434</v>
      </c>
      <c r="AT76">
        <v>30.457980895041437</v>
      </c>
      <c r="AU76">
        <v>31.014770712306383</v>
      </c>
      <c r="AV76" t="s">
        <v>1415</v>
      </c>
    </row>
    <row r="77" spans="1:48" x14ac:dyDescent="0.25">
      <c r="A77" s="14">
        <v>7.999999999999991E-10</v>
      </c>
      <c r="B77" t="s">
        <v>270</v>
      </c>
      <c r="C77" s="4">
        <v>2</v>
      </c>
      <c r="D77" s="4">
        <v>0</v>
      </c>
      <c r="E77" s="4">
        <v>1</v>
      </c>
      <c r="F77" s="4">
        <v>3</v>
      </c>
      <c r="G77" s="4">
        <v>248</v>
      </c>
      <c r="H77" s="4">
        <v>234.16</v>
      </c>
      <c r="I77" s="34">
        <v>550833.19637503999</v>
      </c>
      <c r="J77" s="35">
        <v>25.159557322445469</v>
      </c>
      <c r="K77" s="35">
        <v>21.831064702591831</v>
      </c>
      <c r="L77" s="35" t="s">
        <v>1234</v>
      </c>
      <c r="M77" s="35" t="s">
        <v>1234</v>
      </c>
      <c r="N77" s="4">
        <v>9.3070000000000004</v>
      </c>
      <c r="O77" s="4">
        <v>-99.936562923724665</v>
      </c>
      <c r="P77" s="35">
        <v>0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 t="str">
        <f t="shared" si="35"/>
        <v xml:space="preserve"> </v>
      </c>
      <c r="AH77" s="38" t="str">
        <f t="shared" si="36"/>
        <v xml:space="preserve"> </v>
      </c>
      <c r="AI77" s="1" t="str">
        <f t="shared" si="37"/>
        <v xml:space="preserve"> </v>
      </c>
      <c r="AJ77" s="1" t="str">
        <f t="shared" si="37"/>
        <v xml:space="preserve"> </v>
      </c>
      <c r="AK77" s="25" t="str">
        <f t="shared" si="38"/>
        <v xml:space="preserve"> </v>
      </c>
      <c r="AL77" s="25">
        <f t="shared" si="39"/>
        <v>-99.936562922924665</v>
      </c>
      <c r="AM77" s="1" t="str">
        <f t="shared" si="40"/>
        <v xml:space="preserve"> </v>
      </c>
      <c r="AN77" s="1">
        <f t="shared" si="40"/>
        <v>18</v>
      </c>
      <c r="AO77" t="s">
        <v>270</v>
      </c>
      <c r="AP77" t="s">
        <v>1239</v>
      </c>
      <c r="AQ77" s="22">
        <v>-8.1127276398476056</v>
      </c>
      <c r="AR77" s="21" t="e">
        <v>#VALUE!</v>
      </c>
      <c r="AS77">
        <v>5.9104885548342923</v>
      </c>
      <c r="AT77">
        <v>8.1127276398476056</v>
      </c>
      <c r="AU77" t="e">
        <v>#VALUE!</v>
      </c>
      <c r="AV77" t="s">
        <v>1416</v>
      </c>
    </row>
    <row r="78" spans="1:48" x14ac:dyDescent="0.25">
      <c r="A78" s="14">
        <v>8.0999999999999906E-10</v>
      </c>
      <c r="B78" t="s">
        <v>272</v>
      </c>
      <c r="C78" s="4">
        <v>24</v>
      </c>
      <c r="D78" s="4">
        <v>0</v>
      </c>
      <c r="E78" s="4">
        <v>3</v>
      </c>
      <c r="F78" s="4">
        <v>27</v>
      </c>
      <c r="G78" s="4">
        <v>43</v>
      </c>
      <c r="H78" s="4">
        <v>37.520000000000003</v>
      </c>
      <c r="I78" s="34">
        <v>53725.69314168</v>
      </c>
      <c r="J78" s="35">
        <v>35.86998087954111</v>
      </c>
      <c r="K78" s="35">
        <v>23.117683302526189</v>
      </c>
      <c r="L78" s="35">
        <v>25.731617124763982</v>
      </c>
      <c r="M78" s="35">
        <v>18.216529793308197</v>
      </c>
      <c r="N78" s="4">
        <v>1.623</v>
      </c>
      <c r="O78" s="4" t="s">
        <v>119</v>
      </c>
      <c r="P78" s="35">
        <v>0</v>
      </c>
      <c r="Q78" s="36">
        <f t="shared" si="21"/>
        <v>88.88888888969889</v>
      </c>
      <c r="R78" s="36" t="str">
        <f t="shared" si="22"/>
        <v xml:space="preserve"> </v>
      </c>
      <c r="S78" s="37">
        <f t="shared" si="23"/>
        <v>0.14605543791021319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>
        <f t="shared" si="32"/>
        <v>64</v>
      </c>
      <c r="AD78" s="1" t="str">
        <f t="shared" si="33"/>
        <v xml:space="preserve"> </v>
      </c>
      <c r="AE78" s="1">
        <f t="shared" si="34"/>
        <v>15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272</v>
      </c>
      <c r="AP78" t="s">
        <v>1270</v>
      </c>
      <c r="AQ78" s="22">
        <v>-54.13631581731795</v>
      </c>
      <c r="AR78" s="21">
        <v>-71.197066688656946</v>
      </c>
      <c r="AS78">
        <v>14.605543710021319</v>
      </c>
      <c r="AT78">
        <v>54.13631581731795</v>
      </c>
      <c r="AU78">
        <v>71.197066688656946</v>
      </c>
      <c r="AV78" t="s">
        <v>1417</v>
      </c>
    </row>
    <row r="79" spans="1:48" x14ac:dyDescent="0.25">
      <c r="A79" s="14">
        <v>8.1999999999999903E-10</v>
      </c>
      <c r="B79" t="s">
        <v>475</v>
      </c>
      <c r="C79" s="4">
        <v>9</v>
      </c>
      <c r="D79" s="4">
        <v>1</v>
      </c>
      <c r="E79" s="4">
        <v>9</v>
      </c>
      <c r="F79" s="4">
        <v>19</v>
      </c>
      <c r="G79" s="4">
        <v>46</v>
      </c>
      <c r="H79" s="4">
        <v>43.6</v>
      </c>
      <c r="I79" s="34">
        <v>10661.0138376</v>
      </c>
      <c r="J79" s="35">
        <v>17.481956696070569</v>
      </c>
      <c r="K79" s="35">
        <v>11.395713538944067</v>
      </c>
      <c r="L79" s="35">
        <v>8.532240470296939</v>
      </c>
      <c r="M79" s="35">
        <v>5.628023101355514</v>
      </c>
      <c r="N79" s="4">
        <v>2.4940000000000002</v>
      </c>
      <c r="O79" s="4">
        <v>-39.612590799031473</v>
      </c>
      <c r="P79" s="35">
        <v>1.5527522935779816</v>
      </c>
      <c r="Q79" s="36" t="str">
        <f t="shared" si="21"/>
        <v xml:space="preserve"> 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>
        <f t="shared" si="26"/>
        <v>-0.24878566078436071</v>
      </c>
      <c r="W79" s="37" t="str">
        <f t="shared" si="27"/>
        <v/>
      </c>
      <c r="X79" s="37">
        <f t="shared" si="28"/>
        <v>-0.43233472901657721</v>
      </c>
      <c r="Y79" s="1" t="str">
        <f t="shared" si="29"/>
        <v xml:space="preserve"> </v>
      </c>
      <c r="Z79" s="1">
        <f t="shared" si="30"/>
        <v>103</v>
      </c>
      <c r="AA79" s="1" t="str">
        <f t="shared" si="29"/>
        <v xml:space="preserve"> </v>
      </c>
      <c r="AB79" s="1">
        <f t="shared" si="31"/>
        <v>34</v>
      </c>
      <c r="AC79" s="1" t="str">
        <f t="shared" si="32"/>
        <v xml:space="preserve"> </v>
      </c>
      <c r="AD79" s="1" t="str">
        <f t="shared" si="33"/>
        <v xml:space="preserve"> </v>
      </c>
      <c r="AE79" s="1" t="str">
        <f t="shared" si="34"/>
        <v xml:space="preserve"> </v>
      </c>
      <c r="AF79" s="1" t="str">
        <f t="shared" si="34"/>
        <v xml:space="preserve"> </v>
      </c>
      <c r="AG79" s="38" t="str">
        <f t="shared" si="35"/>
        <v xml:space="preserve"> </v>
      </c>
      <c r="AH79" s="38" t="str">
        <f t="shared" si="36"/>
        <v xml:space="preserve"> </v>
      </c>
      <c r="AI79" s="1" t="str">
        <f t="shared" si="37"/>
        <v xml:space="preserve"> 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475</v>
      </c>
      <c r="AP79" t="s">
        <v>1244</v>
      </c>
      <c r="AQ79" s="22">
        <v>24.878566078436069</v>
      </c>
      <c r="AR79" s="21">
        <v>43.23347290165772</v>
      </c>
      <c r="AS79">
        <v>5.504587155963292</v>
      </c>
      <c r="AT79">
        <v>-24.878566078436069</v>
      </c>
      <c r="AU79">
        <v>-43.23347290165772</v>
      </c>
      <c r="AV79" t="s">
        <v>1418</v>
      </c>
    </row>
    <row r="80" spans="1:48" x14ac:dyDescent="0.25">
      <c r="A80" s="14">
        <v>8.2999999999999899E-10</v>
      </c>
      <c r="B80" t="s">
        <v>509</v>
      </c>
      <c r="C80" s="4">
        <v>7</v>
      </c>
      <c r="D80" s="4">
        <v>1</v>
      </c>
      <c r="E80" s="4">
        <v>12</v>
      </c>
      <c r="F80" s="4">
        <v>20</v>
      </c>
      <c r="G80" s="4">
        <v>100</v>
      </c>
      <c r="H80" s="4">
        <v>91.98</v>
      </c>
      <c r="I80" s="34">
        <v>14317.56439722</v>
      </c>
      <c r="J80" s="35">
        <v>18.38864454218313</v>
      </c>
      <c r="K80" s="35">
        <v>27.456716417910449</v>
      </c>
      <c r="L80" s="35">
        <v>17.385045782269824</v>
      </c>
      <c r="M80" s="35">
        <v>17.139364341468145</v>
      </c>
      <c r="N80" s="4">
        <v>5.0019999999999998</v>
      </c>
      <c r="O80" s="4">
        <v>44.775687409551367</v>
      </c>
      <c r="P80" s="35">
        <v>4.3139813002826699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>
        <f t="shared" si="26"/>
        <v>-0.2098245237083608</v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>
        <f t="shared" si="30"/>
        <v>114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>
        <f t="shared" si="35"/>
        <v>4.31398130111267</v>
      </c>
      <c r="AH80" s="38" t="str">
        <f t="shared" si="36"/>
        <v xml:space="preserve"> </v>
      </c>
      <c r="AI80" s="1">
        <f t="shared" si="37"/>
        <v>31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509</v>
      </c>
      <c r="AP80" t="s">
        <v>1248</v>
      </c>
      <c r="AQ80" s="22">
        <v>20.982452370836079</v>
      </c>
      <c r="AR80" s="21">
        <v>-15.665829618934236</v>
      </c>
      <c r="AS80">
        <v>8.7192868014785763</v>
      </c>
      <c r="AT80">
        <v>-20.982452370836079</v>
      </c>
      <c r="AU80">
        <v>15.665829618934236</v>
      </c>
      <c r="AV80" t="s">
        <v>1419</v>
      </c>
    </row>
    <row r="81" spans="1:48" x14ac:dyDescent="0.25">
      <c r="A81" s="14">
        <v>8.3999999999999896E-10</v>
      </c>
      <c r="B81" t="s">
        <v>247</v>
      </c>
      <c r="C81" s="4">
        <v>20</v>
      </c>
      <c r="D81" s="4">
        <v>0</v>
      </c>
      <c r="E81" s="4">
        <v>7</v>
      </c>
      <c r="F81" s="4">
        <v>27</v>
      </c>
      <c r="G81" s="4">
        <v>75</v>
      </c>
      <c r="H81" s="4">
        <v>61.87</v>
      </c>
      <c r="I81" s="34">
        <v>128810.84527786</v>
      </c>
      <c r="J81" s="35">
        <v>14.475900795507721</v>
      </c>
      <c r="K81" s="35">
        <v>9.7234009115197217</v>
      </c>
      <c r="L81" s="35">
        <v>20.387568162508693</v>
      </c>
      <c r="M81" s="35">
        <v>13.789460087765125</v>
      </c>
      <c r="N81" s="4">
        <v>6.3630000000000004</v>
      </c>
      <c r="O81" s="4">
        <v>30.65708418891171</v>
      </c>
      <c r="P81" s="35">
        <v>3.3861322127040574</v>
      </c>
      <c r="Q81" s="36">
        <f t="shared" si="21"/>
        <v>74.07407407491408</v>
      </c>
      <c r="R81" s="36" t="str">
        <f t="shared" si="22"/>
        <v xml:space="preserve"> </v>
      </c>
      <c r="S81" s="37">
        <f t="shared" si="23"/>
        <v>0.21221917006579596</v>
      </c>
      <c r="T81" s="37" t="str">
        <f t="shared" si="24"/>
        <v/>
      </c>
      <c r="U81" s="37" t="str">
        <f t="shared" si="25"/>
        <v/>
      </c>
      <c r="V81" s="37">
        <f t="shared" si="26"/>
        <v>-0.37795840364409838</v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>
        <f t="shared" si="30"/>
        <v>67</v>
      </c>
      <c r="AA81" s="1" t="str">
        <f t="shared" si="29"/>
        <v xml:space="preserve"> </v>
      </c>
      <c r="AB81" s="1" t="str">
        <f t="shared" si="31"/>
        <v xml:space="preserve"> </v>
      </c>
      <c r="AC81" s="1">
        <f t="shared" si="32"/>
        <v>20</v>
      </c>
      <c r="AD81" s="1" t="str">
        <f t="shared" si="33"/>
        <v xml:space="preserve"> </v>
      </c>
      <c r="AE81" s="1">
        <f t="shared" si="34"/>
        <v>83</v>
      </c>
      <c r="AF81" s="1" t="str">
        <f t="shared" si="34"/>
        <v xml:space="preserve"> </v>
      </c>
      <c r="AG81" s="38">
        <f t="shared" si="35"/>
        <v>3.3861322135440575</v>
      </c>
      <c r="AH81" s="38" t="str">
        <f t="shared" si="36"/>
        <v xml:space="preserve"> </v>
      </c>
      <c r="AI81" s="1">
        <f t="shared" si="37"/>
        <v>70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247</v>
      </c>
      <c r="AP81" t="s">
        <v>1239</v>
      </c>
      <c r="AQ81" s="22">
        <v>37.795840364409841</v>
      </c>
      <c r="AR81" s="21">
        <v>-35.642149866185434</v>
      </c>
      <c r="AS81">
        <v>21.221916922579599</v>
      </c>
      <c r="AT81">
        <v>-37.795840364409841</v>
      </c>
      <c r="AU81">
        <v>35.642149866185434</v>
      </c>
      <c r="AV81" t="s">
        <v>1420</v>
      </c>
    </row>
    <row r="82" spans="1:48" x14ac:dyDescent="0.25">
      <c r="A82" s="14">
        <v>8.4999999999999893E-10</v>
      </c>
      <c r="B82" t="s">
        <v>288</v>
      </c>
      <c r="C82" s="4">
        <v>7</v>
      </c>
      <c r="D82" s="4">
        <v>1</v>
      </c>
      <c r="E82" s="4">
        <v>8</v>
      </c>
      <c r="F82" s="4">
        <v>16</v>
      </c>
      <c r="G82" s="4">
        <v>37.5</v>
      </c>
      <c r="H82" s="4">
        <v>34.06</v>
      </c>
      <c r="I82" s="34">
        <v>16640.99999068</v>
      </c>
      <c r="J82" s="35">
        <v>15.510018214936247</v>
      </c>
      <c r="K82" s="35">
        <v>13.247763516141578</v>
      </c>
      <c r="L82" s="35">
        <v>11.882491833342886</v>
      </c>
      <c r="M82" s="35">
        <v>10.928785702659372</v>
      </c>
      <c r="N82" s="4">
        <v>2.5710000000000002</v>
      </c>
      <c r="O82" s="4">
        <v>12.763157894736837</v>
      </c>
      <c r="P82" s="35">
        <v>2.8479154433352907</v>
      </c>
      <c r="Q82" s="36" t="str">
        <f t="shared" si="21"/>
        <v xml:space="preserve"> </v>
      </c>
      <c r="R82" s="36" t="str">
        <f t="shared" si="22"/>
        <v xml:space="preserve"> </v>
      </c>
      <c r="S82" s="37">
        <f t="shared" si="23"/>
        <v>0.10099823925281852</v>
      </c>
      <c r="T82" s="37" t="str">
        <f t="shared" si="24"/>
        <v/>
      </c>
      <c r="U82" s="37" t="str">
        <f t="shared" si="25"/>
        <v/>
      </c>
      <c r="V82" s="37">
        <f t="shared" si="26"/>
        <v>-0.33352151094306604</v>
      </c>
      <c r="W82" s="37" t="str">
        <f t="shared" si="27"/>
        <v/>
      </c>
      <c r="X82" s="37">
        <f t="shared" si="28"/>
        <v>-0.2094364932616406</v>
      </c>
      <c r="Y82" s="1" t="str">
        <f t="shared" si="29"/>
        <v xml:space="preserve"> </v>
      </c>
      <c r="Z82" s="1">
        <f t="shared" si="30"/>
        <v>79</v>
      </c>
      <c r="AA82" s="1" t="str">
        <f t="shared" si="29"/>
        <v xml:space="preserve"> </v>
      </c>
      <c r="AB82" s="1">
        <f t="shared" si="31"/>
        <v>106</v>
      </c>
      <c r="AC82" s="1">
        <f t="shared" si="32"/>
        <v>141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288</v>
      </c>
      <c r="AP82" t="s">
        <v>1235</v>
      </c>
      <c r="AQ82" s="22">
        <v>33.352151094306606</v>
      </c>
      <c r="AR82" s="21">
        <v>20.94364932616406</v>
      </c>
      <c r="AS82">
        <v>10.099823840281852</v>
      </c>
      <c r="AT82">
        <v>-33.352151094306606</v>
      </c>
      <c r="AU82">
        <v>-20.94364932616406</v>
      </c>
      <c r="AV82" t="s">
        <v>1421</v>
      </c>
    </row>
    <row r="83" spans="1:48" x14ac:dyDescent="0.25">
      <c r="A83" s="14">
        <v>8.5999999999999889E-10</v>
      </c>
      <c r="B83" t="s">
        <v>429</v>
      </c>
      <c r="C83" s="4">
        <v>6</v>
      </c>
      <c r="D83" s="4">
        <v>0</v>
      </c>
      <c r="E83" s="4">
        <v>13</v>
      </c>
      <c r="F83" s="4">
        <v>19</v>
      </c>
      <c r="G83" s="4">
        <v>61</v>
      </c>
      <c r="H83" s="4">
        <v>55.07</v>
      </c>
      <c r="I83" s="34">
        <v>16158.670294270001</v>
      </c>
      <c r="J83" s="35">
        <v>10.372951591636843</v>
      </c>
      <c r="K83" s="35">
        <v>9.4088501623099265</v>
      </c>
      <c r="L83" s="35">
        <v>7.2783253944266244</v>
      </c>
      <c r="M83" s="35">
        <v>6.9450055165389353</v>
      </c>
      <c r="N83" s="4">
        <v>5.8529999999999998</v>
      </c>
      <c r="O83" s="4">
        <v>7.3944954128440292</v>
      </c>
      <c r="P83" s="35">
        <v>3.597239876520792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0.10768113396332295</v>
      </c>
      <c r="T83" s="37" t="str">
        <f t="shared" si="24"/>
        <v/>
      </c>
      <c r="U83" s="37" t="str">
        <f t="shared" si="25"/>
        <v/>
      </c>
      <c r="V83" s="37">
        <f t="shared" si="26"/>
        <v>-0.55426557157765022</v>
      </c>
      <c r="W83" s="37" t="str">
        <f t="shared" si="27"/>
        <v/>
      </c>
      <c r="X83" s="37">
        <f t="shared" si="28"/>
        <v>-0.51575994936896952</v>
      </c>
      <c r="Y83" s="1" t="str">
        <f t="shared" si="29"/>
        <v xml:space="preserve"> </v>
      </c>
      <c r="Z83" s="1">
        <f t="shared" si="30"/>
        <v>18</v>
      </c>
      <c r="AA83" s="1" t="str">
        <f t="shared" si="29"/>
        <v xml:space="preserve"> </v>
      </c>
      <c r="AB83" s="1">
        <f t="shared" si="31"/>
        <v>15</v>
      </c>
      <c r="AC83" s="1">
        <f t="shared" si="32"/>
        <v>126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>
        <f t="shared" si="35"/>
        <v>3.5972398773807921</v>
      </c>
      <c r="AH83" s="38" t="str">
        <f t="shared" si="36"/>
        <v xml:space="preserve"> </v>
      </c>
      <c r="AI83" s="1">
        <f t="shared" si="37"/>
        <v>61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429</v>
      </c>
      <c r="AP83" t="s">
        <v>1270</v>
      </c>
      <c r="AQ83" s="22">
        <v>55.426557157765025</v>
      </c>
      <c r="AR83" s="21">
        <v>51.575994936896954</v>
      </c>
      <c r="AS83">
        <v>10.768113310332295</v>
      </c>
      <c r="AT83">
        <v>-55.426557157765025</v>
      </c>
      <c r="AU83">
        <v>-51.575994936896954</v>
      </c>
      <c r="AV83" t="s">
        <v>1422</v>
      </c>
    </row>
    <row r="84" spans="1:48" x14ac:dyDescent="0.25">
      <c r="A84" s="14">
        <v>8.6999999999999886E-10</v>
      </c>
      <c r="B84" t="s">
        <v>1151</v>
      </c>
      <c r="C84" s="4">
        <v>10</v>
      </c>
      <c r="D84" s="4">
        <v>0</v>
      </c>
      <c r="E84" s="4">
        <v>10</v>
      </c>
      <c r="F84" s="4">
        <v>20</v>
      </c>
      <c r="G84" s="4">
        <v>43</v>
      </c>
      <c r="H84" s="4">
        <v>39.74</v>
      </c>
      <c r="I84" s="34">
        <v>34442.152070060001</v>
      </c>
      <c r="J84" s="35">
        <v>23.335290663534938</v>
      </c>
      <c r="K84" s="35">
        <v>20.622729631551636</v>
      </c>
      <c r="L84" s="35">
        <v>16.471394445679216</v>
      </c>
      <c r="M84" s="35">
        <v>14.684500137060326</v>
      </c>
      <c r="N84" s="4">
        <v>1.7030000000000001</v>
      </c>
      <c r="O84" s="4" t="s">
        <v>119</v>
      </c>
      <c r="P84" s="35">
        <v>1.0266733769501761</v>
      </c>
      <c r="Q84" s="36" t="str">
        <f t="shared" si="21"/>
        <v xml:space="preserve"> 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 t="str">
        <f t="shared" si="34"/>
        <v xml:space="preserve"> 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1151</v>
      </c>
      <c r="AP84" t="s">
        <v>1237</v>
      </c>
      <c r="AQ84" s="22">
        <v>-0.27370082750783897</v>
      </c>
      <c r="AR84" s="21">
        <v>-9.5871433069903755</v>
      </c>
      <c r="AS84">
        <v>8.2033215903371861</v>
      </c>
      <c r="AT84">
        <v>0.27370082750783897</v>
      </c>
      <c r="AU84">
        <v>9.5871433069903755</v>
      </c>
      <c r="AV84" t="s">
        <v>1423</v>
      </c>
    </row>
    <row r="85" spans="1:48" x14ac:dyDescent="0.25">
      <c r="A85" s="14">
        <v>8.7999999999999882E-10</v>
      </c>
      <c r="B85" t="s">
        <v>215</v>
      </c>
      <c r="C85" s="4">
        <v>12</v>
      </c>
      <c r="D85" s="4">
        <v>2</v>
      </c>
      <c r="E85" s="4">
        <v>11</v>
      </c>
      <c r="F85" s="4">
        <v>25</v>
      </c>
      <c r="G85" s="4">
        <v>200</v>
      </c>
      <c r="H85" s="4">
        <v>192.19</v>
      </c>
      <c r="I85" s="34">
        <v>104408.80940976999</v>
      </c>
      <c r="J85" s="35">
        <v>35.27716593245227</v>
      </c>
      <c r="K85" s="35">
        <v>25.254927726675426</v>
      </c>
      <c r="L85" s="35">
        <v>16.619301766148308</v>
      </c>
      <c r="M85" s="35">
        <v>13.44627745200216</v>
      </c>
      <c r="N85" s="4">
        <v>5.4480000000000004</v>
      </c>
      <c r="O85" s="4">
        <v>-50.741410488245933</v>
      </c>
      <c r="P85" s="35">
        <v>2.392424163588116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 t="str">
        <f t="shared" si="28"/>
        <v/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 t="str">
        <f t="shared" si="31"/>
        <v xml:space="preserve"> 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>
        <f t="shared" si="39"/>
        <v>-50.741410487365933</v>
      </c>
      <c r="AM85" s="1" t="str">
        <f t="shared" si="40"/>
        <v xml:space="preserve"> </v>
      </c>
      <c r="AN85" s="1">
        <f t="shared" si="40"/>
        <v>2</v>
      </c>
      <c r="AO85" t="s">
        <v>215</v>
      </c>
      <c r="AP85" t="s">
        <v>1237</v>
      </c>
      <c r="AQ85" s="22">
        <v>-51.588940277515839</v>
      </c>
      <c r="AR85" s="21">
        <v>-10.571197254447817</v>
      </c>
      <c r="AS85">
        <v>4.0636869764295813</v>
      </c>
      <c r="AT85">
        <v>51.588940277515839</v>
      </c>
      <c r="AU85">
        <v>10.571197254447817</v>
      </c>
      <c r="AV85" t="s">
        <v>1424</v>
      </c>
    </row>
    <row r="86" spans="1:48" x14ac:dyDescent="0.25">
      <c r="A86" s="14">
        <v>8.8999999999999879E-10</v>
      </c>
      <c r="B86" t="s">
        <v>468</v>
      </c>
      <c r="C86" s="4">
        <v>13</v>
      </c>
      <c r="D86" s="4">
        <v>1</v>
      </c>
      <c r="E86" s="4">
        <v>8</v>
      </c>
      <c r="F86" s="4">
        <v>22</v>
      </c>
      <c r="G86" s="4">
        <v>171</v>
      </c>
      <c r="H86" s="4">
        <v>157.16999999999999</v>
      </c>
      <c r="I86" s="34">
        <v>70941.904314059997</v>
      </c>
      <c r="J86" s="35">
        <v>22.581896551724135</v>
      </c>
      <c r="K86" s="35">
        <v>13.689574078912985</v>
      </c>
      <c r="L86" s="35" t="s">
        <v>1234</v>
      </c>
      <c r="M86" s="35" t="s">
        <v>1234</v>
      </c>
      <c r="N86" s="4">
        <v>6.96</v>
      </c>
      <c r="O86" s="4">
        <v>-31.15727002967359</v>
      </c>
      <c r="P86" s="35">
        <v>2.0290131704523766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 xml:space="preserve"> </v>
      </c>
      <c r="X86" s="37" t="str">
        <f t="shared" si="28"/>
        <v xml:space="preserve"> </v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 t="str">
        <f t="shared" si="35"/>
        <v xml:space="preserve"> </v>
      </c>
      <c r="AH86" s="38" t="str">
        <f t="shared" si="36"/>
        <v xml:space="preserve"> </v>
      </c>
      <c r="AI86" s="1" t="str">
        <f t="shared" si="37"/>
        <v xml:space="preserve"> 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468</v>
      </c>
      <c r="AP86" t="s">
        <v>1239</v>
      </c>
      <c r="AQ86" s="22">
        <v>2.9636968489211157</v>
      </c>
      <c r="AR86" s="21" t="e">
        <v>#VALUE!</v>
      </c>
      <c r="AS86">
        <v>8.7993891964115445</v>
      </c>
      <c r="AT86">
        <v>-2.9636968489211157</v>
      </c>
      <c r="AU86" t="e">
        <v>#VALUE!</v>
      </c>
      <c r="AV86" t="s">
        <v>1425</v>
      </c>
    </row>
    <row r="87" spans="1:48" x14ac:dyDescent="0.25">
      <c r="A87" s="14">
        <v>8.9999999999999875E-10</v>
      </c>
      <c r="B87" t="s">
        <v>823</v>
      </c>
      <c r="C87" s="4">
        <v>6</v>
      </c>
      <c r="D87" s="4">
        <v>3</v>
      </c>
      <c r="E87" s="4">
        <v>10</v>
      </c>
      <c r="F87" s="4">
        <v>19</v>
      </c>
      <c r="G87" s="4">
        <v>104.5</v>
      </c>
      <c r="H87" s="4">
        <v>96.08</v>
      </c>
      <c r="I87" s="34">
        <v>10380.66776968</v>
      </c>
      <c r="J87" s="35">
        <v>18.325386229258058</v>
      </c>
      <c r="K87" s="35">
        <v>18.831830654645234</v>
      </c>
      <c r="L87" s="35">
        <v>12.639869362285888</v>
      </c>
      <c r="M87" s="35">
        <v>13.462286711596549</v>
      </c>
      <c r="N87" s="4">
        <v>5.2430000000000003</v>
      </c>
      <c r="O87" s="4">
        <v>10.845665961945027</v>
      </c>
      <c r="P87" s="35">
        <v>1.7724812656119902</v>
      </c>
      <c r="Q87" s="36" t="str">
        <f t="shared" si="21"/>
        <v xml:space="preserve"> </v>
      </c>
      <c r="R87" s="36" t="str">
        <f t="shared" si="22"/>
        <v xml:space="preserve"> </v>
      </c>
      <c r="S87" s="37" t="str">
        <f t="shared" si="23"/>
        <v/>
      </c>
      <c r="T87" s="37" t="str">
        <f t="shared" si="24"/>
        <v/>
      </c>
      <c r="U87" s="37" t="str">
        <f t="shared" si="25"/>
        <v/>
      </c>
      <c r="V87" s="37">
        <f t="shared" si="26"/>
        <v>-0.21254278646178504</v>
      </c>
      <c r="W87" s="37" t="str">
        <f t="shared" si="27"/>
        <v/>
      </c>
      <c r="X87" s="37">
        <f t="shared" si="28"/>
        <v>-0.15904680702378637</v>
      </c>
      <c r="Y87" s="1" t="str">
        <f t="shared" si="29"/>
        <v xml:space="preserve"> </v>
      </c>
      <c r="Z87" s="1">
        <f t="shared" si="30"/>
        <v>112</v>
      </c>
      <c r="AA87" s="1" t="str">
        <f t="shared" si="29"/>
        <v xml:space="preserve"> </v>
      </c>
      <c r="AB87" s="1">
        <f t="shared" si="31"/>
        <v>127</v>
      </c>
      <c r="AC87" s="1" t="str">
        <f t="shared" si="32"/>
        <v xml:space="preserve"> </v>
      </c>
      <c r="AD87" s="1" t="str">
        <f t="shared" si="33"/>
        <v xml:space="preserve"> </v>
      </c>
      <c r="AE87" s="1" t="str">
        <f t="shared" si="34"/>
        <v xml:space="preserve"> </v>
      </c>
      <c r="AF87" s="1" t="str">
        <f t="shared" si="34"/>
        <v xml:space="preserve"> </v>
      </c>
      <c r="AG87" s="38" t="str">
        <f t="shared" si="35"/>
        <v xml:space="preserve"> </v>
      </c>
      <c r="AH87" s="38" t="str">
        <f t="shared" si="36"/>
        <v xml:space="preserve"> </v>
      </c>
      <c r="AI87" s="1" t="str">
        <f t="shared" si="37"/>
        <v xml:space="preserve"> 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823</v>
      </c>
      <c r="AP87" t="s">
        <v>1239</v>
      </c>
      <c r="AQ87" s="22">
        <v>21.254278646178506</v>
      </c>
      <c r="AR87" s="21">
        <v>15.904680702378638</v>
      </c>
      <c r="AS87">
        <v>8.7635303913405451</v>
      </c>
      <c r="AT87">
        <v>-21.254278646178506</v>
      </c>
      <c r="AU87">
        <v>-15.904680702378638</v>
      </c>
      <c r="AV87" t="s">
        <v>1426</v>
      </c>
    </row>
    <row r="88" spans="1:48" x14ac:dyDescent="0.25">
      <c r="A88" s="14">
        <v>9.0999999999999872E-10</v>
      </c>
      <c r="B88" t="s">
        <v>824</v>
      </c>
      <c r="C88" s="4">
        <v>4</v>
      </c>
      <c r="D88" s="4">
        <v>0</v>
      </c>
      <c r="E88" s="4">
        <v>4</v>
      </c>
      <c r="F88" s="4">
        <v>8</v>
      </c>
      <c r="G88" s="4">
        <v>60</v>
      </c>
      <c r="H88" s="4">
        <v>64.989999999999995</v>
      </c>
      <c r="I88" s="34">
        <v>21801.301427539998</v>
      </c>
      <c r="J88" s="35">
        <v>23.260558339298495</v>
      </c>
      <c r="K88" s="35">
        <v>19.917254060680353</v>
      </c>
      <c r="L88" s="35">
        <v>14.194546775658493</v>
      </c>
      <c r="M88" s="35">
        <v>12.398646225711557</v>
      </c>
      <c r="N88" s="4">
        <v>2.794</v>
      </c>
      <c r="O88" s="4">
        <v>-24.690026954177895</v>
      </c>
      <c r="P88" s="35" t="s">
        <v>124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 t="str">
        <f t="shared" si="35"/>
        <v xml:space="preserve"> </v>
      </c>
      <c r="AH88" s="38" t="str">
        <f t="shared" si="36"/>
        <v xml:space="preserve"> </v>
      </c>
      <c r="AI88" s="1" t="str">
        <f t="shared" si="37"/>
        <v xml:space="preserve"> 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824</v>
      </c>
      <c r="AP88" t="s">
        <v>1248</v>
      </c>
      <c r="AQ88" s="22">
        <v>4.7430236624967925E-2</v>
      </c>
      <c r="AR88" s="21">
        <v>5.5611328590388194</v>
      </c>
      <c r="AS88">
        <v>-7.6781043237421081</v>
      </c>
      <c r="AT88">
        <v>-4.7430236624967925E-2</v>
      </c>
      <c r="AU88">
        <v>-5.5611328590388194</v>
      </c>
      <c r="AV88" t="s">
        <v>1427</v>
      </c>
    </row>
    <row r="89" spans="1:48" x14ac:dyDescent="0.25">
      <c r="A89" s="14">
        <v>9.1999999999999868E-10</v>
      </c>
      <c r="B89" t="s">
        <v>612</v>
      </c>
      <c r="C89" s="4">
        <v>12</v>
      </c>
      <c r="D89" s="4">
        <v>1</v>
      </c>
      <c r="E89" s="4">
        <v>7</v>
      </c>
      <c r="F89" s="4">
        <v>20</v>
      </c>
      <c r="G89" s="4">
        <v>173</v>
      </c>
      <c r="H89" s="4">
        <v>159.34</v>
      </c>
      <c r="I89" s="34">
        <v>68722.998781639995</v>
      </c>
      <c r="J89" s="35" t="s">
        <v>1234</v>
      </c>
      <c r="K89" s="35" t="s">
        <v>1234</v>
      </c>
      <c r="L89" s="35">
        <v>25.651717263925885</v>
      </c>
      <c r="M89" s="35">
        <v>24.232842603427461</v>
      </c>
      <c r="N89" s="4">
        <v>2.2069999999999999</v>
      </c>
      <c r="O89" s="4">
        <v>17.64392324093815</v>
      </c>
      <c r="P89" s="35">
        <v>3.3739174093134179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 xml:space="preserve"> </v>
      </c>
      <c r="V89" s="37" t="str">
        <f t="shared" si="26"/>
        <v xml:space="preserve"> </v>
      </c>
      <c r="W89" s="37" t="str">
        <f t="shared" si="27"/>
        <v/>
      </c>
      <c r="X89" s="37" t="str">
        <f t="shared" si="28"/>
        <v/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 t="str">
        <f t="shared" si="31"/>
        <v xml:space="preserve"> 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3.373917410233418</v>
      </c>
      <c r="AH89" s="38" t="str">
        <f t="shared" si="36"/>
        <v xml:space="preserve"> </v>
      </c>
      <c r="AI89" s="1">
        <f t="shared" si="37"/>
        <v>71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612</v>
      </c>
      <c r="AP89" t="s">
        <v>1248</v>
      </c>
      <c r="AQ89" s="22" t="e">
        <v>#VALUE!</v>
      </c>
      <c r="AR89" s="21">
        <v>-70.665478575170297</v>
      </c>
      <c r="AS89">
        <v>8.5728630601230158</v>
      </c>
      <c r="AT89" t="e">
        <v>#VALUE!</v>
      </c>
      <c r="AU89">
        <v>70.665478575170297</v>
      </c>
      <c r="AV89" t="s">
        <v>1428</v>
      </c>
    </row>
    <row r="90" spans="1:48" x14ac:dyDescent="0.25">
      <c r="A90" s="14">
        <v>9.2999999999999865E-10</v>
      </c>
      <c r="B90" t="s">
        <v>280</v>
      </c>
      <c r="C90" s="4">
        <v>2</v>
      </c>
      <c r="D90" s="4">
        <v>3</v>
      </c>
      <c r="E90" s="4">
        <v>12</v>
      </c>
      <c r="F90" s="4">
        <v>17</v>
      </c>
      <c r="G90" s="4">
        <v>20.5</v>
      </c>
      <c r="H90" s="4">
        <v>20.74</v>
      </c>
      <c r="I90" s="34">
        <v>22042.492732963212</v>
      </c>
      <c r="J90" s="35" t="s">
        <v>1234</v>
      </c>
      <c r="K90" s="35" t="s">
        <v>1234</v>
      </c>
      <c r="L90" s="35" t="s">
        <v>1234</v>
      </c>
      <c r="M90" s="35" t="s">
        <v>1234</v>
      </c>
      <c r="N90" s="4">
        <v>-3.7949999999999999</v>
      </c>
      <c r="O90" s="4" t="s">
        <v>119</v>
      </c>
      <c r="P90" s="35">
        <v>6.4127290260366445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 xml:space="preserve"> </v>
      </c>
      <c r="V90" s="37" t="str">
        <f t="shared" si="26"/>
        <v xml:space="preserve"> </v>
      </c>
      <c r="W90" s="37" t="str">
        <f t="shared" si="27"/>
        <v xml:space="preserve"> </v>
      </c>
      <c r="X90" s="37" t="str">
        <f t="shared" si="28"/>
        <v xml:space="preserve"> 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6.4127290269666446</v>
      </c>
      <c r="AH90" s="38" t="str">
        <f t="shared" si="36"/>
        <v xml:space="preserve"> </v>
      </c>
      <c r="AI90" s="1">
        <f t="shared" si="37"/>
        <v>7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280</v>
      </c>
      <c r="AP90" t="s">
        <v>1244</v>
      </c>
      <c r="AQ90" s="22" t="e">
        <v>#VALUE!</v>
      </c>
      <c r="AR90" s="21" t="e">
        <v>#VALUE!</v>
      </c>
      <c r="AS90">
        <v>-1.1571841851494624</v>
      </c>
      <c r="AT90" t="e">
        <v>#VALUE!</v>
      </c>
      <c r="AU90" t="e">
        <v>#VALUE!</v>
      </c>
      <c r="AV90" t="s">
        <v>1429</v>
      </c>
    </row>
    <row r="91" spans="1:48" x14ac:dyDescent="0.25">
      <c r="A91" s="14">
        <v>9.3999999999999862E-10</v>
      </c>
      <c r="B91" t="s">
        <v>497</v>
      </c>
      <c r="C91" s="4">
        <v>9</v>
      </c>
      <c r="D91" s="4">
        <v>2</v>
      </c>
      <c r="E91" s="4">
        <v>4</v>
      </c>
      <c r="F91" s="4">
        <v>15</v>
      </c>
      <c r="G91" s="4">
        <v>130</v>
      </c>
      <c r="H91" s="4">
        <v>138.62</v>
      </c>
      <c r="I91" s="34">
        <v>38665.415219999995</v>
      </c>
      <c r="J91" s="35" t="s">
        <v>1234</v>
      </c>
      <c r="K91" s="35" t="s">
        <v>1234</v>
      </c>
      <c r="L91" s="35">
        <v>36.768536231884056</v>
      </c>
      <c r="M91" s="35">
        <v>34.168740740740738</v>
      </c>
      <c r="N91" s="4">
        <v>2.6970000000000001</v>
      </c>
      <c r="O91" s="4">
        <v>22.590909090909083</v>
      </c>
      <c r="P91" s="35">
        <v>0.36069831193190016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 xml:space="preserve"> </v>
      </c>
      <c r="V91" s="37" t="str">
        <f t="shared" si="26"/>
        <v xml:space="preserve"> </v>
      </c>
      <c r="W91" s="37" t="str">
        <f t="shared" si="27"/>
        <v/>
      </c>
      <c r="X91" s="37" t="str">
        <f t="shared" si="28"/>
        <v/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497</v>
      </c>
      <c r="AP91" t="s">
        <v>1252</v>
      </c>
      <c r="AQ91" s="22" t="e">
        <v>#VALUE!</v>
      </c>
      <c r="AR91" s="21">
        <v>-144.62767026314091</v>
      </c>
      <c r="AS91">
        <v>-6.2184388977059584</v>
      </c>
      <c r="AT91" t="e">
        <v>#VALUE!</v>
      </c>
      <c r="AU91">
        <v>144.62767026314091</v>
      </c>
      <c r="AV91" t="s">
        <v>1430</v>
      </c>
    </row>
    <row r="92" spans="1:48" x14ac:dyDescent="0.25">
      <c r="A92" s="14">
        <v>9.4999999999999858E-10</v>
      </c>
      <c r="B92" t="s">
        <v>1152</v>
      </c>
      <c r="C92" s="4">
        <v>7</v>
      </c>
      <c r="D92" s="4">
        <v>1</v>
      </c>
      <c r="E92" s="4">
        <v>3</v>
      </c>
      <c r="F92" s="4">
        <v>11</v>
      </c>
      <c r="G92" s="4">
        <v>144</v>
      </c>
      <c r="H92" s="4">
        <v>137.66999999999999</v>
      </c>
      <c r="I92" s="34">
        <v>19685.187008369998</v>
      </c>
      <c r="J92" s="35">
        <v>21.97095435684647</v>
      </c>
      <c r="K92" s="35">
        <v>20.578475336322867</v>
      </c>
      <c r="L92" s="35">
        <v>14.670741474158959</v>
      </c>
      <c r="M92" s="35">
        <v>14.787131975953525</v>
      </c>
      <c r="N92" s="4">
        <v>6.266</v>
      </c>
      <c r="O92" s="4">
        <v>2.7213114754098275</v>
      </c>
      <c r="P92" s="35">
        <v>1.2065083169899034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1152</v>
      </c>
      <c r="AP92" t="s">
        <v>1252</v>
      </c>
      <c r="AQ92" s="22">
        <v>5.5889666925830532</v>
      </c>
      <c r="AR92" s="21">
        <v>2.3929240690241493</v>
      </c>
      <c r="AS92">
        <v>4.5979516234473827</v>
      </c>
      <c r="AT92">
        <v>-5.5889666925830532</v>
      </c>
      <c r="AU92">
        <v>-2.3929240690241493</v>
      </c>
      <c r="AV92" t="s">
        <v>1431</v>
      </c>
    </row>
    <row r="93" spans="1:48" x14ac:dyDescent="0.25">
      <c r="A93" s="14">
        <v>9.5999999999999855E-10</v>
      </c>
      <c r="B93" t="s">
        <v>1067</v>
      </c>
      <c r="C93" s="4">
        <v>13</v>
      </c>
      <c r="D93" s="4">
        <v>3</v>
      </c>
      <c r="E93" s="4">
        <v>7</v>
      </c>
      <c r="F93" s="4">
        <v>23</v>
      </c>
      <c r="G93" s="4">
        <v>140</v>
      </c>
      <c r="H93" s="4">
        <v>132.33000000000001</v>
      </c>
      <c r="I93" s="34">
        <v>15468.718393590001</v>
      </c>
      <c r="J93" s="35">
        <v>18.368961687951142</v>
      </c>
      <c r="K93" s="35">
        <v>14.040318302387268</v>
      </c>
      <c r="L93" s="35">
        <v>13.536849564973338</v>
      </c>
      <c r="M93" s="35">
        <v>11.426627576403696</v>
      </c>
      <c r="N93" s="4">
        <v>7.2039999999999997</v>
      </c>
      <c r="O93" s="4">
        <v>-24.407135362014685</v>
      </c>
      <c r="P93" s="35">
        <v>2.0532003325020778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>
        <f t="shared" si="26"/>
        <v>-0.2106703124603192</v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>
        <f t="shared" si="30"/>
        <v>113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1067</v>
      </c>
      <c r="AP93" t="s">
        <v>1241</v>
      </c>
      <c r="AQ93" s="22">
        <v>21.06703124603192</v>
      </c>
      <c r="AR93" s="21">
        <v>9.9369104361988754</v>
      </c>
      <c r="AS93">
        <v>5.7961157711781119</v>
      </c>
      <c r="AT93">
        <v>-21.06703124603192</v>
      </c>
      <c r="AU93">
        <v>-9.9369104361988754</v>
      </c>
      <c r="AV93" t="s">
        <v>1432</v>
      </c>
    </row>
    <row r="94" spans="1:48" x14ac:dyDescent="0.25">
      <c r="A94" s="14">
        <v>9.6999999999999851E-10</v>
      </c>
      <c r="B94" t="s">
        <v>430</v>
      </c>
      <c r="C94" s="4">
        <v>14</v>
      </c>
      <c r="D94" s="4">
        <v>2</v>
      </c>
      <c r="E94" s="4">
        <v>8</v>
      </c>
      <c r="F94" s="4">
        <v>24</v>
      </c>
      <c r="G94" s="4">
        <v>79</v>
      </c>
      <c r="H94" s="4">
        <v>79.62</v>
      </c>
      <c r="I94" s="34">
        <v>24410.687678760001</v>
      </c>
      <c r="J94" s="35">
        <v>28.015482054890924</v>
      </c>
      <c r="K94" s="35">
        <v>24.742075823492854</v>
      </c>
      <c r="L94" s="35">
        <v>14.358895714382276</v>
      </c>
      <c r="M94" s="35">
        <v>13.376390087117418</v>
      </c>
      <c r="N94" s="4">
        <v>2.8420000000000001</v>
      </c>
      <c r="O94" s="4">
        <v>6.0447761194029814</v>
      </c>
      <c r="P94" s="35">
        <v>0.70082893745290131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/>
      </c>
      <c r="T94" s="37" t="str">
        <f t="shared" si="24"/>
        <v/>
      </c>
      <c r="U94" s="37" t="str">
        <f t="shared" si="25"/>
        <v/>
      </c>
      <c r="V94" s="37" t="str">
        <f t="shared" si="26"/>
        <v/>
      </c>
      <c r="W94" s="37" t="str">
        <f t="shared" si="27"/>
        <v/>
      </c>
      <c r="X94" s="37" t="str">
        <f t="shared" si="28"/>
        <v/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430</v>
      </c>
      <c r="AP94" t="s">
        <v>1270</v>
      </c>
      <c r="AQ94" s="22">
        <v>-20.384875706750428</v>
      </c>
      <c r="AR94" s="21">
        <v>4.467689874616843</v>
      </c>
      <c r="AS94">
        <v>-0.77869881939212071</v>
      </c>
      <c r="AT94">
        <v>20.384875706750428</v>
      </c>
      <c r="AU94">
        <v>-4.467689874616843</v>
      </c>
      <c r="AV94" t="s">
        <v>1433</v>
      </c>
    </row>
    <row r="95" spans="1:48" x14ac:dyDescent="0.25">
      <c r="A95" s="14">
        <v>9.7999999999999848E-10</v>
      </c>
      <c r="B95" t="s">
        <v>571</v>
      </c>
      <c r="C95" s="4">
        <v>11</v>
      </c>
      <c r="D95" s="4">
        <v>0</v>
      </c>
      <c r="E95" s="4">
        <v>10</v>
      </c>
      <c r="F95" s="4">
        <v>21</v>
      </c>
      <c r="G95" s="4">
        <v>44</v>
      </c>
      <c r="H95" s="4">
        <v>43.46</v>
      </c>
      <c r="I95" s="34">
        <v>9296.7978346999989</v>
      </c>
      <c r="J95" s="35">
        <v>36.551724137931032</v>
      </c>
      <c r="K95" s="35">
        <v>27.94855305466238</v>
      </c>
      <c r="L95" s="35">
        <v>11.861331920018975</v>
      </c>
      <c r="M95" s="35">
        <v>10.753412798361577</v>
      </c>
      <c r="N95" s="4">
        <v>1.1890000000000001</v>
      </c>
      <c r="O95" s="4">
        <v>-46.681614349775778</v>
      </c>
      <c r="P95" s="35">
        <v>2.8002761159687068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/>
      </c>
      <c r="V95" s="37" t="str">
        <f t="shared" si="26"/>
        <v/>
      </c>
      <c r="W95" s="37" t="str">
        <f t="shared" si="27"/>
        <v/>
      </c>
      <c r="X95" s="37">
        <f t="shared" si="28"/>
        <v>-0.21084430026998968</v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>
        <f t="shared" si="31"/>
        <v>104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 t="str">
        <f t="shared" si="35"/>
        <v xml:space="preserve"> </v>
      </c>
      <c r="AH95" s="38" t="str">
        <f t="shared" si="36"/>
        <v xml:space="preserve"> </v>
      </c>
      <c r="AI95" s="1" t="str">
        <f t="shared" si="37"/>
        <v xml:space="preserve"> 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571</v>
      </c>
      <c r="AP95" t="s">
        <v>1241</v>
      </c>
      <c r="AQ95" s="22">
        <v>-57.065823768113958</v>
      </c>
      <c r="AR95" s="21">
        <v>21.08443002699897</v>
      </c>
      <c r="AS95">
        <v>1.2425218591808562</v>
      </c>
      <c r="AT95">
        <v>57.065823768113958</v>
      </c>
      <c r="AU95">
        <v>-21.08443002699897</v>
      </c>
      <c r="AV95" t="s">
        <v>1434</v>
      </c>
    </row>
    <row r="96" spans="1:48" x14ac:dyDescent="0.25">
      <c r="A96" s="14">
        <v>9.8999999999999844E-10</v>
      </c>
      <c r="B96" t="s">
        <v>470</v>
      </c>
      <c r="C96" s="4">
        <v>15</v>
      </c>
      <c r="D96" s="4">
        <v>1</v>
      </c>
      <c r="E96" s="4">
        <v>6</v>
      </c>
      <c r="F96" s="4">
        <v>22</v>
      </c>
      <c r="G96" s="4">
        <v>45</v>
      </c>
      <c r="H96" s="4">
        <v>38.92</v>
      </c>
      <c r="I96" s="34">
        <v>16621.684429280001</v>
      </c>
      <c r="J96" s="35">
        <v>17.763578274760384</v>
      </c>
      <c r="K96" s="35">
        <v>10.972652946151678</v>
      </c>
      <c r="L96" s="35" t="s">
        <v>1234</v>
      </c>
      <c r="M96" s="35" t="s">
        <v>1234</v>
      </c>
      <c r="N96" s="4">
        <v>3.5470000000000002</v>
      </c>
      <c r="O96" s="4">
        <v>47.178423236514519</v>
      </c>
      <c r="P96" s="35">
        <v>4.0467625899280577</v>
      </c>
      <c r="Q96" s="36" t="str">
        <f t="shared" si="21"/>
        <v xml:space="preserve"> </v>
      </c>
      <c r="R96" s="36" t="str">
        <f t="shared" si="22"/>
        <v xml:space="preserve"> </v>
      </c>
      <c r="S96" s="37">
        <f t="shared" si="23"/>
        <v>0.15621788382658788</v>
      </c>
      <c r="T96" s="37" t="str">
        <f t="shared" si="24"/>
        <v/>
      </c>
      <c r="U96" s="37" t="str">
        <f t="shared" si="25"/>
        <v/>
      </c>
      <c r="V96" s="37">
        <f t="shared" si="26"/>
        <v>-0.23668414538637972</v>
      </c>
      <c r="W96" s="37" t="str">
        <f t="shared" si="27"/>
        <v xml:space="preserve"> </v>
      </c>
      <c r="X96" s="37" t="str">
        <f t="shared" si="28"/>
        <v xml:space="preserve"> </v>
      </c>
      <c r="Y96" s="1" t="str">
        <f t="shared" si="29"/>
        <v xml:space="preserve"> </v>
      </c>
      <c r="Z96" s="1">
        <f t="shared" si="30"/>
        <v>108</v>
      </c>
      <c r="AA96" s="1" t="str">
        <f t="shared" si="29"/>
        <v xml:space="preserve"> </v>
      </c>
      <c r="AB96" s="1" t="str">
        <f t="shared" si="31"/>
        <v xml:space="preserve"> </v>
      </c>
      <c r="AC96" s="1">
        <f t="shared" si="32"/>
        <v>49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4.0467625909180578</v>
      </c>
      <c r="AH96" s="38" t="str">
        <f t="shared" si="36"/>
        <v xml:space="preserve"> </v>
      </c>
      <c r="AI96" s="1">
        <f t="shared" si="37"/>
        <v>45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470</v>
      </c>
      <c r="AP96" t="s">
        <v>1239</v>
      </c>
      <c r="AQ96" s="22">
        <v>23.668414538637972</v>
      </c>
      <c r="AR96" s="21" t="e">
        <v>#VALUE!</v>
      </c>
      <c r="AS96">
        <v>15.621788283658788</v>
      </c>
      <c r="AT96">
        <v>-23.668414538637972</v>
      </c>
      <c r="AU96" t="e">
        <v>#VALUE!</v>
      </c>
      <c r="AV96" t="s">
        <v>1435</v>
      </c>
    </row>
    <row r="97" spans="1:48" x14ac:dyDescent="0.25">
      <c r="A97" s="14">
        <v>9.9999999999999841E-10</v>
      </c>
      <c r="B97" t="s">
        <v>589</v>
      </c>
      <c r="C97" s="4">
        <v>7</v>
      </c>
      <c r="D97" s="4">
        <v>3</v>
      </c>
      <c r="E97" s="4">
        <v>10</v>
      </c>
      <c r="F97" s="4">
        <v>20</v>
      </c>
      <c r="G97" s="4">
        <v>92</v>
      </c>
      <c r="H97" s="4">
        <v>85.06</v>
      </c>
      <c r="I97" s="34">
        <v>21133.189067620002</v>
      </c>
      <c r="J97" s="35">
        <v>30.131066241586964</v>
      </c>
      <c r="K97" s="35">
        <v>27.806472703497874</v>
      </c>
      <c r="L97" s="35">
        <v>19.852252320924933</v>
      </c>
      <c r="M97" s="35">
        <v>18.221065656590309</v>
      </c>
      <c r="N97" s="4">
        <v>2.823</v>
      </c>
      <c r="O97" s="4">
        <v>14.291497975708491</v>
      </c>
      <c r="P97" s="35">
        <v>1.2038561015753586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589</v>
      </c>
      <c r="AP97" t="s">
        <v>1235</v>
      </c>
      <c r="AQ97" s="22">
        <v>-29.475718365233504</v>
      </c>
      <c r="AR97" s="21">
        <v>-32.080597500985995</v>
      </c>
      <c r="AS97">
        <v>8.1589466259111241</v>
      </c>
      <c r="AT97">
        <v>29.475718365233504</v>
      </c>
      <c r="AU97">
        <v>32.080597500985995</v>
      </c>
      <c r="AV97" t="s">
        <v>1436</v>
      </c>
    </row>
    <row r="98" spans="1:48" x14ac:dyDescent="0.25">
      <c r="A98" s="14">
        <v>1.0099999999999984E-9</v>
      </c>
      <c r="B98" t="s">
        <v>515</v>
      </c>
      <c r="C98" s="4">
        <v>4</v>
      </c>
      <c r="D98" s="4">
        <v>5</v>
      </c>
      <c r="E98" s="4">
        <v>14</v>
      </c>
      <c r="F98" s="4">
        <v>23</v>
      </c>
      <c r="G98" s="4">
        <v>95</v>
      </c>
      <c r="H98" s="4">
        <v>97.95</v>
      </c>
      <c r="I98" s="34">
        <v>13315.92313965</v>
      </c>
      <c r="J98" s="35">
        <v>27.200777561788392</v>
      </c>
      <c r="K98" s="35">
        <v>23.188920454545453</v>
      </c>
      <c r="L98" s="35">
        <v>18.95656626401599</v>
      </c>
      <c r="M98" s="35">
        <v>16.160825932948651</v>
      </c>
      <c r="N98" s="4">
        <v>3.601</v>
      </c>
      <c r="O98" s="4">
        <v>-14.057279236276859</v>
      </c>
      <c r="P98" s="35">
        <v>2.1990811638591117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515</v>
      </c>
      <c r="AP98" t="s">
        <v>1237</v>
      </c>
      <c r="AQ98" s="22">
        <v>-16.88402218055678</v>
      </c>
      <c r="AR98" s="21">
        <v>-26.121437418926185</v>
      </c>
      <c r="AS98">
        <v>-3.0117406840224681</v>
      </c>
      <c r="AT98">
        <v>16.88402218055678</v>
      </c>
      <c r="AU98">
        <v>26.121437418926185</v>
      </c>
      <c r="AV98" t="s">
        <v>1437</v>
      </c>
    </row>
    <row r="99" spans="1:48" x14ac:dyDescent="0.25">
      <c r="A99" s="14">
        <v>1.0199999999999983E-9</v>
      </c>
      <c r="B99" t="s">
        <v>343</v>
      </c>
      <c r="C99" s="4">
        <v>23</v>
      </c>
      <c r="D99" s="4">
        <v>1</v>
      </c>
      <c r="E99" s="4">
        <v>8</v>
      </c>
      <c r="F99" s="4">
        <v>32</v>
      </c>
      <c r="G99" s="4">
        <v>718</v>
      </c>
      <c r="H99" s="4">
        <v>650.42999999999995</v>
      </c>
      <c r="I99" s="34">
        <v>150598.61025956998</v>
      </c>
      <c r="J99" s="35" t="s">
        <v>1234</v>
      </c>
      <c r="K99" s="35">
        <v>31.054189544043922</v>
      </c>
      <c r="L99" s="35">
        <v>12.492615405817556</v>
      </c>
      <c r="M99" s="35">
        <v>11.62360065321886</v>
      </c>
      <c r="N99" s="4">
        <v>14.157999999999999</v>
      </c>
      <c r="O99" s="4">
        <v>83.109156751163979</v>
      </c>
      <c r="P99" s="35">
        <v>1.3529511246406223E-2</v>
      </c>
      <c r="Q99" s="36">
        <f t="shared" si="21"/>
        <v>71.875000001019998</v>
      </c>
      <c r="R99" s="36" t="str">
        <f t="shared" si="22"/>
        <v xml:space="preserve"> </v>
      </c>
      <c r="S99" s="37">
        <f t="shared" si="23"/>
        <v>0.10388512316996237</v>
      </c>
      <c r="T99" s="37" t="str">
        <f t="shared" si="24"/>
        <v/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/>
      </c>
      <c r="X99" s="37">
        <f t="shared" si="28"/>
        <v>-0.1688438770188222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>
        <f t="shared" si="31"/>
        <v>124</v>
      </c>
      <c r="AC99" s="1">
        <f t="shared" si="32"/>
        <v>132</v>
      </c>
      <c r="AD99" s="1" t="str">
        <f t="shared" si="33"/>
        <v xml:space="preserve"> </v>
      </c>
      <c r="AE99" s="1">
        <f t="shared" si="34"/>
        <v>94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>
        <f t="shared" si="38"/>
        <v>83.109156752183978</v>
      </c>
      <c r="AL99" s="25" t="str">
        <f t="shared" si="39"/>
        <v xml:space="preserve"> </v>
      </c>
      <c r="AM99" s="1">
        <f t="shared" si="40"/>
        <v>5</v>
      </c>
      <c r="AN99" s="1" t="str">
        <f t="shared" si="40"/>
        <v xml:space="preserve"> </v>
      </c>
      <c r="AO99" t="s">
        <v>343</v>
      </c>
      <c r="AP99" t="s">
        <v>1328</v>
      </c>
      <c r="AQ99" s="22" t="e">
        <v>#VALUE!</v>
      </c>
      <c r="AR99" s="21">
        <v>16.884387701882218</v>
      </c>
      <c r="AS99">
        <v>10.388512214996236</v>
      </c>
      <c r="AT99" t="e">
        <v>#VALUE!</v>
      </c>
      <c r="AU99">
        <v>-16.884387701882218</v>
      </c>
      <c r="AV99" t="s">
        <v>1438</v>
      </c>
    </row>
    <row r="100" spans="1:48" x14ac:dyDescent="0.25">
      <c r="A100" s="14">
        <v>1.0299999999999983E-9</v>
      </c>
      <c r="B100" t="s">
        <v>282</v>
      </c>
      <c r="C100" s="4">
        <v>21</v>
      </c>
      <c r="D100" s="4">
        <v>0</v>
      </c>
      <c r="E100" s="4">
        <v>3</v>
      </c>
      <c r="F100" s="4">
        <v>24</v>
      </c>
      <c r="G100" s="4">
        <v>261</v>
      </c>
      <c r="H100" s="4">
        <v>226.19</v>
      </c>
      <c r="I100" s="34">
        <v>81715.046063200003</v>
      </c>
      <c r="J100" s="35">
        <v>12.164676777455092</v>
      </c>
      <c r="K100" s="35">
        <v>10.978498276949958</v>
      </c>
      <c r="L100" s="35">
        <v>9.9826623656686913</v>
      </c>
      <c r="M100" s="35">
        <v>9.8723993424268013</v>
      </c>
      <c r="N100" s="4">
        <v>18.594000000000001</v>
      </c>
      <c r="O100" s="4">
        <v>9.0557184750733164</v>
      </c>
      <c r="P100" s="35">
        <v>1.7684247756311066E-2</v>
      </c>
      <c r="Q100" s="36">
        <f t="shared" si="21"/>
        <v>87.500000001030003</v>
      </c>
      <c r="R100" s="36" t="str">
        <f t="shared" si="22"/>
        <v xml:space="preserve"> </v>
      </c>
      <c r="S100" s="37">
        <f t="shared" si="23"/>
        <v>0.15389716712929716</v>
      </c>
      <c r="T100" s="37" t="str">
        <f t="shared" si="24"/>
        <v/>
      </c>
      <c r="U100" s="37" t="str">
        <f t="shared" si="25"/>
        <v/>
      </c>
      <c r="V100" s="37">
        <f t="shared" si="26"/>
        <v>-0.47727363784159371</v>
      </c>
      <c r="W100" s="37" t="str">
        <f t="shared" si="27"/>
        <v/>
      </c>
      <c r="X100" s="37">
        <f t="shared" si="28"/>
        <v>-0.3358355572992755</v>
      </c>
      <c r="Y100" s="1" t="str">
        <f t="shared" si="29"/>
        <v xml:space="preserve"> </v>
      </c>
      <c r="Z100" s="1">
        <f t="shared" si="30"/>
        <v>39</v>
      </c>
      <c r="AA100" s="1" t="str">
        <f t="shared" si="29"/>
        <v xml:space="preserve"> </v>
      </c>
      <c r="AB100" s="1">
        <f t="shared" si="31"/>
        <v>58</v>
      </c>
      <c r="AC100" s="1">
        <f t="shared" si="32"/>
        <v>53</v>
      </c>
      <c r="AD100" s="1" t="str">
        <f t="shared" si="33"/>
        <v xml:space="preserve"> </v>
      </c>
      <c r="AE100" s="1">
        <f t="shared" si="34"/>
        <v>20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282</v>
      </c>
      <c r="AP100" t="s">
        <v>1270</v>
      </c>
      <c r="AQ100" s="22">
        <v>47.727363784159373</v>
      </c>
      <c r="AR100" s="21">
        <v>33.583555729927554</v>
      </c>
      <c r="AS100">
        <v>15.389716609929716</v>
      </c>
      <c r="AT100">
        <v>-47.727363784159373</v>
      </c>
      <c r="AU100">
        <v>-33.583555729927554</v>
      </c>
      <c r="AV100" t="s">
        <v>1439</v>
      </c>
    </row>
    <row r="101" spans="1:48" x14ac:dyDescent="0.25">
      <c r="A101" s="14">
        <v>1.0399999999999983E-9</v>
      </c>
      <c r="B101" t="s">
        <v>431</v>
      </c>
      <c r="C101" s="4">
        <v>2</v>
      </c>
      <c r="D101" s="4">
        <v>2</v>
      </c>
      <c r="E101" s="4">
        <v>2</v>
      </c>
      <c r="F101" s="4">
        <v>6</v>
      </c>
      <c r="G101" s="4">
        <v>82</v>
      </c>
      <c r="H101" s="4">
        <v>88.28</v>
      </c>
      <c r="I101" s="34">
        <v>14203.978596840001</v>
      </c>
      <c r="J101" s="35">
        <v>30.802512212142357</v>
      </c>
      <c r="K101" s="35">
        <v>22.805476621028159</v>
      </c>
      <c r="L101" s="35" t="s">
        <v>1234</v>
      </c>
      <c r="M101" s="35" t="s">
        <v>1234</v>
      </c>
      <c r="N101" s="4">
        <v>2.8660000000000001</v>
      </c>
      <c r="O101" s="4">
        <v>-31.761904761904763</v>
      </c>
      <c r="P101" s="35">
        <v>2.7582691436338922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 t="str">
        <f t="shared" si="35"/>
        <v xml:space="preserve"> </v>
      </c>
      <c r="AH101" s="38" t="str">
        <f t="shared" si="36"/>
        <v xml:space="preserve"> </v>
      </c>
      <c r="AI101" s="1" t="str">
        <f t="shared" si="37"/>
        <v xml:space="preserve"> 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431</v>
      </c>
      <c r="AP101" t="s">
        <v>1239</v>
      </c>
      <c r="AQ101" s="22">
        <v>-32.360978006696548</v>
      </c>
      <c r="AR101" s="21" t="e">
        <v>#VALUE!</v>
      </c>
      <c r="AS101">
        <v>-7.113729043951067</v>
      </c>
      <c r="AT101">
        <v>32.360978006696548</v>
      </c>
      <c r="AU101" t="e">
        <v>#VALUE!</v>
      </c>
      <c r="AV101" t="s">
        <v>1440</v>
      </c>
    </row>
    <row r="102" spans="1:48" x14ac:dyDescent="0.25">
      <c r="A102" s="14">
        <v>1.0499999999999982E-9</v>
      </c>
      <c r="B102" t="s">
        <v>286</v>
      </c>
      <c r="C102" s="4">
        <v>9</v>
      </c>
      <c r="D102" s="4">
        <v>6</v>
      </c>
      <c r="E102" s="4">
        <v>8</v>
      </c>
      <c r="F102" s="4">
        <v>23</v>
      </c>
      <c r="G102" s="4">
        <v>87</v>
      </c>
      <c r="H102" s="4">
        <v>79.28</v>
      </c>
      <c r="I102" s="34">
        <v>67956.344921679993</v>
      </c>
      <c r="J102" s="35">
        <v>26.019035116508039</v>
      </c>
      <c r="K102" s="35">
        <v>24.386342663795755</v>
      </c>
      <c r="L102" s="35">
        <v>16.953228337502843</v>
      </c>
      <c r="M102" s="35">
        <v>16.063513540886852</v>
      </c>
      <c r="N102" s="4">
        <v>3.0470000000000002</v>
      </c>
      <c r="O102" s="4">
        <v>7.6678445229682008</v>
      </c>
      <c r="P102" s="35">
        <v>2.3372855701311805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 t="str">
        <f t="shared" si="26"/>
        <v/>
      </c>
      <c r="W102" s="37" t="str">
        <f t="shared" si="27"/>
        <v/>
      </c>
      <c r="X102" s="37" t="str">
        <f t="shared" si="28"/>
        <v/>
      </c>
      <c r="Y102" s="1" t="str">
        <f t="shared" si="29"/>
        <v xml:space="preserve"> </v>
      </c>
      <c r="Z102" s="1" t="str">
        <f t="shared" si="30"/>
        <v xml:space="preserve"> 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286</v>
      </c>
      <c r="AP102" t="s">
        <v>1235</v>
      </c>
      <c r="AQ102" s="22">
        <v>-11.805975794857337</v>
      </c>
      <c r="AR102" s="21">
        <v>-12.792870662229072</v>
      </c>
      <c r="AS102">
        <v>9.7376387487386538</v>
      </c>
      <c r="AT102">
        <v>11.805975794857337</v>
      </c>
      <c r="AU102">
        <v>12.792870662229072</v>
      </c>
      <c r="AV102" t="s">
        <v>1441</v>
      </c>
    </row>
    <row r="103" spans="1:48" x14ac:dyDescent="0.25">
      <c r="A103" s="14">
        <v>1.0599999999999982E-9</v>
      </c>
      <c r="B103" t="s">
        <v>284</v>
      </c>
      <c r="C103" s="4">
        <v>5</v>
      </c>
      <c r="D103" s="4">
        <v>4</v>
      </c>
      <c r="E103" s="4">
        <v>8</v>
      </c>
      <c r="F103" s="4">
        <v>17</v>
      </c>
      <c r="G103" s="4">
        <v>217</v>
      </c>
      <c r="H103" s="4">
        <v>197.21</v>
      </c>
      <c r="I103" s="34">
        <v>24858.306498090002</v>
      </c>
      <c r="J103" s="35">
        <v>28.469756027140175</v>
      </c>
      <c r="K103" s="35">
        <v>24.221321542618522</v>
      </c>
      <c r="L103" s="35">
        <v>18.923399508944229</v>
      </c>
      <c r="M103" s="35">
        <v>17.061197616076495</v>
      </c>
      <c r="N103" s="4">
        <v>8.1419999999999995</v>
      </c>
      <c r="O103" s="4">
        <v>10.624999999999988</v>
      </c>
      <c r="P103" s="35">
        <v>2.2463363926778559</v>
      </c>
      <c r="Q103" s="36" t="str">
        <f t="shared" si="21"/>
        <v xml:space="preserve"> </v>
      </c>
      <c r="R103" s="36" t="str">
        <f t="shared" si="22"/>
        <v xml:space="preserve"> </v>
      </c>
      <c r="S103" s="37">
        <f t="shared" si="23"/>
        <v>0.10034988189768571</v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>
        <f t="shared" si="32"/>
        <v>142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284</v>
      </c>
      <c r="AP103" t="s">
        <v>1235</v>
      </c>
      <c r="AQ103" s="22">
        <v>-22.336929059924504</v>
      </c>
      <c r="AR103" s="21">
        <v>-25.900773045119596</v>
      </c>
      <c r="AS103">
        <v>10.034988083768571</v>
      </c>
      <c r="AT103">
        <v>22.336929059924504</v>
      </c>
      <c r="AU103">
        <v>25.900773045119596</v>
      </c>
      <c r="AV103" t="s">
        <v>1442</v>
      </c>
    </row>
    <row r="104" spans="1:48" x14ac:dyDescent="0.25">
      <c r="A104" s="14">
        <v>1.0699999999999982E-9</v>
      </c>
      <c r="B104" t="s">
        <v>287</v>
      </c>
      <c r="C104" s="4">
        <v>5</v>
      </c>
      <c r="D104" s="4">
        <v>8</v>
      </c>
      <c r="E104" s="4">
        <v>12</v>
      </c>
      <c r="F104" s="4">
        <v>25</v>
      </c>
      <c r="G104" s="4">
        <v>65</v>
      </c>
      <c r="H104" s="4">
        <v>62.06</v>
      </c>
      <c r="I104" s="34">
        <v>8626.34</v>
      </c>
      <c r="J104" s="35">
        <v>20.508922670191673</v>
      </c>
      <c r="K104" s="35">
        <v>12.590789206735646</v>
      </c>
      <c r="L104" s="35" t="s">
        <v>1234</v>
      </c>
      <c r="M104" s="35" t="s">
        <v>1234</v>
      </c>
      <c r="N104" s="4">
        <v>4.9290000000000003</v>
      </c>
      <c r="O104" s="4">
        <v>51.708217913204066</v>
      </c>
      <c r="P104" s="35">
        <v>4.3957460522075413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>
        <f t="shared" si="26"/>
        <v>-0.1187143945290956</v>
      </c>
      <c r="W104" s="37" t="str">
        <f t="shared" si="27"/>
        <v xml:space="preserve"> </v>
      </c>
      <c r="X104" s="37" t="str">
        <f t="shared" si="28"/>
        <v xml:space="preserve"> </v>
      </c>
      <c r="Y104" s="1" t="str">
        <f t="shared" si="29"/>
        <v xml:space="preserve"> </v>
      </c>
      <c r="Z104" s="1">
        <f t="shared" si="30"/>
        <v>137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4.3957460532775414</v>
      </c>
      <c r="AH104" s="38" t="str">
        <f t="shared" si="36"/>
        <v xml:space="preserve"> </v>
      </c>
      <c r="AI104" s="1">
        <f t="shared" si="37"/>
        <v>28</v>
      </c>
      <c r="AJ104" s="1" t="str">
        <f t="shared" si="37"/>
        <v xml:space="preserve"> </v>
      </c>
      <c r="AK104" s="25">
        <f t="shared" si="38"/>
        <v>51.708217914274066</v>
      </c>
      <c r="AL104" s="25" t="str">
        <f t="shared" si="39"/>
        <v xml:space="preserve"> </v>
      </c>
      <c r="AM104" s="1">
        <f t="shared" si="40"/>
        <v>20</v>
      </c>
      <c r="AN104" s="1" t="str">
        <f t="shared" si="40"/>
        <v xml:space="preserve"> </v>
      </c>
      <c r="AO104" t="s">
        <v>287</v>
      </c>
      <c r="AP104" t="s">
        <v>1239</v>
      </c>
      <c r="AQ104" s="22">
        <v>11.871439452909559</v>
      </c>
      <c r="AR104" s="21" t="e">
        <v>#VALUE!</v>
      </c>
      <c r="AS104">
        <v>4.7373509506928757</v>
      </c>
      <c r="AT104">
        <v>-11.871439452909559</v>
      </c>
      <c r="AU104" t="e">
        <v>#VALUE!</v>
      </c>
      <c r="AV104" t="s">
        <v>1443</v>
      </c>
    </row>
    <row r="105" spans="1:48" x14ac:dyDescent="0.25">
      <c r="A105" s="14">
        <v>1.0799999999999981E-9</v>
      </c>
      <c r="B105" t="s">
        <v>418</v>
      </c>
      <c r="C105" s="4">
        <v>23</v>
      </c>
      <c r="D105" s="4">
        <v>0</v>
      </c>
      <c r="E105" s="4">
        <v>10</v>
      </c>
      <c r="F105" s="4">
        <v>33</v>
      </c>
      <c r="G105" s="4">
        <v>54.5</v>
      </c>
      <c r="H105" s="4">
        <v>49.13</v>
      </c>
      <c r="I105" s="34">
        <v>224785.62660702417</v>
      </c>
      <c r="J105" s="35">
        <v>19.683493589743591</v>
      </c>
      <c r="K105" s="35">
        <v>17.088695652173914</v>
      </c>
      <c r="L105" s="35">
        <v>10.630047937998006</v>
      </c>
      <c r="M105" s="35">
        <v>9.7400926927454954</v>
      </c>
      <c r="N105" s="4">
        <v>2.496</v>
      </c>
      <c r="O105" s="4">
        <v>-20.255591054313097</v>
      </c>
      <c r="P105" s="35">
        <v>2.0496641563199676</v>
      </c>
      <c r="Q105" s="36" t="str">
        <f t="shared" si="21"/>
        <v xml:space="preserve"> </v>
      </c>
      <c r="R105" s="36" t="str">
        <f t="shared" si="22"/>
        <v xml:space="preserve"> </v>
      </c>
      <c r="S105" s="37">
        <f t="shared" si="23"/>
        <v>0.10930185330878076</v>
      </c>
      <c r="T105" s="37" t="str">
        <f t="shared" si="24"/>
        <v/>
      </c>
      <c r="U105" s="37" t="str">
        <f t="shared" si="25"/>
        <v/>
      </c>
      <c r="V105" s="37">
        <f t="shared" si="26"/>
        <v>-0.15418377430267394</v>
      </c>
      <c r="W105" s="37" t="str">
        <f t="shared" si="27"/>
        <v/>
      </c>
      <c r="X105" s="37">
        <f t="shared" si="28"/>
        <v>-0.29276383333340272</v>
      </c>
      <c r="Y105" s="1" t="str">
        <f t="shared" si="29"/>
        <v xml:space="preserve"> </v>
      </c>
      <c r="Z105" s="1">
        <f t="shared" si="30"/>
        <v>127</v>
      </c>
      <c r="AA105" s="1" t="str">
        <f t="shared" si="29"/>
        <v xml:space="preserve"> </v>
      </c>
      <c r="AB105" s="1">
        <f t="shared" si="31"/>
        <v>77</v>
      </c>
      <c r="AC105" s="1">
        <f t="shared" si="32"/>
        <v>119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418</v>
      </c>
      <c r="AP105" t="s">
        <v>1328</v>
      </c>
      <c r="AQ105" s="22">
        <v>15.418377430267395</v>
      </c>
      <c r="AR105" s="21">
        <v>29.276383333340274</v>
      </c>
      <c r="AS105">
        <v>10.930185222878075</v>
      </c>
      <c r="AT105">
        <v>-15.418377430267395</v>
      </c>
      <c r="AU105">
        <v>-29.276383333340274</v>
      </c>
      <c r="AV105" t="s">
        <v>1444</v>
      </c>
    </row>
    <row r="106" spans="1:48" x14ac:dyDescent="0.25">
      <c r="A106" s="14">
        <v>1.0899999999999981E-9</v>
      </c>
      <c r="B106" t="s">
        <v>544</v>
      </c>
      <c r="C106" s="4">
        <v>8</v>
      </c>
      <c r="D106" s="4">
        <v>4</v>
      </c>
      <c r="E106" s="4">
        <v>11</v>
      </c>
      <c r="F106" s="4">
        <v>23</v>
      </c>
      <c r="G106" s="4">
        <v>188</v>
      </c>
      <c r="H106" s="4">
        <v>186.2</v>
      </c>
      <c r="I106" s="34">
        <v>66844.049161399991</v>
      </c>
      <c r="J106" s="35">
        <v>27.654834397742459</v>
      </c>
      <c r="K106" s="35">
        <v>27.97475961538461</v>
      </c>
      <c r="L106" s="35">
        <v>21.30331476067645</v>
      </c>
      <c r="M106" s="35">
        <v>21.520206598628167</v>
      </c>
      <c r="N106" s="4">
        <v>6.7330000000000005</v>
      </c>
      <c r="O106" s="4">
        <v>-0.98529411764704833</v>
      </c>
      <c r="P106" s="35">
        <v>3.3990332975295381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/>
      </c>
      <c r="X106" s="37" t="str">
        <f t="shared" si="28"/>
        <v/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3.3990332986195382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69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544</v>
      </c>
      <c r="AP106" t="s">
        <v>1239</v>
      </c>
      <c r="AQ106" s="22">
        <v>-18.83514248086189</v>
      </c>
      <c r="AR106" s="21">
        <v>-41.734776329430858</v>
      </c>
      <c r="AS106">
        <v>0.96670247046186653</v>
      </c>
      <c r="AT106">
        <v>18.83514248086189</v>
      </c>
      <c r="AU106">
        <v>41.734776329430858</v>
      </c>
      <c r="AV106" t="s">
        <v>1445</v>
      </c>
    </row>
    <row r="107" spans="1:48" x14ac:dyDescent="0.25">
      <c r="A107">
        <v>1.0999999999999981E-9</v>
      </c>
      <c r="B107" t="s">
        <v>562</v>
      </c>
      <c r="C107" s="3">
        <v>19</v>
      </c>
      <c r="D107" s="3">
        <v>1</v>
      </c>
      <c r="E107" s="3">
        <v>15</v>
      </c>
      <c r="F107" s="3">
        <v>35</v>
      </c>
      <c r="G107" s="4">
        <v>1535</v>
      </c>
      <c r="H107" s="4">
        <v>1503.68</v>
      </c>
      <c r="I107" s="5">
        <v>42073.491184320003</v>
      </c>
      <c r="J107" s="4" t="s">
        <v>1234</v>
      </c>
      <c r="K107" s="4" t="s">
        <v>1234</v>
      </c>
      <c r="L107" s="4" t="s">
        <v>1234</v>
      </c>
      <c r="M107" s="4">
        <v>38.520415178826852</v>
      </c>
      <c r="N107" s="4">
        <v>10.972</v>
      </c>
      <c r="O107" s="4">
        <v>-21.907473309608548</v>
      </c>
      <c r="P107" s="4">
        <v>0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 xml:space="preserve"> </v>
      </c>
      <c r="V107" s="37" t="str">
        <f t="shared" si="26"/>
        <v xml:space="preserve"> </v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 t="str">
        <f t="shared" si="35"/>
        <v xml:space="preserve"> </v>
      </c>
      <c r="AH107" t="str">
        <f t="shared" si="36"/>
        <v xml:space="preserve"> </v>
      </c>
      <c r="AI107" t="str">
        <f t="shared" si="46"/>
        <v xml:space="preserve"> 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562</v>
      </c>
      <c r="AP107" t="s">
        <v>1244</v>
      </c>
      <c r="AQ107" t="e">
        <v>#VALUE!</v>
      </c>
      <c r="AR107" t="e">
        <v>#VALUE!</v>
      </c>
      <c r="AS107">
        <v>2.0828899765907627</v>
      </c>
      <c r="AT107" t="e">
        <v>#VALUE!</v>
      </c>
      <c r="AU107" t="e">
        <v>#VALUE!</v>
      </c>
      <c r="AV107" t="s">
        <v>1446</v>
      </c>
    </row>
    <row r="108" spans="1:48" x14ac:dyDescent="0.25">
      <c r="A108">
        <v>1.109999999999998E-9</v>
      </c>
      <c r="B108" t="s">
        <v>292</v>
      </c>
      <c r="C108" s="3">
        <v>9</v>
      </c>
      <c r="D108" s="3">
        <v>2</v>
      </c>
      <c r="E108" s="3">
        <v>15</v>
      </c>
      <c r="F108" s="3">
        <v>26</v>
      </c>
      <c r="G108" s="4">
        <v>246.5</v>
      </c>
      <c r="H108" s="4">
        <v>248.03</v>
      </c>
      <c r="I108" s="5">
        <v>36710.072285430004</v>
      </c>
      <c r="J108" s="4">
        <v>21.814423922603339</v>
      </c>
      <c r="K108" s="4">
        <v>17.918653373789915</v>
      </c>
      <c r="L108" s="4">
        <v>12.904005600417211</v>
      </c>
      <c r="M108" s="4">
        <v>11.47108353221957</v>
      </c>
      <c r="N108" s="4">
        <v>11.370000000000001</v>
      </c>
      <c r="O108" s="4">
        <v>-24.451827242524914</v>
      </c>
      <c r="P108" s="4">
        <v>2.2017497883320565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>
        <f t="shared" si="28"/>
        <v>-0.14147334906542897</v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>
        <f t="shared" si="31"/>
        <v>132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 t="str">
        <f t="shared" si="35"/>
        <v xml:space="preserve"> </v>
      </c>
      <c r="AH108" t="str">
        <f t="shared" si="36"/>
        <v xml:space="preserve"> </v>
      </c>
      <c r="AI108" t="str">
        <f t="shared" si="46"/>
        <v xml:space="preserve"> 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292</v>
      </c>
      <c r="AP108" t="s">
        <v>1237</v>
      </c>
      <c r="AQ108">
        <v>6.2615910948247038</v>
      </c>
      <c r="AR108">
        <v>14.147334906542897</v>
      </c>
      <c r="AS108">
        <v>-0.61686086360520642</v>
      </c>
      <c r="AT108">
        <v>-6.2615910948247038</v>
      </c>
      <c r="AU108">
        <v>-14.147334906542897</v>
      </c>
      <c r="AV108" t="s">
        <v>1447</v>
      </c>
    </row>
    <row r="109" spans="1:48" x14ac:dyDescent="0.25">
      <c r="A109">
        <v>1.119999999999998E-9</v>
      </c>
      <c r="B109" t="s">
        <v>285</v>
      </c>
      <c r="C109" s="3">
        <v>9</v>
      </c>
      <c r="D109" s="3">
        <v>1</v>
      </c>
      <c r="E109" s="3">
        <v>11</v>
      </c>
      <c r="F109" s="3">
        <v>21</v>
      </c>
      <c r="G109" s="4">
        <v>66.5</v>
      </c>
      <c r="H109" s="4">
        <v>58.11</v>
      </c>
      <c r="I109" s="5">
        <v>16638.89581926</v>
      </c>
      <c r="J109" s="4">
        <v>21.788526434195724</v>
      </c>
      <c r="K109" s="4">
        <v>20.403792134831463</v>
      </c>
      <c r="L109" s="4">
        <v>12.92872586530317</v>
      </c>
      <c r="M109" s="4">
        <v>12.095450666766085</v>
      </c>
      <c r="N109" s="4">
        <v>2.6670000000000003</v>
      </c>
      <c r="O109" s="4">
        <v>7.1084337349397604</v>
      </c>
      <c r="P109" s="4">
        <v>3.0029254861469625</v>
      </c>
      <c r="Q109" s="36" t="str">
        <f t="shared" si="21"/>
        <v xml:space="preserve"> </v>
      </c>
      <c r="R109" t="str">
        <f t="shared" si="22"/>
        <v xml:space="preserve"> </v>
      </c>
      <c r="S109" s="37">
        <f t="shared" si="23"/>
        <v>0.14438134684362761</v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>
        <f t="shared" si="28"/>
        <v>-0.1398286654780263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>
        <f t="shared" si="31"/>
        <v>133</v>
      </c>
      <c r="AC109">
        <f t="shared" si="43"/>
        <v>67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3.0029254872669626</v>
      </c>
      <c r="AH109" t="str">
        <f t="shared" si="36"/>
        <v xml:space="preserve"> </v>
      </c>
      <c r="AI109">
        <f t="shared" si="46"/>
        <v>93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285</v>
      </c>
      <c r="AP109" t="s">
        <v>1246</v>
      </c>
      <c r="AQ109">
        <v>6.3728747742188059</v>
      </c>
      <c r="AR109">
        <v>13.982866547802629</v>
      </c>
      <c r="AS109">
        <v>14.43813457236276</v>
      </c>
      <c r="AT109">
        <v>-6.3728747742188059</v>
      </c>
      <c r="AU109">
        <v>-13.982866547802629</v>
      </c>
      <c r="AV109" t="s">
        <v>1448</v>
      </c>
    </row>
    <row r="110" spans="1:48" x14ac:dyDescent="0.25">
      <c r="A110">
        <v>1.129999999999998E-9</v>
      </c>
      <c r="B110" t="s">
        <v>604</v>
      </c>
      <c r="C110" s="3">
        <v>14</v>
      </c>
      <c r="D110" s="3">
        <v>0</v>
      </c>
      <c r="E110" s="3">
        <v>4</v>
      </c>
      <c r="F110" s="3">
        <v>18</v>
      </c>
      <c r="G110" s="4">
        <v>80</v>
      </c>
      <c r="H110" s="4">
        <v>62.75</v>
      </c>
      <c r="I110" s="5">
        <v>36382.304545500003</v>
      </c>
      <c r="J110" s="4">
        <v>12.560048038430743</v>
      </c>
      <c r="K110" s="4">
        <v>12.032598274209013</v>
      </c>
      <c r="L110" s="4">
        <v>7.5571165936368834</v>
      </c>
      <c r="M110" s="4">
        <v>7.9434475021997653</v>
      </c>
      <c r="N110" s="4">
        <v>4.9960000000000004</v>
      </c>
      <c r="O110" s="4">
        <v>13.031674208144809</v>
      </c>
      <c r="P110" s="4">
        <v>0</v>
      </c>
      <c r="Q110" s="36">
        <f t="shared" si="21"/>
        <v>77.777777778907776</v>
      </c>
      <c r="R110" t="str">
        <f t="shared" si="22"/>
        <v xml:space="preserve"> </v>
      </c>
      <c r="S110" s="37">
        <f t="shared" si="23"/>
        <v>0.27490039953637446</v>
      </c>
      <c r="T110" s="37" t="str">
        <f t="shared" si="24"/>
        <v/>
      </c>
      <c r="U110" s="37" t="str">
        <f t="shared" si="25"/>
        <v/>
      </c>
      <c r="V110" s="37">
        <f t="shared" si="26"/>
        <v>-0.4602842032078015</v>
      </c>
      <c r="W110" s="37" t="str">
        <f t="shared" si="27"/>
        <v/>
      </c>
      <c r="X110" s="37">
        <f t="shared" si="28"/>
        <v>-0.49721147054931703</v>
      </c>
      <c r="Y110" t="str">
        <f t="shared" si="41"/>
        <v xml:space="preserve"> </v>
      </c>
      <c r="Z110" s="1">
        <f t="shared" si="30"/>
        <v>43</v>
      </c>
      <c r="AA110" t="str">
        <f t="shared" si="42"/>
        <v xml:space="preserve"> </v>
      </c>
      <c r="AB110" s="1">
        <f t="shared" si="31"/>
        <v>20</v>
      </c>
      <c r="AC110">
        <f t="shared" si="43"/>
        <v>4</v>
      </c>
      <c r="AD110" s="1" t="str">
        <f t="shared" si="33"/>
        <v xml:space="preserve"> </v>
      </c>
      <c r="AE110">
        <f t="shared" si="44"/>
        <v>62</v>
      </c>
      <c r="AF110" t="str">
        <f t="shared" si="45"/>
        <v xml:space="preserve"> </v>
      </c>
      <c r="AG110" t="str">
        <f t="shared" si="35"/>
        <v xml:space="preserve"> </v>
      </c>
      <c r="AH110" t="str">
        <f t="shared" si="36"/>
        <v xml:space="preserve"> </v>
      </c>
      <c r="AI110" t="str">
        <f t="shared" si="46"/>
        <v xml:space="preserve"> 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604</v>
      </c>
      <c r="AP110" t="s">
        <v>1270</v>
      </c>
      <c r="AQ110">
        <v>46.02842032078015</v>
      </c>
      <c r="AR110">
        <v>49.721147054931706</v>
      </c>
      <c r="AS110">
        <v>27.490039840637447</v>
      </c>
      <c r="AT110">
        <v>-46.02842032078015</v>
      </c>
      <c r="AU110">
        <v>-49.721147054931706</v>
      </c>
      <c r="AV110" t="s">
        <v>1449</v>
      </c>
    </row>
    <row r="111" spans="1:48" x14ac:dyDescent="0.25">
      <c r="A111">
        <v>1.1399999999999979E-9</v>
      </c>
      <c r="B111" t="s">
        <v>325</v>
      </c>
      <c r="C111" s="3">
        <v>11</v>
      </c>
      <c r="D111" s="3">
        <v>0</v>
      </c>
      <c r="E111" s="3">
        <v>7</v>
      </c>
      <c r="F111" s="3">
        <v>18</v>
      </c>
      <c r="G111" s="4">
        <v>25</v>
      </c>
      <c r="H111" s="4">
        <v>21.69</v>
      </c>
      <c r="I111" s="5">
        <v>11817.123546060002</v>
      </c>
      <c r="J111" s="4">
        <v>16.296018031555224</v>
      </c>
      <c r="K111" s="4">
        <v>15.515021459227468</v>
      </c>
      <c r="L111" s="4">
        <v>11.084138435994841</v>
      </c>
      <c r="M111" s="4">
        <v>9.7748164941239715</v>
      </c>
      <c r="N111" s="4">
        <v>1.331</v>
      </c>
      <c r="O111" s="4">
        <v>-25.642458100558663</v>
      </c>
      <c r="P111" s="4">
        <v>2.7431996311664362</v>
      </c>
      <c r="Q111" s="36" t="str">
        <f t="shared" si="21"/>
        <v xml:space="preserve"> </v>
      </c>
      <c r="R111" t="str">
        <f t="shared" si="22"/>
        <v xml:space="preserve"> </v>
      </c>
      <c r="S111" s="37">
        <f t="shared" si="23"/>
        <v>0.15260488818472098</v>
      </c>
      <c r="T111" s="37" t="str">
        <f t="shared" si="24"/>
        <v/>
      </c>
      <c r="U111" s="37" t="str">
        <f t="shared" si="25"/>
        <v/>
      </c>
      <c r="V111" s="37">
        <f t="shared" si="26"/>
        <v>-0.29974643970074011</v>
      </c>
      <c r="W111" s="37" t="str">
        <f t="shared" si="27"/>
        <v/>
      </c>
      <c r="X111" s="37">
        <f t="shared" si="28"/>
        <v>-0.26255237756234895</v>
      </c>
      <c r="Y111" t="str">
        <f t="shared" si="41"/>
        <v xml:space="preserve"> </v>
      </c>
      <c r="Z111" s="1">
        <f t="shared" si="30"/>
        <v>90</v>
      </c>
      <c r="AA111" t="str">
        <f t="shared" si="42"/>
        <v xml:space="preserve"> </v>
      </c>
      <c r="AB111" s="1">
        <f t="shared" si="31"/>
        <v>87</v>
      </c>
      <c r="AC111">
        <f t="shared" si="43"/>
        <v>56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 t="str">
        <f t="shared" si="35"/>
        <v xml:space="preserve"> </v>
      </c>
      <c r="AH111" t="str">
        <f t="shared" si="36"/>
        <v xml:space="preserve"> </v>
      </c>
      <c r="AI111" t="str">
        <f t="shared" si="46"/>
        <v xml:space="preserve"> 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325</v>
      </c>
      <c r="AP111" t="s">
        <v>1246</v>
      </c>
      <c r="AQ111">
        <v>29.974643970074013</v>
      </c>
      <c r="AR111">
        <v>26.255237756234894</v>
      </c>
      <c r="AS111">
        <v>15.260488704472097</v>
      </c>
      <c r="AT111">
        <v>-29.974643970074013</v>
      </c>
      <c r="AU111">
        <v>-26.255237756234894</v>
      </c>
      <c r="AV111" t="s">
        <v>1450</v>
      </c>
    </row>
    <row r="112" spans="1:48" x14ac:dyDescent="0.25">
      <c r="A112">
        <v>1.1499999999999979E-9</v>
      </c>
      <c r="B112" t="s">
        <v>486</v>
      </c>
      <c r="C112" s="3">
        <v>20</v>
      </c>
      <c r="D112" s="3">
        <v>2</v>
      </c>
      <c r="E112" s="3">
        <v>3</v>
      </c>
      <c r="F112" s="3">
        <v>25</v>
      </c>
      <c r="G112" s="4">
        <v>125</v>
      </c>
      <c r="H112" s="4">
        <v>108.54</v>
      </c>
      <c r="I112" s="5">
        <v>49646.196000000004</v>
      </c>
      <c r="J112" s="4" t="s">
        <v>1234</v>
      </c>
      <c r="K112" s="4">
        <v>10.616197183098592</v>
      </c>
      <c r="L112" s="4">
        <v>27.35229153924567</v>
      </c>
      <c r="M112" s="4">
        <v>6.6889188582824382</v>
      </c>
      <c r="N112" s="4">
        <v>2.6590000000000003</v>
      </c>
      <c r="O112" s="4">
        <v>-78.006617038875092</v>
      </c>
      <c r="P112" s="4">
        <v>1.2050856826976231</v>
      </c>
      <c r="Q112" s="36">
        <f t="shared" si="21"/>
        <v>80.000000001149999</v>
      </c>
      <c r="R112" t="str">
        <f t="shared" si="22"/>
        <v xml:space="preserve"> </v>
      </c>
      <c r="S112" s="37">
        <f t="shared" si="23"/>
        <v>0.15164916274941023</v>
      </c>
      <c r="T112" s="37" t="str">
        <f t="shared" si="24"/>
        <v/>
      </c>
      <c r="U112" s="37" t="str">
        <f t="shared" si="25"/>
        <v xml:space="preserve"> </v>
      </c>
      <c r="V112" s="37" t="str">
        <f t="shared" si="26"/>
        <v xml:space="preserve"> </v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>
        <f t="shared" si="43"/>
        <v>57</v>
      </c>
      <c r="AD112" s="1" t="str">
        <f t="shared" si="33"/>
        <v xml:space="preserve"> </v>
      </c>
      <c r="AE112">
        <f t="shared" si="44"/>
        <v>47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>
        <f t="shared" si="39"/>
        <v>-78.006617037725093</v>
      </c>
      <c r="AM112" t="str">
        <f t="shared" si="48"/>
        <v xml:space="preserve"> </v>
      </c>
      <c r="AN112">
        <f t="shared" si="49"/>
        <v>11</v>
      </c>
      <c r="AO112" t="s">
        <v>486</v>
      </c>
      <c r="AP112" t="s">
        <v>1239</v>
      </c>
      <c r="AQ112" t="e">
        <v>#VALUE!</v>
      </c>
      <c r="AR112">
        <v>-81.979704424611754</v>
      </c>
      <c r="AS112">
        <v>15.164916159941022</v>
      </c>
      <c r="AT112" t="e">
        <v>#VALUE!</v>
      </c>
      <c r="AU112">
        <v>81.979704424611754</v>
      </c>
      <c r="AV112" t="s">
        <v>1451</v>
      </c>
    </row>
    <row r="113" spans="1:48" x14ac:dyDescent="0.25">
      <c r="A113">
        <v>1.1599999999999979E-9</v>
      </c>
      <c r="B113" t="s">
        <v>276</v>
      </c>
      <c r="C113" s="3">
        <v>16</v>
      </c>
      <c r="D113" s="3">
        <v>1</v>
      </c>
      <c r="E113" s="3">
        <v>10</v>
      </c>
      <c r="F113" s="3">
        <v>27</v>
      </c>
      <c r="G113" s="4">
        <v>21</v>
      </c>
      <c r="H113" s="4">
        <v>18.36</v>
      </c>
      <c r="I113" s="5">
        <v>7317.9266151599995</v>
      </c>
      <c r="J113" s="4">
        <v>37.54601226993865</v>
      </c>
      <c r="K113" s="4">
        <v>10.948121645796064</v>
      </c>
      <c r="L113" s="4">
        <v>11.74332714277207</v>
      </c>
      <c r="M113" s="4">
        <v>6.3626812877432677</v>
      </c>
      <c r="N113" s="4">
        <v>0.48899999999999999</v>
      </c>
      <c r="O113" s="4">
        <v>-70.892857142857139</v>
      </c>
      <c r="P113" s="4">
        <v>2.5217864923747282</v>
      </c>
      <c r="Q113" s="36" t="str">
        <f t="shared" si="21"/>
        <v xml:space="preserve"> </v>
      </c>
      <c r="R113" t="str">
        <f t="shared" si="22"/>
        <v xml:space="preserve"> </v>
      </c>
      <c r="S113" s="37">
        <f t="shared" si="23"/>
        <v>0.14379085083320256</v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-0.21869536987901006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102</v>
      </c>
      <c r="AC113">
        <f t="shared" si="43"/>
        <v>68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>
        <f t="shared" si="39"/>
        <v>-70.892857141697135</v>
      </c>
      <c r="AM113" t="str">
        <f t="shared" si="48"/>
        <v xml:space="preserve"> </v>
      </c>
      <c r="AN113">
        <f t="shared" si="49"/>
        <v>10</v>
      </c>
      <c r="AO113" t="s">
        <v>276</v>
      </c>
      <c r="AP113" t="s">
        <v>1291</v>
      </c>
      <c r="AQ113">
        <v>-61.338363250172854</v>
      </c>
      <c r="AR113">
        <v>21.869536987901007</v>
      </c>
      <c r="AS113">
        <v>14.379084967320255</v>
      </c>
      <c r="AT113">
        <v>61.338363250172854</v>
      </c>
      <c r="AU113">
        <v>-21.869536987901007</v>
      </c>
      <c r="AV113" t="s">
        <v>1452</v>
      </c>
    </row>
    <row r="114" spans="1:48" x14ac:dyDescent="0.25">
      <c r="A114">
        <v>1.1699999999999978E-9</v>
      </c>
      <c r="B114" t="s">
        <v>574</v>
      </c>
      <c r="C114" s="3">
        <v>8</v>
      </c>
      <c r="D114" s="3">
        <v>2</v>
      </c>
      <c r="E114" s="3">
        <v>5</v>
      </c>
      <c r="F114" s="3">
        <v>15</v>
      </c>
      <c r="G114" s="4">
        <v>367</v>
      </c>
      <c r="H114" s="4">
        <v>376.89</v>
      </c>
      <c r="I114" s="5">
        <v>18514.242599699999</v>
      </c>
      <c r="J114" s="4">
        <v>39.403031887088346</v>
      </c>
      <c r="K114" s="4">
        <v>30.057420846957491</v>
      </c>
      <c r="L114" s="4">
        <v>28.590078584070799</v>
      </c>
      <c r="M114" s="4">
        <v>22.771426863678705</v>
      </c>
      <c r="N114" s="4">
        <v>12.539</v>
      </c>
      <c r="O114" s="4">
        <v>30.072614107883805</v>
      </c>
      <c r="P114" s="4">
        <v>1.19398232906153E-2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 t="str">
        <f t="shared" si="35"/>
        <v xml:space="preserve"> </v>
      </c>
      <c r="AH114" t="str">
        <f t="shared" si="36"/>
        <v xml:space="preserve"> </v>
      </c>
      <c r="AI114" t="str">
        <f t="shared" si="46"/>
        <v xml:space="preserve"> 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574</v>
      </c>
      <c r="AP114" t="s">
        <v>1270</v>
      </c>
      <c r="AQ114">
        <v>-69.318132270657557</v>
      </c>
      <c r="AR114">
        <v>-90.214923774869632</v>
      </c>
      <c r="AS114">
        <v>-2.624107829870781</v>
      </c>
      <c r="AT114">
        <v>69.318132270657557</v>
      </c>
      <c r="AU114">
        <v>90.214923774869632</v>
      </c>
      <c r="AV114" t="s">
        <v>1453</v>
      </c>
    </row>
    <row r="115" spans="1:48" x14ac:dyDescent="0.25">
      <c r="A115">
        <v>1.1799999999999978E-9</v>
      </c>
      <c r="B115" t="s">
        <v>371</v>
      </c>
      <c r="C115" s="3">
        <v>26</v>
      </c>
      <c r="D115" s="3">
        <v>0</v>
      </c>
      <c r="E115" s="3">
        <v>1</v>
      </c>
      <c r="F115" s="3">
        <v>27</v>
      </c>
      <c r="G115" s="4">
        <v>55</v>
      </c>
      <c r="H115" s="4">
        <v>43.19</v>
      </c>
      <c r="I115" s="5">
        <v>58506.243945869996</v>
      </c>
      <c r="J115" s="4" t="s">
        <v>1234</v>
      </c>
      <c r="K115" s="4">
        <v>32.869101978691013</v>
      </c>
      <c r="L115" s="4">
        <v>12.400510883515945</v>
      </c>
      <c r="M115" s="4">
        <v>6.2219471739933514</v>
      </c>
      <c r="N115" s="4">
        <v>-0.97099999999999997</v>
      </c>
      <c r="O115" s="4" t="s">
        <v>119</v>
      </c>
      <c r="P115" s="4">
        <v>4.0148182449641121</v>
      </c>
      <c r="Q115" s="36">
        <f t="shared" si="21"/>
        <v>96.296296297476289</v>
      </c>
      <c r="R115" t="str">
        <f t="shared" si="22"/>
        <v xml:space="preserve"> </v>
      </c>
      <c r="S115" s="37">
        <f t="shared" si="23"/>
        <v>0.27344292778338042</v>
      </c>
      <c r="T115" s="37" t="str">
        <f t="shared" si="24"/>
        <v/>
      </c>
      <c r="U115" s="37" t="str">
        <f t="shared" si="25"/>
        <v xml:space="preserve"> </v>
      </c>
      <c r="V115" s="37" t="str">
        <f t="shared" si="26"/>
        <v xml:space="preserve"> </v>
      </c>
      <c r="W115" s="37" t="str">
        <f t="shared" si="27"/>
        <v/>
      </c>
      <c r="X115" s="37">
        <f t="shared" si="28"/>
        <v>-0.17497175618410821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120</v>
      </c>
      <c r="AC115">
        <f t="shared" si="43"/>
        <v>5</v>
      </c>
      <c r="AD115" s="1" t="str">
        <f t="shared" si="33"/>
        <v xml:space="preserve"> </v>
      </c>
      <c r="AE115">
        <f t="shared" si="44"/>
        <v>7</v>
      </c>
      <c r="AF115" t="str">
        <f t="shared" si="45"/>
        <v xml:space="preserve"> </v>
      </c>
      <c r="AG115">
        <f t="shared" si="35"/>
        <v>4.0148182461441122</v>
      </c>
      <c r="AH115" t="str">
        <f t="shared" si="36"/>
        <v xml:space="preserve"> </v>
      </c>
      <c r="AI115">
        <f t="shared" si="46"/>
        <v>48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371</v>
      </c>
      <c r="AP115" t="s">
        <v>1291</v>
      </c>
      <c r="AQ115" t="e">
        <v>#VALUE!</v>
      </c>
      <c r="AR115">
        <v>17.497175618410822</v>
      </c>
      <c r="AS115">
        <v>27.344292660338041</v>
      </c>
      <c r="AT115" t="e">
        <v>#VALUE!</v>
      </c>
      <c r="AU115">
        <v>-17.497175618410822</v>
      </c>
      <c r="AV115" t="s">
        <v>1454</v>
      </c>
    </row>
    <row r="116" spans="1:48" x14ac:dyDescent="0.25">
      <c r="A116">
        <v>1.1899999999999978E-9</v>
      </c>
      <c r="B116" t="s">
        <v>424</v>
      </c>
      <c r="C116" s="3">
        <v>23</v>
      </c>
      <c r="D116" s="3">
        <v>1</v>
      </c>
      <c r="E116" s="3">
        <v>12</v>
      </c>
      <c r="F116" s="3">
        <v>36</v>
      </c>
      <c r="G116" s="4">
        <v>407.5</v>
      </c>
      <c r="H116" s="4">
        <v>362.8</v>
      </c>
      <c r="I116" s="5">
        <v>160704.15708119998</v>
      </c>
      <c r="J116" s="4" t="s">
        <v>1234</v>
      </c>
      <c r="K116" s="4">
        <v>35.523352589836477</v>
      </c>
      <c r="L116" s="4">
        <v>22.547766801213495</v>
      </c>
      <c r="M116" s="4">
        <v>19.342751503759398</v>
      </c>
      <c r="N116" s="4">
        <v>10.213000000000001</v>
      </c>
      <c r="O116" s="4">
        <v>13.226164079822633</v>
      </c>
      <c r="P116" s="4">
        <v>1.7340132304299889</v>
      </c>
      <c r="Q116" s="36" t="str">
        <f t="shared" si="21"/>
        <v xml:space="preserve"> </v>
      </c>
      <c r="R116" t="str">
        <f t="shared" si="22"/>
        <v xml:space="preserve"> </v>
      </c>
      <c r="S116" s="37">
        <f t="shared" si="23"/>
        <v>0.12320838046232642</v>
      </c>
      <c r="T116" s="37" t="str">
        <f t="shared" si="24"/>
        <v/>
      </c>
      <c r="U116" s="37" t="str">
        <f t="shared" si="25"/>
        <v xml:space="preserve"> </v>
      </c>
      <c r="V116" s="37" t="str">
        <f t="shared" si="26"/>
        <v xml:space="preserve"> </v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 t="str">
        <f t="shared" si="31"/>
        <v xml:space="preserve"> </v>
      </c>
      <c r="AC116">
        <f t="shared" si="43"/>
        <v>97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424</v>
      </c>
      <c r="AP116" t="s">
        <v>1235</v>
      </c>
      <c r="AQ116" t="e">
        <v>#VALUE!</v>
      </c>
      <c r="AR116">
        <v>-50.014339092302109</v>
      </c>
      <c r="AS116">
        <v>12.320837927232642</v>
      </c>
      <c r="AT116" t="e">
        <v>#VALUE!</v>
      </c>
      <c r="AU116">
        <v>50.014339092302109</v>
      </c>
      <c r="AV116" t="s">
        <v>1455</v>
      </c>
    </row>
    <row r="117" spans="1:48" x14ac:dyDescent="0.25">
      <c r="A117">
        <v>1.1999999999999977E-9</v>
      </c>
      <c r="B117" t="s">
        <v>277</v>
      </c>
      <c r="C117" s="3">
        <v>5</v>
      </c>
      <c r="D117" s="3">
        <v>4</v>
      </c>
      <c r="E117" s="3">
        <v>9</v>
      </c>
      <c r="F117" s="3">
        <v>18</v>
      </c>
      <c r="G117" s="4">
        <v>50.5</v>
      </c>
      <c r="H117" s="4">
        <v>46.62</v>
      </c>
      <c r="I117" s="5">
        <v>14123.295154079999</v>
      </c>
      <c r="J117" s="4">
        <v>15.830220713073006</v>
      </c>
      <c r="K117" s="4">
        <v>15.43708609271523</v>
      </c>
      <c r="L117" s="4">
        <v>10.88346905114455</v>
      </c>
      <c r="M117" s="4">
        <v>11.140330014058845</v>
      </c>
      <c r="N117" s="4">
        <v>3.02</v>
      </c>
      <c r="O117" s="4">
        <v>2.372881355932198</v>
      </c>
      <c r="P117" s="4">
        <v>3.1445731445731444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-0.31976214108333689</v>
      </c>
      <c r="W117" s="37" t="str">
        <f t="shared" si="27"/>
        <v/>
      </c>
      <c r="X117" s="37">
        <f t="shared" si="28"/>
        <v>-0.27590327187031882</v>
      </c>
      <c r="Y117" t="str">
        <f t="shared" si="41"/>
        <v xml:space="preserve"> </v>
      </c>
      <c r="Z117" s="1">
        <f t="shared" si="30"/>
        <v>82</v>
      </c>
      <c r="AA117" t="str">
        <f t="shared" si="42"/>
        <v xml:space="preserve"> </v>
      </c>
      <c r="AB117" s="1">
        <f t="shared" si="31"/>
        <v>81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3.1445731457731445</v>
      </c>
      <c r="AH117" t="str">
        <f t="shared" si="36"/>
        <v xml:space="preserve"> </v>
      </c>
      <c r="AI117">
        <f t="shared" si="46"/>
        <v>82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277</v>
      </c>
      <c r="AP117" t="s">
        <v>1235</v>
      </c>
      <c r="AQ117">
        <v>31.976214108333689</v>
      </c>
      <c r="AR117">
        <v>27.590327187031882</v>
      </c>
      <c r="AS117">
        <v>8.3226083226083389</v>
      </c>
      <c r="AT117">
        <v>-31.976214108333689</v>
      </c>
      <c r="AU117">
        <v>-27.590327187031882</v>
      </c>
      <c r="AV117" t="s">
        <v>1456</v>
      </c>
    </row>
    <row r="118" spans="1:48" x14ac:dyDescent="0.25">
      <c r="A118">
        <v>1.2099999999999977E-9</v>
      </c>
      <c r="B118" t="s">
        <v>825</v>
      </c>
      <c r="C118" s="3">
        <v>6</v>
      </c>
      <c r="D118" s="3">
        <v>0</v>
      </c>
      <c r="E118" s="3">
        <v>4</v>
      </c>
      <c r="F118" s="3">
        <v>10</v>
      </c>
      <c r="G118" s="4">
        <v>126.5</v>
      </c>
      <c r="H118" s="4">
        <v>115.7</v>
      </c>
      <c r="I118" s="5">
        <v>27320.5739846</v>
      </c>
      <c r="J118" s="4" t="s">
        <v>1234</v>
      </c>
      <c r="K118" s="4">
        <v>37.130937098844676</v>
      </c>
      <c r="L118" s="4">
        <v>32.438998141784026</v>
      </c>
      <c r="M118" s="4">
        <v>24.364624955879538</v>
      </c>
      <c r="N118" s="4">
        <v>3.1160000000000001</v>
      </c>
      <c r="O118" s="4">
        <v>21.245136186770438</v>
      </c>
      <c r="P118" s="4" t="s">
        <v>124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 xml:space="preserve"> </v>
      </c>
      <c r="V118" s="37" t="str">
        <f t="shared" si="26"/>
        <v xml:space="preserve"> </v>
      </c>
      <c r="W118" s="37" t="str">
        <f t="shared" si="27"/>
        <v/>
      </c>
      <c r="X118" s="37" t="str">
        <f t="shared" si="28"/>
        <v/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825</v>
      </c>
      <c r="AP118" t="s">
        <v>1237</v>
      </c>
      <c r="AQ118" t="e">
        <v>#VALUE!</v>
      </c>
      <c r="AR118">
        <v>-115.82247634361056</v>
      </c>
      <c r="AS118">
        <v>9.3344857389801241</v>
      </c>
      <c r="AT118" t="e">
        <v>#VALUE!</v>
      </c>
      <c r="AU118">
        <v>115.82247634361056</v>
      </c>
      <c r="AV118" t="s">
        <v>1457</v>
      </c>
    </row>
    <row r="119" spans="1:48" x14ac:dyDescent="0.25">
      <c r="A119">
        <v>1.2199999999999976E-9</v>
      </c>
      <c r="B119" t="s">
        <v>550</v>
      </c>
      <c r="C119" s="3">
        <v>36</v>
      </c>
      <c r="D119" s="3">
        <v>1</v>
      </c>
      <c r="E119" s="3">
        <v>6</v>
      </c>
      <c r="F119" s="3">
        <v>43</v>
      </c>
      <c r="G119" s="4">
        <v>278</v>
      </c>
      <c r="H119" s="4">
        <v>222.17</v>
      </c>
      <c r="I119" s="5">
        <v>203384.33433577997</v>
      </c>
      <c r="J119" s="4" t="s">
        <v>1234</v>
      </c>
      <c r="K119" s="4" t="s">
        <v>1234</v>
      </c>
      <c r="L119" s="4" t="s">
        <v>1234</v>
      </c>
      <c r="M119" s="4">
        <v>31.931537014818897</v>
      </c>
      <c r="N119" s="4">
        <v>4.6109999999999998</v>
      </c>
      <c r="O119" s="4">
        <v>54.214046822742453</v>
      </c>
      <c r="P119" s="4">
        <v>0</v>
      </c>
      <c r="Q119" s="36">
        <f t="shared" si="21"/>
        <v>83.720930233778148</v>
      </c>
      <c r="R119" t="str">
        <f t="shared" si="22"/>
        <v xml:space="preserve"> </v>
      </c>
      <c r="S119" s="37">
        <f t="shared" si="23"/>
        <v>0.2512940553227142</v>
      </c>
      <c r="T119" s="37" t="str">
        <f t="shared" si="24"/>
        <v/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>
        <f t="shared" si="43"/>
        <v>8</v>
      </c>
      <c r="AD119" s="1" t="str">
        <f t="shared" si="33"/>
        <v xml:space="preserve"> </v>
      </c>
      <c r="AE119">
        <f t="shared" si="44"/>
        <v>34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>
        <f t="shared" si="38"/>
        <v>54.214046823962455</v>
      </c>
      <c r="AL119" t="str">
        <f t="shared" si="39"/>
        <v xml:space="preserve"> </v>
      </c>
      <c r="AM119">
        <f t="shared" si="48"/>
        <v>19</v>
      </c>
      <c r="AN119" t="str">
        <f t="shared" si="49"/>
        <v xml:space="preserve"> </v>
      </c>
      <c r="AO119" t="s">
        <v>550</v>
      </c>
      <c r="AP119" t="s">
        <v>1252</v>
      </c>
      <c r="AQ119" t="e">
        <v>#VALUE!</v>
      </c>
      <c r="AR119" t="e">
        <v>#VALUE!</v>
      </c>
      <c r="AS119">
        <v>25.129405410271421</v>
      </c>
      <c r="AT119" t="e">
        <v>#VALUE!</v>
      </c>
      <c r="AU119" t="e">
        <v>#VALUE!</v>
      </c>
      <c r="AV119" t="s">
        <v>1458</v>
      </c>
    </row>
    <row r="120" spans="1:48" x14ac:dyDescent="0.25">
      <c r="A120">
        <v>1.2299999999999976E-9</v>
      </c>
      <c r="B120" t="s">
        <v>241</v>
      </c>
      <c r="C120" s="3">
        <v>12</v>
      </c>
      <c r="D120" s="3">
        <v>1</v>
      </c>
      <c r="E120" s="3">
        <v>16</v>
      </c>
      <c r="F120" s="3">
        <v>29</v>
      </c>
      <c r="G120" s="4">
        <v>46</v>
      </c>
      <c r="H120" s="4">
        <v>45.11</v>
      </c>
      <c r="I120" s="5">
        <v>190612.95462911003</v>
      </c>
      <c r="J120" s="4">
        <v>14.36624203821656</v>
      </c>
      <c r="K120" s="4">
        <v>14.275316455696201</v>
      </c>
      <c r="L120" s="4">
        <v>9.5233074183814939</v>
      </c>
      <c r="M120" s="4">
        <v>9.8155529880128487</v>
      </c>
      <c r="N120" s="4">
        <v>3.16</v>
      </c>
      <c r="O120" s="4">
        <v>-1.5576323987538885</v>
      </c>
      <c r="P120" s="4">
        <v>3.2210152959432503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>
        <f t="shared" si="26"/>
        <v>-0.38267053240232851</v>
      </c>
      <c r="W120" s="37" t="str">
        <f t="shared" si="27"/>
        <v/>
      </c>
      <c r="X120" s="37">
        <f t="shared" si="28"/>
        <v>-0.3663972663295284</v>
      </c>
      <c r="Y120" t="str">
        <f t="shared" si="41"/>
        <v xml:space="preserve"> </v>
      </c>
      <c r="Z120" s="1">
        <f t="shared" si="30"/>
        <v>64</v>
      </c>
      <c r="AA120" t="str">
        <f t="shared" si="42"/>
        <v xml:space="preserve"> </v>
      </c>
      <c r="AB120" s="1">
        <f t="shared" si="31"/>
        <v>54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>
        <f t="shared" si="35"/>
        <v>3.2210152971732504</v>
      </c>
      <c r="AH120" t="str">
        <f t="shared" si="36"/>
        <v xml:space="preserve"> </v>
      </c>
      <c r="AI120">
        <f t="shared" si="46"/>
        <v>76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241</v>
      </c>
      <c r="AP120" t="s">
        <v>1252</v>
      </c>
      <c r="AQ120">
        <v>38.267053240232855</v>
      </c>
      <c r="AR120">
        <v>36.639726632952843</v>
      </c>
      <c r="AS120">
        <v>1.9729549988916073</v>
      </c>
      <c r="AT120">
        <v>-38.267053240232855</v>
      </c>
      <c r="AU120">
        <v>-36.639726632952843</v>
      </c>
      <c r="AV120" t="s">
        <v>1459</v>
      </c>
    </row>
    <row r="121" spans="1:48" x14ac:dyDescent="0.25">
      <c r="A121">
        <v>1.2399999999999976E-9</v>
      </c>
      <c r="B121" t="s">
        <v>553</v>
      </c>
      <c r="C121" s="3">
        <v>18</v>
      </c>
      <c r="D121" s="3">
        <v>2</v>
      </c>
      <c r="E121" s="3">
        <v>7</v>
      </c>
      <c r="F121" s="3">
        <v>27</v>
      </c>
      <c r="G121" s="4">
        <v>101</v>
      </c>
      <c r="H121" s="4">
        <v>91.61</v>
      </c>
      <c r="I121" s="5">
        <v>70061.03390237999</v>
      </c>
      <c r="J121" s="4">
        <v>25.355660116246884</v>
      </c>
      <c r="K121" s="4">
        <v>20.987399770904926</v>
      </c>
      <c r="L121" s="4">
        <v>14.634058401478891</v>
      </c>
      <c r="M121" s="4">
        <v>13.15843832599119</v>
      </c>
      <c r="N121" s="4">
        <v>4.3650000000000002</v>
      </c>
      <c r="O121" s="4">
        <v>21.250000000000004</v>
      </c>
      <c r="P121" s="4">
        <v>1.3153585853072809</v>
      </c>
      <c r="Q121" s="36" t="str">
        <f t="shared" si="21"/>
        <v xml:space="preserve"> </v>
      </c>
      <c r="R121" t="str">
        <f t="shared" si="22"/>
        <v xml:space="preserve"> </v>
      </c>
      <c r="S121" s="37">
        <f t="shared" si="23"/>
        <v>0.102499728344028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 t="str">
        <f t="shared" si="28"/>
        <v/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 t="str">
        <f t="shared" si="31"/>
        <v xml:space="preserve"> </v>
      </c>
      <c r="AC121">
        <f t="shared" si="43"/>
        <v>137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553</v>
      </c>
      <c r="AP121" t="s">
        <v>1237</v>
      </c>
      <c r="AQ121">
        <v>-8.9553977895624914</v>
      </c>
      <c r="AR121">
        <v>2.6369831349392303</v>
      </c>
      <c r="AS121">
        <v>10.249972710402799</v>
      </c>
      <c r="AT121">
        <v>8.9553977895624914</v>
      </c>
      <c r="AU121">
        <v>-2.6369831349392303</v>
      </c>
      <c r="AV121" t="s">
        <v>1460</v>
      </c>
    </row>
    <row r="122" spans="1:48" x14ac:dyDescent="0.25">
      <c r="A122">
        <v>1.2499999999999975E-9</v>
      </c>
      <c r="B122" t="s">
        <v>417</v>
      </c>
      <c r="C122" s="3">
        <v>6</v>
      </c>
      <c r="D122" s="3">
        <v>1</v>
      </c>
      <c r="E122" s="3">
        <v>8</v>
      </c>
      <c r="F122" s="3">
        <v>15</v>
      </c>
      <c r="G122" s="4">
        <v>375</v>
      </c>
      <c r="H122" s="4">
        <v>331.42</v>
      </c>
      <c r="I122" s="5">
        <v>34809.030337459997</v>
      </c>
      <c r="J122" s="4" t="s">
        <v>1234</v>
      </c>
      <c r="K122" s="4">
        <v>34.544506983531377</v>
      </c>
      <c r="L122" s="4">
        <v>24.169272217642209</v>
      </c>
      <c r="M122" s="4">
        <v>21.522043165467625</v>
      </c>
      <c r="N122" s="4">
        <v>9.5939999999999994</v>
      </c>
      <c r="O122" s="4">
        <v>18.298397040690507</v>
      </c>
      <c r="P122" s="4">
        <v>1.1634783658198056</v>
      </c>
      <c r="Q122" s="36" t="str">
        <f t="shared" si="21"/>
        <v xml:space="preserve"> </v>
      </c>
      <c r="R122" t="str">
        <f t="shared" si="22"/>
        <v xml:space="preserve"> </v>
      </c>
      <c r="S122" s="37">
        <f t="shared" si="23"/>
        <v>0.13149478128741465</v>
      </c>
      <c r="T122" s="37" t="str">
        <f t="shared" si="24"/>
        <v/>
      </c>
      <c r="U122" s="37" t="str">
        <f t="shared" si="25"/>
        <v xml:space="preserve"> </v>
      </c>
      <c r="V122" s="37" t="str">
        <f t="shared" si="26"/>
        <v xml:space="preserve"> </v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>
        <f t="shared" si="43"/>
        <v>87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417</v>
      </c>
      <c r="AP122" t="s">
        <v>1237</v>
      </c>
      <c r="AQ122" t="e">
        <v>#VALUE!</v>
      </c>
      <c r="AR122">
        <v>-60.802505633347323</v>
      </c>
      <c r="AS122">
        <v>13.149478003741466</v>
      </c>
      <c r="AT122" t="e">
        <v>#VALUE!</v>
      </c>
      <c r="AU122">
        <v>60.802505633347323</v>
      </c>
      <c r="AV122" t="s">
        <v>1461</v>
      </c>
    </row>
    <row r="123" spans="1:48" x14ac:dyDescent="0.25">
      <c r="A123">
        <v>1.2599999999999975E-9</v>
      </c>
      <c r="B123" t="s">
        <v>1153</v>
      </c>
      <c r="C123" s="3">
        <v>11</v>
      </c>
      <c r="D123" s="3">
        <v>0</v>
      </c>
      <c r="E123" s="3">
        <v>1</v>
      </c>
      <c r="F123" s="3">
        <v>12</v>
      </c>
      <c r="G123" s="4">
        <v>117.5</v>
      </c>
      <c r="H123" s="4">
        <v>118.28</v>
      </c>
      <c r="I123" s="5">
        <v>19480.431891439999</v>
      </c>
      <c r="J123" s="4" t="s">
        <v>1234</v>
      </c>
      <c r="K123" s="4" t="s">
        <v>1234</v>
      </c>
      <c r="L123" s="4">
        <v>30.025418637169366</v>
      </c>
      <c r="M123" s="4">
        <v>23.766754696725712</v>
      </c>
      <c r="N123" s="4">
        <v>2.5750000000000002</v>
      </c>
      <c r="O123" s="4">
        <v>22.037914691943143</v>
      </c>
      <c r="P123" s="4" t="s">
        <v>124</v>
      </c>
      <c r="Q123" s="36">
        <f t="shared" si="21"/>
        <v>91.666666667926677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 xml:space="preserve"> </v>
      </c>
      <c r="V123" s="37" t="str">
        <f t="shared" si="26"/>
        <v xml:space="preserve"> </v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>
        <f t="shared" si="44"/>
        <v>9</v>
      </c>
      <c r="AF123" t="str">
        <f t="shared" si="45"/>
        <v xml:space="preserve"> </v>
      </c>
      <c r="AG123" t="str">
        <f t="shared" si="35"/>
        <v xml:space="preserve"> </v>
      </c>
      <c r="AH123" t="str">
        <f t="shared" si="36"/>
        <v xml:space="preserve"> </v>
      </c>
      <c r="AI123" t="str">
        <f t="shared" si="46"/>
        <v xml:space="preserve"> 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1153</v>
      </c>
      <c r="AP123" t="s">
        <v>1270</v>
      </c>
      <c r="AQ123" t="e">
        <v>#VALUE!</v>
      </c>
      <c r="AR123">
        <v>-99.764498743274174</v>
      </c>
      <c r="AS123">
        <v>-0.65945214744673741</v>
      </c>
      <c r="AT123" t="e">
        <v>#VALUE!</v>
      </c>
      <c r="AU123">
        <v>99.764498743274174</v>
      </c>
      <c r="AV123" t="s">
        <v>1462</v>
      </c>
    </row>
    <row r="124" spans="1:48" x14ac:dyDescent="0.25">
      <c r="A124">
        <v>1.2699999999999975E-9</v>
      </c>
      <c r="B124" t="s">
        <v>528</v>
      </c>
      <c r="C124" s="3">
        <v>15</v>
      </c>
      <c r="D124" s="3">
        <v>4</v>
      </c>
      <c r="E124" s="3">
        <v>10</v>
      </c>
      <c r="F124" s="3">
        <v>29</v>
      </c>
      <c r="G124" s="4">
        <v>86.5</v>
      </c>
      <c r="H124" s="4">
        <v>80.88</v>
      </c>
      <c r="I124" s="5">
        <v>43241.767072559996</v>
      </c>
      <c r="J124" s="4">
        <v>22.177131889224018</v>
      </c>
      <c r="K124" s="4">
        <v>20.403632694248234</v>
      </c>
      <c r="L124" s="4">
        <v>13.40472879860126</v>
      </c>
      <c r="M124" s="4">
        <v>12.408596948729935</v>
      </c>
      <c r="N124" s="4">
        <v>3.6470000000000002</v>
      </c>
      <c r="O124" s="4">
        <v>-8.5964912280701746</v>
      </c>
      <c r="P124" s="4">
        <v>1.1646884272997033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>
        <f t="shared" si="28"/>
        <v>-0.10815933606094752</v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>
        <f t="shared" si="31"/>
        <v>137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 t="str">
        <f t="shared" si="35"/>
        <v xml:space="preserve"> </v>
      </c>
      <c r="AH124" t="str">
        <f t="shared" si="36"/>
        <v xml:space="preserve"> </v>
      </c>
      <c r="AI124" t="str">
        <f t="shared" si="46"/>
        <v xml:space="preserve"> 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528</v>
      </c>
      <c r="AP124" t="s">
        <v>1252</v>
      </c>
      <c r="AQ124">
        <v>4.7030045463610222</v>
      </c>
      <c r="AR124">
        <v>10.815933606094752</v>
      </c>
      <c r="AS124">
        <v>6.9485657764589481</v>
      </c>
      <c r="AT124">
        <v>-4.7030045463610222</v>
      </c>
      <c r="AU124">
        <v>-10.815933606094752</v>
      </c>
      <c r="AV124" t="s">
        <v>1463</v>
      </c>
    </row>
    <row r="125" spans="1:48" x14ac:dyDescent="0.25">
      <c r="A125">
        <v>1.2799999999999974E-9</v>
      </c>
      <c r="B125" t="s">
        <v>1068</v>
      </c>
      <c r="C125" s="3">
        <v>13</v>
      </c>
      <c r="D125" s="3">
        <v>2</v>
      </c>
      <c r="E125" s="3">
        <v>10</v>
      </c>
      <c r="F125" s="3">
        <v>25</v>
      </c>
      <c r="G125" s="4">
        <v>44</v>
      </c>
      <c r="H125" s="4">
        <v>41.65</v>
      </c>
      <c r="I125" s="5">
        <v>31174.400249999999</v>
      </c>
      <c r="J125" s="4">
        <v>29.539007092198581</v>
      </c>
      <c r="K125" s="4">
        <v>22.734716157205238</v>
      </c>
      <c r="L125" s="4">
        <v>16.068855529959748</v>
      </c>
      <c r="M125" s="4">
        <v>13.331261157198362</v>
      </c>
      <c r="N125" s="4">
        <v>1.41</v>
      </c>
      <c r="O125" s="4">
        <v>-1.3986013986014001</v>
      </c>
      <c r="P125" s="4">
        <v>1.370948379351741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1068</v>
      </c>
      <c r="AP125" t="s">
        <v>1241</v>
      </c>
      <c r="AQ125">
        <v>-26.931590551529805</v>
      </c>
      <c r="AR125">
        <v>-6.9089796585470209</v>
      </c>
      <c r="AS125">
        <v>5.6422569027611003</v>
      </c>
      <c r="AT125">
        <v>26.931590551529805</v>
      </c>
      <c r="AU125">
        <v>6.9089796585470209</v>
      </c>
      <c r="AV125" t="s">
        <v>1464</v>
      </c>
    </row>
    <row r="126" spans="1:48" x14ac:dyDescent="0.25">
      <c r="A126">
        <v>1.2899999999999974E-9</v>
      </c>
      <c r="B126" t="s">
        <v>491</v>
      </c>
      <c r="C126" s="3">
        <v>7</v>
      </c>
      <c r="D126" s="3">
        <v>0</v>
      </c>
      <c r="E126" s="3">
        <v>10</v>
      </c>
      <c r="F126" s="3">
        <v>17</v>
      </c>
      <c r="G126" s="4">
        <v>150</v>
      </c>
      <c r="H126" s="4">
        <v>127.35</v>
      </c>
      <c r="I126" s="5">
        <v>15679.786894199999</v>
      </c>
      <c r="J126" s="4">
        <v>21.399764745420935</v>
      </c>
      <c r="K126" s="4">
        <v>20.055118110236219</v>
      </c>
      <c r="L126" s="4">
        <v>14.316364502164504</v>
      </c>
      <c r="M126" s="4">
        <v>14.230121342512911</v>
      </c>
      <c r="N126" s="4">
        <v>6.3500000000000005</v>
      </c>
      <c r="O126" s="4">
        <v>4.0983606557377046</v>
      </c>
      <c r="P126" s="4">
        <v>1.0286611700039263</v>
      </c>
      <c r="Q126" s="36" t="str">
        <f t="shared" si="21"/>
        <v xml:space="preserve"> </v>
      </c>
      <c r="R126" t="str">
        <f t="shared" si="22"/>
        <v xml:space="preserve"> </v>
      </c>
      <c r="S126" s="37">
        <f t="shared" si="23"/>
        <v>0.17785630282121334</v>
      </c>
      <c r="T126" s="37" t="str">
        <f t="shared" si="24"/>
        <v/>
      </c>
      <c r="U126" s="37" t="str">
        <f t="shared" si="25"/>
        <v/>
      </c>
      <c r="V126" s="37" t="str">
        <f t="shared" si="26"/>
        <v/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>
        <f t="shared" si="43"/>
        <v>35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491</v>
      </c>
      <c r="AP126" t="s">
        <v>1252</v>
      </c>
      <c r="AQ126">
        <v>8.043416351586707</v>
      </c>
      <c r="AR126">
        <v>4.7506576624201209</v>
      </c>
      <c r="AS126">
        <v>17.785630153121335</v>
      </c>
      <c r="AT126">
        <v>-8.043416351586707</v>
      </c>
      <c r="AU126">
        <v>-4.7506576624201209</v>
      </c>
      <c r="AV126" t="s">
        <v>1465</v>
      </c>
    </row>
    <row r="127" spans="1:48" x14ac:dyDescent="0.25">
      <c r="A127">
        <v>1.2999999999999974E-9</v>
      </c>
      <c r="B127" t="s">
        <v>351</v>
      </c>
      <c r="C127" s="3">
        <v>20</v>
      </c>
      <c r="D127" s="3">
        <v>0</v>
      </c>
      <c r="E127" s="3">
        <v>6</v>
      </c>
      <c r="F127" s="3">
        <v>26</v>
      </c>
      <c r="G127" s="4">
        <v>85</v>
      </c>
      <c r="H127" s="4">
        <v>74.08</v>
      </c>
      <c r="I127" s="5">
        <v>96964.311931839984</v>
      </c>
      <c r="J127" s="4">
        <v>10.036580409158651</v>
      </c>
      <c r="K127" s="4">
        <v>9.8865607900707317</v>
      </c>
      <c r="L127" s="4">
        <v>8.4342716815684184</v>
      </c>
      <c r="M127" s="4">
        <v>8.3309388988360453</v>
      </c>
      <c r="N127" s="4">
        <v>7.3810000000000002</v>
      </c>
      <c r="O127" s="4">
        <v>4.2514124293785329</v>
      </c>
      <c r="P127" s="4">
        <v>2.7281317494600432</v>
      </c>
      <c r="Q127" s="36">
        <f t="shared" si="21"/>
        <v>76.923076924376915</v>
      </c>
      <c r="R127" t="str">
        <f t="shared" si="22"/>
        <v xml:space="preserve"> </v>
      </c>
      <c r="S127" s="37">
        <f t="shared" si="23"/>
        <v>0.14740820864341264</v>
      </c>
      <c r="T127" s="37" t="str">
        <f t="shared" si="24"/>
        <v/>
      </c>
      <c r="U127" s="37" t="str">
        <f t="shared" si="25"/>
        <v/>
      </c>
      <c r="V127" s="37">
        <f t="shared" si="26"/>
        <v>-0.56871972336223475</v>
      </c>
      <c r="W127" s="37" t="str">
        <f t="shared" si="27"/>
        <v/>
      </c>
      <c r="X127" s="37">
        <f t="shared" si="28"/>
        <v>-0.43885276835162634</v>
      </c>
      <c r="Y127" t="str">
        <f t="shared" si="41"/>
        <v xml:space="preserve"> </v>
      </c>
      <c r="Z127" s="1">
        <f t="shared" si="30"/>
        <v>14</v>
      </c>
      <c r="AA127" t="str">
        <f t="shared" si="42"/>
        <v xml:space="preserve"> </v>
      </c>
      <c r="AB127" s="1">
        <f t="shared" si="31"/>
        <v>31</v>
      </c>
      <c r="AC127">
        <f t="shared" si="43"/>
        <v>63</v>
      </c>
      <c r="AD127" s="1" t="str">
        <f t="shared" si="33"/>
        <v xml:space="preserve"> </v>
      </c>
      <c r="AE127">
        <f t="shared" si="44"/>
        <v>68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351</v>
      </c>
      <c r="AP127" t="s">
        <v>1270</v>
      </c>
      <c r="AQ127">
        <v>56.871972336223479</v>
      </c>
      <c r="AR127">
        <v>43.885276835162635</v>
      </c>
      <c r="AS127">
        <v>14.740820734341264</v>
      </c>
      <c r="AT127">
        <v>-56.871972336223479</v>
      </c>
      <c r="AU127">
        <v>-43.885276835162635</v>
      </c>
      <c r="AV127" t="s">
        <v>1466</v>
      </c>
    </row>
    <row r="128" spans="1:48" x14ac:dyDescent="0.25">
      <c r="A128">
        <v>1.3099999999999973E-9</v>
      </c>
      <c r="B128" t="s">
        <v>217</v>
      </c>
      <c r="C128" s="3">
        <v>18</v>
      </c>
      <c r="D128" s="3">
        <v>0</v>
      </c>
      <c r="E128" s="3">
        <v>11</v>
      </c>
      <c r="F128" s="3">
        <v>29</v>
      </c>
      <c r="G128" s="4">
        <v>105</v>
      </c>
      <c r="H128" s="4">
        <v>92.01</v>
      </c>
      <c r="I128" s="5">
        <v>177120.80874141003</v>
      </c>
      <c r="J128" s="4" t="s">
        <v>1234</v>
      </c>
      <c r="K128" s="4">
        <v>27.238010657193605</v>
      </c>
      <c r="L128" s="4">
        <v>11.710157629052073</v>
      </c>
      <c r="M128" s="4">
        <v>7.1485310923316385</v>
      </c>
      <c r="N128" s="4">
        <v>-3.6000000000000004E-2</v>
      </c>
      <c r="O128" s="4" t="s">
        <v>119</v>
      </c>
      <c r="P128" s="4">
        <v>5.6874252798608849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0.14118030779842516</v>
      </c>
      <c r="T128" s="37" t="str">
        <f t="shared" si="24"/>
        <v/>
      </c>
      <c r="U128" s="37" t="str">
        <f t="shared" si="25"/>
        <v xml:space="preserve"> </v>
      </c>
      <c r="V128" s="37" t="str">
        <f t="shared" si="26"/>
        <v xml:space="preserve"> </v>
      </c>
      <c r="W128" s="37" t="str">
        <f t="shared" si="27"/>
        <v/>
      </c>
      <c r="X128" s="37">
        <f t="shared" si="28"/>
        <v>-0.2209021971548939</v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>
        <f t="shared" si="31"/>
        <v>101</v>
      </c>
      <c r="AC128">
        <f t="shared" si="43"/>
        <v>71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5.687425281170885</v>
      </c>
      <c r="AH128" t="str">
        <f t="shared" si="36"/>
        <v xml:space="preserve"> </v>
      </c>
      <c r="AI128">
        <f t="shared" si="46"/>
        <v>9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217</v>
      </c>
      <c r="AP128" t="s">
        <v>1291</v>
      </c>
      <c r="AQ128" t="e">
        <v>#VALUE!</v>
      </c>
      <c r="AR128">
        <v>22.09021971548939</v>
      </c>
      <c r="AS128">
        <v>14.118030648842517</v>
      </c>
      <c r="AT128" t="e">
        <v>#VALUE!</v>
      </c>
      <c r="AU128">
        <v>-22.09021971548939</v>
      </c>
      <c r="AV128" t="s">
        <v>1467</v>
      </c>
    </row>
    <row r="129" spans="1:48" x14ac:dyDescent="0.25">
      <c r="A129">
        <v>1.3199999999999973E-9</v>
      </c>
      <c r="B129" t="s">
        <v>228</v>
      </c>
      <c r="C129" s="3">
        <v>6</v>
      </c>
      <c r="D129" s="3">
        <v>0</v>
      </c>
      <c r="E129" s="3">
        <v>4</v>
      </c>
      <c r="F129" s="3">
        <v>10</v>
      </c>
      <c r="G129" s="4">
        <v>63.5</v>
      </c>
      <c r="H129" s="4">
        <v>65.599999999999994</v>
      </c>
      <c r="I129" s="5">
        <v>12876.927465599998</v>
      </c>
      <c r="J129" s="4">
        <v>14.478040167733392</v>
      </c>
      <c r="K129" s="4">
        <v>14.728334081724292</v>
      </c>
      <c r="L129" s="4">
        <v>5.7457742985310931</v>
      </c>
      <c r="M129" s="4">
        <v>6.6251225152129818</v>
      </c>
      <c r="N129" s="4">
        <v>4.5309999999999997</v>
      </c>
      <c r="O129" s="4">
        <v>48.557377049180303</v>
      </c>
      <c r="P129" s="4">
        <v>1.2713414634146341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>
        <f t="shared" si="26"/>
        <v>-0.37786647302553067</v>
      </c>
      <c r="W129" s="37" t="str">
        <f t="shared" si="27"/>
        <v/>
      </c>
      <c r="X129" s="37">
        <f t="shared" si="28"/>
        <v>-0.61772332419133913</v>
      </c>
      <c r="Y129" t="str">
        <f t="shared" si="41"/>
        <v xml:space="preserve"> </v>
      </c>
      <c r="Z129" s="1">
        <f t="shared" si="30"/>
        <v>68</v>
      </c>
      <c r="AA129" t="str">
        <f t="shared" si="42"/>
        <v xml:space="preserve"> </v>
      </c>
      <c r="AB129" s="1">
        <f t="shared" si="31"/>
        <v>5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228</v>
      </c>
      <c r="AP129" t="s">
        <v>1291</v>
      </c>
      <c r="AQ129">
        <v>37.786647302553064</v>
      </c>
      <c r="AR129">
        <v>61.77233241913391</v>
      </c>
      <c r="AS129">
        <v>-3.2012195121951081</v>
      </c>
      <c r="AT129">
        <v>-37.786647302553064</v>
      </c>
      <c r="AU129">
        <v>-61.77233241913391</v>
      </c>
      <c r="AV129" t="s">
        <v>1468</v>
      </c>
    </row>
    <row r="130" spans="1:48" x14ac:dyDescent="0.25">
      <c r="A130">
        <v>1.3299999999999973E-9</v>
      </c>
      <c r="B130" t="s">
        <v>296</v>
      </c>
      <c r="C130" s="3">
        <v>10</v>
      </c>
      <c r="D130" s="3">
        <v>0</v>
      </c>
      <c r="E130" s="3">
        <v>7</v>
      </c>
      <c r="F130" s="3">
        <v>17</v>
      </c>
      <c r="G130" s="4">
        <v>83</v>
      </c>
      <c r="H130" s="4">
        <v>71.8</v>
      </c>
      <c r="I130" s="5">
        <v>58575.811020999994</v>
      </c>
      <c r="J130" s="4">
        <v>20.196905766526019</v>
      </c>
      <c r="K130" s="4">
        <v>18.486096807415034</v>
      </c>
      <c r="L130" s="4">
        <v>15.966551820659436</v>
      </c>
      <c r="M130" s="4">
        <v>13.706476396452521</v>
      </c>
      <c r="N130" s="4">
        <v>3.5550000000000002</v>
      </c>
      <c r="O130" s="4">
        <v>-16.15566037735849</v>
      </c>
      <c r="P130" s="4">
        <v>3.4958217270194991</v>
      </c>
      <c r="Q130" s="36" t="str">
        <f t="shared" si="21"/>
        <v xml:space="preserve"> </v>
      </c>
      <c r="R130" t="str">
        <f t="shared" si="22"/>
        <v xml:space="preserve"> </v>
      </c>
      <c r="S130" s="37">
        <f t="shared" si="23"/>
        <v>0.15598885926871875</v>
      </c>
      <c r="T130" s="37" t="str">
        <f t="shared" si="24"/>
        <v/>
      </c>
      <c r="U130" s="37" t="str">
        <f t="shared" si="25"/>
        <v/>
      </c>
      <c r="V130" s="37">
        <f t="shared" si="26"/>
        <v>-0.13212202253014127</v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>
        <f t="shared" si="30"/>
        <v>132</v>
      </c>
      <c r="AA130" t="str">
        <f t="shared" si="42"/>
        <v xml:space="preserve"> </v>
      </c>
      <c r="AB130" s="1" t="str">
        <f t="shared" si="31"/>
        <v xml:space="preserve"> </v>
      </c>
      <c r="AC130">
        <f t="shared" si="43"/>
        <v>50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3.4958217283494992</v>
      </c>
      <c r="AH130" t="str">
        <f t="shared" si="36"/>
        <v xml:space="preserve"> </v>
      </c>
      <c r="AI130">
        <f t="shared" si="46"/>
        <v>65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296</v>
      </c>
      <c r="AP130" t="s">
        <v>1246</v>
      </c>
      <c r="AQ130">
        <v>13.212202253014127</v>
      </c>
      <c r="AR130">
        <v>-6.2283347205059236</v>
      </c>
      <c r="AS130">
        <v>15.598885793871876</v>
      </c>
      <c r="AT130">
        <v>-13.212202253014127</v>
      </c>
      <c r="AU130">
        <v>6.2283347205059236</v>
      </c>
      <c r="AV130" t="s">
        <v>1469</v>
      </c>
    </row>
    <row r="131" spans="1:48" x14ac:dyDescent="0.25">
      <c r="A131">
        <v>1.3399999999999972E-9</v>
      </c>
      <c r="B131" t="s">
        <v>602</v>
      </c>
      <c r="C131" s="3">
        <v>11</v>
      </c>
      <c r="D131" s="3">
        <v>1</v>
      </c>
      <c r="E131" s="3">
        <v>11</v>
      </c>
      <c r="F131" s="3">
        <v>23</v>
      </c>
      <c r="G131" s="4">
        <v>47</v>
      </c>
      <c r="H131" s="4">
        <v>40.67</v>
      </c>
      <c r="I131" s="5">
        <v>25936.654021669998</v>
      </c>
      <c r="J131" s="4" t="s">
        <v>1234</v>
      </c>
      <c r="K131" s="4" t="s">
        <v>1234</v>
      </c>
      <c r="L131" s="4" t="s">
        <v>1234</v>
      </c>
      <c r="M131" s="4">
        <v>20.62400439467347</v>
      </c>
      <c r="N131" s="4">
        <v>-1.9530000000000001</v>
      </c>
      <c r="O131" s="4">
        <v>81.849442379182165</v>
      </c>
      <c r="P131" s="4">
        <v>0.58765674944676671</v>
      </c>
      <c r="Q131" s="36" t="str">
        <f t="shared" si="21"/>
        <v xml:space="preserve"> </v>
      </c>
      <c r="R131" t="str">
        <f t="shared" si="22"/>
        <v xml:space="preserve"> </v>
      </c>
      <c r="S131" s="37">
        <f t="shared" si="23"/>
        <v>0.15564298142359967</v>
      </c>
      <c r="T131" s="37" t="str">
        <f t="shared" si="24"/>
        <v/>
      </c>
      <c r="U131" s="37" t="str">
        <f t="shared" si="25"/>
        <v xml:space="preserve"> </v>
      </c>
      <c r="V131" s="37" t="str">
        <f t="shared" si="26"/>
        <v xml:space="preserve"> </v>
      </c>
      <c r="W131" s="37" t="str">
        <f t="shared" si="27"/>
        <v xml:space="preserve"> </v>
      </c>
      <c r="X131" s="37" t="str">
        <f t="shared" si="28"/>
        <v xml:space="preserve"> 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 t="str">
        <f t="shared" si="31"/>
        <v xml:space="preserve"> </v>
      </c>
      <c r="AC131">
        <f t="shared" si="43"/>
        <v>51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>
        <f t="shared" si="38"/>
        <v>81.849442380522163</v>
      </c>
      <c r="AL131" t="str">
        <f t="shared" si="39"/>
        <v xml:space="preserve"> </v>
      </c>
      <c r="AM131">
        <f t="shared" si="48"/>
        <v>6</v>
      </c>
      <c r="AN131" t="str">
        <f t="shared" si="49"/>
        <v xml:space="preserve"> </v>
      </c>
      <c r="AO131" t="s">
        <v>602</v>
      </c>
      <c r="AP131" t="s">
        <v>1237</v>
      </c>
      <c r="AQ131" t="e">
        <v>#VALUE!</v>
      </c>
      <c r="AR131" t="e">
        <v>#VALUE!</v>
      </c>
      <c r="AS131">
        <v>15.564298008359966</v>
      </c>
      <c r="AT131" t="e">
        <v>#VALUE!</v>
      </c>
      <c r="AU131" t="e">
        <v>#VALUE!</v>
      </c>
      <c r="AV131" t="s">
        <v>1470</v>
      </c>
    </row>
    <row r="132" spans="1:48" x14ac:dyDescent="0.25">
      <c r="A132">
        <v>1.3499999999999972E-9</v>
      </c>
      <c r="B132" t="s">
        <v>1069</v>
      </c>
      <c r="C132" s="3">
        <v>14</v>
      </c>
      <c r="D132" s="3">
        <v>1</v>
      </c>
      <c r="E132" s="3">
        <v>8</v>
      </c>
      <c r="F132" s="3">
        <v>23</v>
      </c>
      <c r="G132" s="4">
        <v>78</v>
      </c>
      <c r="H132" s="4">
        <v>80.98</v>
      </c>
      <c r="I132" s="5">
        <v>59427.1410129</v>
      </c>
      <c r="J132" s="4">
        <v>25.243142144638405</v>
      </c>
      <c r="K132" s="4">
        <v>23.337175792507203</v>
      </c>
      <c r="L132" s="4">
        <v>14.894124817795594</v>
      </c>
      <c r="M132" s="4">
        <v>13.997069000263977</v>
      </c>
      <c r="N132" s="4">
        <v>3.2080000000000002</v>
      </c>
      <c r="O132" s="4">
        <v>-15.578947368421053</v>
      </c>
      <c r="P132" s="4">
        <v>1.5287725364287477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1069</v>
      </c>
      <c r="AP132" t="s">
        <v>1241</v>
      </c>
      <c r="AQ132">
        <v>-8.4718986300505108</v>
      </c>
      <c r="AR132">
        <v>0.90671459403193211</v>
      </c>
      <c r="AS132">
        <v>-3.6799209681402822</v>
      </c>
      <c r="AT132">
        <v>8.4718986300505108</v>
      </c>
      <c r="AU132">
        <v>-0.90671459403193211</v>
      </c>
      <c r="AV132" t="s">
        <v>1471</v>
      </c>
    </row>
    <row r="133" spans="1:48" x14ac:dyDescent="0.25">
      <c r="A133">
        <v>1.3599999999999972E-9</v>
      </c>
      <c r="B133" t="s">
        <v>295</v>
      </c>
      <c r="C133" s="3">
        <v>15</v>
      </c>
      <c r="D133" s="3">
        <v>3</v>
      </c>
      <c r="E133" s="3">
        <v>4</v>
      </c>
      <c r="F133" s="3">
        <v>22</v>
      </c>
      <c r="G133" s="4">
        <v>309</v>
      </c>
      <c r="H133" s="4">
        <v>305.5</v>
      </c>
      <c r="I133" s="5">
        <v>96055.720591999998</v>
      </c>
      <c r="J133" s="4">
        <v>39.506013190223712</v>
      </c>
      <c r="K133" s="4">
        <v>23.71710270941697</v>
      </c>
      <c r="L133" s="4">
        <v>25.093484073238024</v>
      </c>
      <c r="M133" s="4">
        <v>16.934757803749697</v>
      </c>
      <c r="N133" s="4">
        <v>12.881</v>
      </c>
      <c r="O133" s="4">
        <v>20.428197456993274</v>
      </c>
      <c r="P133" s="4">
        <v>1.030441898527005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295</v>
      </c>
      <c r="AP133" t="s">
        <v>1237</v>
      </c>
      <c r="AQ133">
        <v>-69.760651566016435</v>
      </c>
      <c r="AR133">
        <v>-66.951452973489879</v>
      </c>
      <c r="AS133">
        <v>1.1456628477905184</v>
      </c>
      <c r="AT133">
        <v>69.760651566016435</v>
      </c>
      <c r="AU133">
        <v>66.951452973489879</v>
      </c>
      <c r="AV133" t="s">
        <v>1472</v>
      </c>
    </row>
    <row r="134" spans="1:48" x14ac:dyDescent="0.25">
      <c r="A134">
        <v>1.3699999999999971E-9</v>
      </c>
      <c r="B134" t="s">
        <v>575</v>
      </c>
      <c r="C134" s="3">
        <v>12</v>
      </c>
      <c r="D134" s="3">
        <v>2</v>
      </c>
      <c r="E134" s="3">
        <v>10</v>
      </c>
      <c r="F134" s="3">
        <v>24</v>
      </c>
      <c r="G134" s="4">
        <v>104.5</v>
      </c>
      <c r="H134" s="4">
        <v>94.24</v>
      </c>
      <c r="I134" s="5">
        <v>28931.679999999997</v>
      </c>
      <c r="J134" s="4">
        <v>27.989307989307989</v>
      </c>
      <c r="K134" s="4">
        <v>10.853391684901531</v>
      </c>
      <c r="L134" s="4">
        <v>15.645575447570332</v>
      </c>
      <c r="M134" s="4">
        <v>5.8835489300312576</v>
      </c>
      <c r="N134" s="4">
        <v>8.6829999999999998</v>
      </c>
      <c r="O134" s="4">
        <v>141.19444444444446</v>
      </c>
      <c r="P134" s="4">
        <v>1.8813667232597626</v>
      </c>
      <c r="Q134" s="36" t="str">
        <f t="shared" si="21"/>
        <v xml:space="preserve"> </v>
      </c>
      <c r="R134" t="str">
        <f t="shared" si="22"/>
        <v xml:space="preserve"> </v>
      </c>
      <c r="S134" s="37">
        <f t="shared" si="23"/>
        <v>0.1088709691119355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>
        <f t="shared" si="43"/>
        <v>121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575</v>
      </c>
      <c r="AP134" t="s">
        <v>1239</v>
      </c>
      <c r="AQ134">
        <v>-20.272403552040807</v>
      </c>
      <c r="AR134">
        <v>-4.0928213059084895</v>
      </c>
      <c r="AS134">
        <v>10.88709677419355</v>
      </c>
      <c r="AT134">
        <v>20.272403552040807</v>
      </c>
      <c r="AU134">
        <v>4.0928213059084895</v>
      </c>
      <c r="AV134" t="s">
        <v>1473</v>
      </c>
    </row>
    <row r="135" spans="1:48" x14ac:dyDescent="0.25">
      <c r="A135">
        <v>1.3799999999999971E-9</v>
      </c>
      <c r="B135" t="s">
        <v>245</v>
      </c>
      <c r="C135" s="3">
        <v>22</v>
      </c>
      <c r="D135" s="3">
        <v>1</v>
      </c>
      <c r="E135" s="3">
        <v>7</v>
      </c>
      <c r="F135" s="3">
        <v>30</v>
      </c>
      <c r="G135" s="4">
        <v>245</v>
      </c>
      <c r="H135" s="4">
        <v>207.72</v>
      </c>
      <c r="I135" s="5">
        <v>50891.587571160002</v>
      </c>
      <c r="J135" s="4">
        <v>31.259593679458238</v>
      </c>
      <c r="K135" s="4">
        <v>19.520721736678883</v>
      </c>
      <c r="L135" s="4">
        <v>18.939660881309894</v>
      </c>
      <c r="M135" s="4">
        <v>12.73386598706068</v>
      </c>
      <c r="N135" s="4">
        <v>10.641</v>
      </c>
      <c r="O135" s="4">
        <v>58.112927191679042</v>
      </c>
      <c r="P135" s="4">
        <v>0.67927979973040631</v>
      </c>
      <c r="Q135" s="36">
        <f t="shared" si="21"/>
        <v>73.33333333471333</v>
      </c>
      <c r="R135" t="str">
        <f t="shared" si="22"/>
        <v xml:space="preserve"> </v>
      </c>
      <c r="S135" s="37">
        <f t="shared" si="23"/>
        <v>0.17947236802741007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 t="str">
        <f t="shared" si="28"/>
        <v/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 t="str">
        <f t="shared" si="31"/>
        <v xml:space="preserve"> </v>
      </c>
      <c r="AC135">
        <f t="shared" si="43"/>
        <v>34</v>
      </c>
      <c r="AD135" s="1" t="str">
        <f t="shared" si="33"/>
        <v xml:space="preserve"> </v>
      </c>
      <c r="AE135">
        <f t="shared" si="44"/>
        <v>88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>
        <f t="shared" si="38"/>
        <v>58.112927193059043</v>
      </c>
      <c r="AL135" t="str">
        <f t="shared" si="39"/>
        <v xml:space="preserve"> </v>
      </c>
      <c r="AM135">
        <f t="shared" si="48"/>
        <v>17</v>
      </c>
      <c r="AN135" t="str">
        <f t="shared" si="49"/>
        <v xml:space="preserve"> </v>
      </c>
      <c r="AO135" t="s">
        <v>245</v>
      </c>
      <c r="AP135" t="s">
        <v>1244</v>
      </c>
      <c r="AQ135">
        <v>-34.325095401602312</v>
      </c>
      <c r="AR135">
        <v>-26.008962873836381</v>
      </c>
      <c r="AS135">
        <v>17.947236664741006</v>
      </c>
      <c r="AT135">
        <v>34.325095401602312</v>
      </c>
      <c r="AU135">
        <v>26.008962873836381</v>
      </c>
      <c r="AV135" t="s">
        <v>1474</v>
      </c>
    </row>
    <row r="136" spans="1:48" x14ac:dyDescent="0.25">
      <c r="A136">
        <v>1.3899999999999971E-9</v>
      </c>
      <c r="B136" t="s">
        <v>501</v>
      </c>
      <c r="C136" s="3">
        <v>11</v>
      </c>
      <c r="D136" s="3">
        <v>0</v>
      </c>
      <c r="E136" s="3">
        <v>8</v>
      </c>
      <c r="F136" s="3">
        <v>19</v>
      </c>
      <c r="G136" s="4">
        <v>142</v>
      </c>
      <c r="H136" s="4">
        <v>125.18</v>
      </c>
      <c r="I136" s="5">
        <v>16870.005877120002</v>
      </c>
      <c r="J136" s="4">
        <v>11.741862864646844</v>
      </c>
      <c r="K136" s="4">
        <v>11.631666976398439</v>
      </c>
      <c r="L136" s="4">
        <v>8.337546412285759</v>
      </c>
      <c r="M136" s="4">
        <v>8.4310064542718521</v>
      </c>
      <c r="N136" s="4">
        <v>10.661</v>
      </c>
      <c r="O136" s="4">
        <v>62.515243902439011</v>
      </c>
      <c r="P136" s="4">
        <v>1.8477392554721201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0.1343665136123996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>
        <f t="shared" ref="V136:V199" si="55">IF(ISERROR((IF(((J136/$J$6-1))&lt;($V$5/100),((J136/$J$6-1)),"")))=TRUE," ",((IF(((J136/$J$6-1))&lt;($V$5/100),((J136/$J$6-1)),""))))</f>
        <v>-0.49544230623743868</v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-0.44528807410624427</v>
      </c>
      <c r="Y136" t="str">
        <f t="shared" si="41"/>
        <v xml:space="preserve"> </v>
      </c>
      <c r="Z136" s="1">
        <f t="shared" ref="Z136:Z199" si="58">IF(ISERROR((RANK(V136,V$7:V$391,1)))=TRUE," ",((RANK(V136,V$7:V$391,1))))</f>
        <v>33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28</v>
      </c>
      <c r="AC136">
        <f t="shared" si="43"/>
        <v>81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 t="str">
        <f t="shared" ref="AG136:AG199" si="61">IF(ISERROR((IF((AND(P136&gt;$AG$6,P136&lt;$AG$5))=TRUE,P136+A136," ")))=TRUE," ",((IF((AND(P136&gt;$AG$6,P136&lt;$AG$5))=TRUE,P136+A136," "))))</f>
        <v xml:space="preserve"> </v>
      </c>
      <c r="AH136" t="str">
        <f t="shared" ref="AH136:AH199" si="62">IF(ISERROR(((IF(P136&lt;$AH$5,P136+A136," "))))=TRUE," ",((IF(P136&lt;$AH$5,P136+A136," "))))</f>
        <v xml:space="preserve"> </v>
      </c>
      <c r="AI136" t="str">
        <f t="shared" si="46"/>
        <v xml:space="preserve"> </v>
      </c>
      <c r="AJ136" t="str">
        <f t="shared" si="47"/>
        <v xml:space="preserve"> </v>
      </c>
      <c r="AK136">
        <f t="shared" ref="AK136:AK199" si="63">IF(ISERROR((IF((AND(O136&lt;$AK$5,O136&gt;$AK$6))=TRUE,O136+A136," ")))=TRUE," ",((IF((AND(O136&lt;$AK$5,O136&gt;$AK$6))=TRUE,O136+A136," "))))</f>
        <v>62.51524390382901</v>
      </c>
      <c r="AL136" t="str">
        <f t="shared" ref="AL136:AL199" si="64">IF(ISERROR((IF(O136&lt;$AL$5,O136+A136," ")))=TRUE," ",((IF(O136&lt;$AL$5,O136+A136," "))))</f>
        <v xml:space="preserve"> </v>
      </c>
      <c r="AM136">
        <f t="shared" si="48"/>
        <v>15</v>
      </c>
      <c r="AN136" t="str">
        <f t="shared" si="49"/>
        <v xml:space="preserve"> </v>
      </c>
      <c r="AO136" t="s">
        <v>501</v>
      </c>
      <c r="AP136" t="s">
        <v>1270</v>
      </c>
      <c r="AQ136">
        <v>49.544230623743871</v>
      </c>
      <c r="AR136">
        <v>44.528807410624424</v>
      </c>
      <c r="AS136">
        <v>13.436651222239959</v>
      </c>
      <c r="AT136">
        <v>-49.544230623743871</v>
      </c>
      <c r="AU136">
        <v>-44.528807410624424</v>
      </c>
      <c r="AV136" t="s">
        <v>1475</v>
      </c>
    </row>
    <row r="137" spans="1:48" x14ac:dyDescent="0.25">
      <c r="A137">
        <v>1.399999999999997E-9</v>
      </c>
      <c r="B137" t="s">
        <v>432</v>
      </c>
      <c r="C137" s="3">
        <v>17</v>
      </c>
      <c r="D137" s="3">
        <v>0</v>
      </c>
      <c r="E137" s="3">
        <v>5</v>
      </c>
      <c r="F137" s="3">
        <v>22</v>
      </c>
      <c r="G137" s="4">
        <v>87</v>
      </c>
      <c r="H137" s="4">
        <v>76.569999999999993</v>
      </c>
      <c r="I137" s="5">
        <v>27919.491304249997</v>
      </c>
      <c r="J137" s="4">
        <v>13.07324568891924</v>
      </c>
      <c r="K137" s="4">
        <v>9.6581735620585256</v>
      </c>
      <c r="L137" s="4">
        <v>10.044074335460092</v>
      </c>
      <c r="M137" s="4">
        <v>7.3291575992447955</v>
      </c>
      <c r="N137" s="4">
        <v>7.9279999999999999</v>
      </c>
      <c r="O137" s="4">
        <v>23.681747269890792</v>
      </c>
      <c r="P137" s="4">
        <v>1.0461016063732533</v>
      </c>
      <c r="Q137" s="36">
        <f t="shared" si="50"/>
        <v>77.272727274127263</v>
      </c>
      <c r="R137" t="str">
        <f t="shared" si="51"/>
        <v xml:space="preserve"> </v>
      </c>
      <c r="S137" s="37">
        <f t="shared" si="52"/>
        <v>0.13621522929604291</v>
      </c>
      <c r="T137" s="37" t="str">
        <f t="shared" si="53"/>
        <v/>
      </c>
      <c r="U137" s="37" t="str">
        <f t="shared" si="54"/>
        <v/>
      </c>
      <c r="V137" s="37">
        <f t="shared" si="55"/>
        <v>-0.43823166981001604</v>
      </c>
      <c r="W137" s="37" t="str">
        <f t="shared" si="56"/>
        <v/>
      </c>
      <c r="X137" s="37">
        <f t="shared" si="57"/>
        <v>-0.33174970873527609</v>
      </c>
      <c r="Y137" t="str">
        <f t="shared" si="41"/>
        <v xml:space="preserve"> </v>
      </c>
      <c r="Z137" s="1">
        <f t="shared" si="58"/>
        <v>53</v>
      </c>
      <c r="AA137" t="str">
        <f t="shared" si="42"/>
        <v xml:space="preserve"> </v>
      </c>
      <c r="AB137" s="1">
        <f t="shared" si="59"/>
        <v>60</v>
      </c>
      <c r="AC137">
        <f t="shared" si="43"/>
        <v>78</v>
      </c>
      <c r="AD137" s="1" t="str">
        <f t="shared" si="60"/>
        <v xml:space="preserve"> </v>
      </c>
      <c r="AE137">
        <f t="shared" si="44"/>
        <v>66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432</v>
      </c>
      <c r="AP137" t="s">
        <v>1244</v>
      </c>
      <c r="AQ137">
        <v>43.823166981001606</v>
      </c>
      <c r="AR137">
        <v>33.174970873527613</v>
      </c>
      <c r="AS137">
        <v>13.62152278960429</v>
      </c>
      <c r="AT137">
        <v>-43.823166981001606</v>
      </c>
      <c r="AU137">
        <v>-33.174970873527613</v>
      </c>
      <c r="AV137" t="s">
        <v>1476</v>
      </c>
    </row>
    <row r="138" spans="1:48" x14ac:dyDescent="0.25">
      <c r="A138">
        <v>1.409999999999997E-9</v>
      </c>
      <c r="B138" t="s">
        <v>293</v>
      </c>
      <c r="C138" s="3">
        <v>19</v>
      </c>
      <c r="D138" s="3">
        <v>1</v>
      </c>
      <c r="E138" s="3">
        <v>2</v>
      </c>
      <c r="F138" s="3">
        <v>22</v>
      </c>
      <c r="G138" s="4">
        <v>267.5</v>
      </c>
      <c r="H138" s="4">
        <v>233.1</v>
      </c>
      <c r="I138" s="5">
        <v>165588.98755769999</v>
      </c>
      <c r="J138" s="4">
        <v>38.554416142904394</v>
      </c>
      <c r="K138" s="4">
        <v>32.142857142857146</v>
      </c>
      <c r="L138" s="4">
        <v>29.57976890153882</v>
      </c>
      <c r="M138" s="4">
        <v>24.343779121740408</v>
      </c>
      <c r="N138" s="4">
        <v>6.0460000000000003</v>
      </c>
      <c r="O138" s="4">
        <v>36.787330316742093</v>
      </c>
      <c r="P138" s="4">
        <v>0.35178035178035177</v>
      </c>
      <c r="Q138" s="36">
        <f t="shared" si="50"/>
        <v>86.363636365046361</v>
      </c>
      <c r="R138" t="str">
        <f t="shared" si="51"/>
        <v xml:space="preserve"> </v>
      </c>
      <c r="S138" s="37">
        <f t="shared" si="52"/>
        <v>0.14757614898614768</v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>
        <f t="shared" si="43"/>
        <v>62</v>
      </c>
      <c r="AD138" s="1" t="str">
        <f t="shared" si="60"/>
        <v xml:space="preserve"> </v>
      </c>
      <c r="AE138">
        <f t="shared" si="44"/>
        <v>23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293</v>
      </c>
      <c r="AP138" t="s">
        <v>1270</v>
      </c>
      <c r="AQ138">
        <v>-65.671559254843885</v>
      </c>
      <c r="AR138">
        <v>-96.799511073023965</v>
      </c>
      <c r="AS138">
        <v>14.757614757614768</v>
      </c>
      <c r="AT138">
        <v>65.671559254843885</v>
      </c>
      <c r="AU138">
        <v>96.799511073023965</v>
      </c>
      <c r="AV138" t="s">
        <v>1477</v>
      </c>
    </row>
    <row r="139" spans="1:48" x14ac:dyDescent="0.25">
      <c r="A139">
        <v>1.419999999999997E-9</v>
      </c>
      <c r="B139" t="s">
        <v>220</v>
      </c>
      <c r="C139" s="3">
        <v>24</v>
      </c>
      <c r="D139" s="3">
        <v>2</v>
      </c>
      <c r="E139" s="3">
        <v>7</v>
      </c>
      <c r="F139" s="3">
        <v>33</v>
      </c>
      <c r="G139" s="4">
        <v>192</v>
      </c>
      <c r="H139" s="4">
        <v>171.28</v>
      </c>
      <c r="I139" s="5">
        <v>310747.10503424</v>
      </c>
      <c r="J139" s="4" t="s">
        <v>1234</v>
      </c>
      <c r="K139" s="4" t="s">
        <v>1234</v>
      </c>
      <c r="L139" s="4">
        <v>38.832053313064527</v>
      </c>
      <c r="M139" s="4">
        <v>34.997545756872498</v>
      </c>
      <c r="N139" s="4">
        <v>1.552</v>
      </c>
      <c r="O139" s="4">
        <v>-23.168316831683168</v>
      </c>
      <c r="P139" s="4">
        <v>0.39409154600653901</v>
      </c>
      <c r="Q139" s="36">
        <f t="shared" si="50"/>
        <v>72.727272728692739</v>
      </c>
      <c r="R139" t="str">
        <f t="shared" si="51"/>
        <v xml:space="preserve"> </v>
      </c>
      <c r="S139" s="37">
        <f t="shared" si="52"/>
        <v>0.12097151006082207</v>
      </c>
      <c r="T139" s="37" t="str">
        <f t="shared" si="53"/>
        <v/>
      </c>
      <c r="U139" s="37" t="str">
        <f t="shared" si="54"/>
        <v xml:space="preserve"> </v>
      </c>
      <c r="V139" s="37" t="str">
        <f t="shared" si="55"/>
        <v xml:space="preserve"> </v>
      </c>
      <c r="W139" s="37" t="str">
        <f t="shared" si="56"/>
        <v/>
      </c>
      <c r="X139" s="37" t="str">
        <f t="shared" si="57"/>
        <v/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>
        <f t="shared" si="43"/>
        <v>100</v>
      </c>
      <c r="AD139" s="1" t="str">
        <f t="shared" si="60"/>
        <v xml:space="preserve"> </v>
      </c>
      <c r="AE139">
        <f t="shared" si="44"/>
        <v>92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220</v>
      </c>
      <c r="AP139" t="s">
        <v>1328</v>
      </c>
      <c r="AQ139" t="e">
        <v>#VALUE!</v>
      </c>
      <c r="AR139">
        <v>-158.35661973596876</v>
      </c>
      <c r="AS139">
        <v>12.097150864082206</v>
      </c>
      <c r="AT139" t="e">
        <v>#VALUE!</v>
      </c>
      <c r="AU139">
        <v>158.35661973596876</v>
      </c>
      <c r="AV139" t="s">
        <v>1478</v>
      </c>
    </row>
    <row r="140" spans="1:48" x14ac:dyDescent="0.25">
      <c r="A140">
        <v>1.4299999999999969E-9</v>
      </c>
      <c r="B140" t="s">
        <v>570</v>
      </c>
      <c r="C140" s="3">
        <v>7</v>
      </c>
      <c r="D140" s="3">
        <v>4</v>
      </c>
      <c r="E140" s="3">
        <v>14</v>
      </c>
      <c r="F140" s="3">
        <v>25</v>
      </c>
      <c r="G140" s="4">
        <v>32</v>
      </c>
      <c r="H140" s="4">
        <v>36.875</v>
      </c>
      <c r="I140" s="5">
        <v>22882.075364751665</v>
      </c>
      <c r="J140" s="4">
        <v>11.74737177445046</v>
      </c>
      <c r="K140" s="4">
        <v>11.698921319796954</v>
      </c>
      <c r="L140" s="4">
        <v>9.3435690952393067</v>
      </c>
      <c r="M140" s="4">
        <v>9.6452851793559695</v>
      </c>
      <c r="N140" s="4">
        <v>3.1390000000000002</v>
      </c>
      <c r="O140" s="4">
        <v>-14.932249322493218</v>
      </c>
      <c r="P140" s="4">
        <v>0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>
        <f t="shared" si="55"/>
        <v>-0.4952055837635263</v>
      </c>
      <c r="W140" s="37" t="str">
        <f t="shared" si="56"/>
        <v/>
      </c>
      <c r="X140" s="37">
        <f t="shared" si="57"/>
        <v>-0.37835557953786025</v>
      </c>
      <c r="Y140" t="str">
        <f t="shared" si="41"/>
        <v xml:space="preserve"> </v>
      </c>
      <c r="Z140" s="1">
        <f t="shared" si="58"/>
        <v>34</v>
      </c>
      <c r="AA140" t="str">
        <f t="shared" si="42"/>
        <v xml:space="preserve"> </v>
      </c>
      <c r="AB140" s="1">
        <f t="shared" si="59"/>
        <v>50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570</v>
      </c>
      <c r="AP140" t="s">
        <v>1328</v>
      </c>
      <c r="AQ140">
        <v>49.520558376352632</v>
      </c>
      <c r="AR140">
        <v>37.835557953786022</v>
      </c>
      <c r="AS140">
        <v>-13.22033898305085</v>
      </c>
      <c r="AT140">
        <v>-49.520558376352632</v>
      </c>
      <c r="AU140">
        <v>-37.835557953786022</v>
      </c>
      <c r="AV140" t="s">
        <v>1479</v>
      </c>
    </row>
    <row r="141" spans="1:48" x14ac:dyDescent="0.25">
      <c r="A141">
        <v>1.4399999999999969E-9</v>
      </c>
      <c r="B141" t="s">
        <v>622</v>
      </c>
      <c r="C141" s="3">
        <v>1</v>
      </c>
      <c r="D141" s="3">
        <v>0</v>
      </c>
      <c r="E141" s="3">
        <v>3</v>
      </c>
      <c r="F141" s="3">
        <v>4</v>
      </c>
      <c r="G141" s="4">
        <v>28</v>
      </c>
      <c r="H141" s="4">
        <v>32.409999999999997</v>
      </c>
      <c r="I141" s="5">
        <v>22882.075364751665</v>
      </c>
      <c r="J141" s="4">
        <v>10.324944249761069</v>
      </c>
      <c r="K141" s="4">
        <v>10.282360406091369</v>
      </c>
      <c r="L141" s="4">
        <v>9.3435690952393067</v>
      </c>
      <c r="M141" s="4">
        <v>9.6452851793559695</v>
      </c>
      <c r="N141" s="4">
        <v>3.1390000000000002</v>
      </c>
      <c r="O141" s="4">
        <v>-14.932249322493218</v>
      </c>
      <c r="P141" s="4" t="s">
        <v>124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>
        <f t="shared" si="55"/>
        <v>-0.55632848731595619</v>
      </c>
      <c r="W141" s="37" t="str">
        <f t="shared" si="56"/>
        <v/>
      </c>
      <c r="X141" s="37">
        <f t="shared" si="57"/>
        <v>-0.37835557953786025</v>
      </c>
      <c r="Y141" t="str">
        <f t="shared" si="41"/>
        <v xml:space="preserve"> </v>
      </c>
      <c r="Z141" s="1">
        <f t="shared" si="58"/>
        <v>17</v>
      </c>
      <c r="AA141" t="str">
        <f t="shared" si="42"/>
        <v xml:space="preserve"> </v>
      </c>
      <c r="AB141" s="1">
        <f t="shared" si="59"/>
        <v>50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622</v>
      </c>
      <c r="AP141" t="s">
        <v>1328</v>
      </c>
      <c r="AQ141">
        <v>55.632848731595615</v>
      </c>
      <c r="AR141">
        <v>37.835557953786022</v>
      </c>
      <c r="AS141">
        <v>-13.606911447084224</v>
      </c>
      <c r="AT141">
        <v>-55.632848731595615</v>
      </c>
      <c r="AU141">
        <v>-37.835557953786022</v>
      </c>
      <c r="AV141" t="s">
        <v>1479</v>
      </c>
    </row>
    <row r="142" spans="1:48" x14ac:dyDescent="0.25">
      <c r="A142">
        <v>1.4499999999999969E-9</v>
      </c>
      <c r="B142" t="s">
        <v>607</v>
      </c>
      <c r="C142" s="3">
        <v>10</v>
      </c>
      <c r="D142" s="3">
        <v>3</v>
      </c>
      <c r="E142" s="3">
        <v>8</v>
      </c>
      <c r="F142" s="3">
        <v>21</v>
      </c>
      <c r="G142" s="4">
        <v>35.856685638427734</v>
      </c>
      <c r="H142" s="4">
        <v>31.92</v>
      </c>
      <c r="I142" s="5">
        <v>16788.83341128</v>
      </c>
      <c r="J142" s="4">
        <v>12.095490716180372</v>
      </c>
      <c r="K142" s="4">
        <v>12.272202998846598</v>
      </c>
      <c r="L142" s="4">
        <v>8.9523025939462784</v>
      </c>
      <c r="M142" s="4">
        <v>9.1088781343432341</v>
      </c>
      <c r="N142" s="4">
        <v>2.6390000000000002</v>
      </c>
      <c r="O142" s="4">
        <v>1.6955684007707144</v>
      </c>
      <c r="P142" s="4">
        <v>0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0.12332975202730988</v>
      </c>
      <c r="T142" s="37" t="str">
        <f t="shared" si="53"/>
        <v/>
      </c>
      <c r="U142" s="37" t="str">
        <f t="shared" si="54"/>
        <v/>
      </c>
      <c r="V142" s="37">
        <f t="shared" si="55"/>
        <v>-0.48024662091248216</v>
      </c>
      <c r="W142" s="37" t="str">
        <f t="shared" si="56"/>
        <v/>
      </c>
      <c r="X142" s="37">
        <f t="shared" si="57"/>
        <v>-0.40438724206031995</v>
      </c>
      <c r="Y142" t="str">
        <f t="shared" si="41"/>
        <v xml:space="preserve"> </v>
      </c>
      <c r="Z142" s="1">
        <f t="shared" si="58"/>
        <v>38</v>
      </c>
      <c r="AA142" t="str">
        <f t="shared" si="42"/>
        <v xml:space="preserve"> </v>
      </c>
      <c r="AB142" s="1">
        <f t="shared" si="59"/>
        <v>40</v>
      </c>
      <c r="AC142">
        <f t="shared" si="43"/>
        <v>96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607</v>
      </c>
      <c r="AP142" t="s">
        <v>1328</v>
      </c>
      <c r="AQ142">
        <v>48.024662091248217</v>
      </c>
      <c r="AR142">
        <v>40.438724206031992</v>
      </c>
      <c r="AS142">
        <v>12.332975057730987</v>
      </c>
      <c r="AT142">
        <v>-48.024662091248217</v>
      </c>
      <c r="AU142">
        <v>-40.438724206031992</v>
      </c>
      <c r="AV142" t="s">
        <v>1480</v>
      </c>
    </row>
    <row r="143" spans="1:48" x14ac:dyDescent="0.25">
      <c r="A143">
        <v>1.4599999999999968E-9</v>
      </c>
      <c r="B143" t="s">
        <v>620</v>
      </c>
      <c r="C143" s="3">
        <v>18</v>
      </c>
      <c r="D143" s="3">
        <v>0</v>
      </c>
      <c r="E143" s="3">
        <v>9</v>
      </c>
      <c r="F143" s="3">
        <v>27</v>
      </c>
      <c r="G143" s="4">
        <v>165</v>
      </c>
      <c r="H143" s="4">
        <v>141.22</v>
      </c>
      <c r="I143" s="5">
        <v>40761.538714180002</v>
      </c>
      <c r="J143" s="4" t="s">
        <v>1234</v>
      </c>
      <c r="K143" s="4" t="s">
        <v>1234</v>
      </c>
      <c r="L143" s="4">
        <v>25.469482005017479</v>
      </c>
      <c r="M143" s="4">
        <v>22.853379324894515</v>
      </c>
      <c r="N143" s="4">
        <v>0.80100000000000005</v>
      </c>
      <c r="O143" s="4">
        <v>-29.489436619718312</v>
      </c>
      <c r="P143" s="4">
        <v>3.3288486050134543</v>
      </c>
      <c r="Q143" s="36" t="str">
        <f t="shared" si="50"/>
        <v xml:space="preserve"> </v>
      </c>
      <c r="R143" t="str">
        <f t="shared" si="51"/>
        <v xml:space="preserve"> </v>
      </c>
      <c r="S143" s="37">
        <f t="shared" si="52"/>
        <v>0.16838974795483075</v>
      </c>
      <c r="T143" s="37" t="str">
        <f t="shared" si="53"/>
        <v/>
      </c>
      <c r="U143" s="37" t="str">
        <f t="shared" si="54"/>
        <v xml:space="preserve"> </v>
      </c>
      <c r="V143" s="37" t="str">
        <f t="shared" si="55"/>
        <v xml:space="preserve"> </v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>
        <f t="shared" si="43"/>
        <v>40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>
        <f t="shared" si="61"/>
        <v>3.3288486064734544</v>
      </c>
      <c r="AH143" t="str">
        <f t="shared" si="62"/>
        <v xml:space="preserve"> </v>
      </c>
      <c r="AI143">
        <f t="shared" si="46"/>
        <v>72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620</v>
      </c>
      <c r="AP143" t="s">
        <v>1248</v>
      </c>
      <c r="AQ143" t="e">
        <v>#VALUE!</v>
      </c>
      <c r="AR143">
        <v>-69.453034692568679</v>
      </c>
      <c r="AS143">
        <v>16.838974649483074</v>
      </c>
      <c r="AT143" t="e">
        <v>#VALUE!</v>
      </c>
      <c r="AU143">
        <v>69.453034692568679</v>
      </c>
      <c r="AV143" t="s">
        <v>1481</v>
      </c>
    </row>
    <row r="144" spans="1:48" x14ac:dyDescent="0.25">
      <c r="A144">
        <v>1.4699999999999968E-9</v>
      </c>
      <c r="B144" t="s">
        <v>488</v>
      </c>
      <c r="C144" s="3">
        <v>16</v>
      </c>
      <c r="D144" s="3">
        <v>1</v>
      </c>
      <c r="E144" s="3">
        <v>11</v>
      </c>
      <c r="F144" s="3">
        <v>28</v>
      </c>
      <c r="G144" s="4">
        <v>125</v>
      </c>
      <c r="H144" s="4">
        <v>107.79</v>
      </c>
      <c r="I144" s="5">
        <v>25351.36206408</v>
      </c>
      <c r="J144" s="4">
        <v>22.807871349978843</v>
      </c>
      <c r="K144" s="4">
        <v>19.027360988526038</v>
      </c>
      <c r="L144" s="4">
        <v>12.460732236909736</v>
      </c>
      <c r="M144" s="4">
        <v>10.758617188060176</v>
      </c>
      <c r="N144" s="4">
        <v>5.665</v>
      </c>
      <c r="O144" s="4">
        <v>19.012605042016816</v>
      </c>
      <c r="P144" s="4">
        <v>0</v>
      </c>
      <c r="Q144" s="36" t="str">
        <f t="shared" si="50"/>
        <v xml:space="preserve"> </v>
      </c>
      <c r="R144" t="str">
        <f t="shared" si="51"/>
        <v xml:space="preserve"> </v>
      </c>
      <c r="S144" s="37">
        <f t="shared" si="52"/>
        <v>0.15966230780639468</v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>
        <f t="shared" si="57"/>
        <v>-0.17096512146579668</v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>
        <f t="shared" si="59"/>
        <v>122</v>
      </c>
      <c r="AC144">
        <f t="shared" si="43"/>
        <v>45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488</v>
      </c>
      <c r="AP144" t="s">
        <v>1244</v>
      </c>
      <c r="AQ144">
        <v>1.9926641910696485</v>
      </c>
      <c r="AR144">
        <v>17.096512146579666</v>
      </c>
      <c r="AS144">
        <v>15.966230633639466</v>
      </c>
      <c r="AT144">
        <v>-1.9926641910696485</v>
      </c>
      <c r="AU144">
        <v>-17.096512146579666</v>
      </c>
      <c r="AV144" t="s">
        <v>1482</v>
      </c>
    </row>
    <row r="145" spans="1:48" x14ac:dyDescent="0.25">
      <c r="A145">
        <v>1.4799999999999968E-9</v>
      </c>
      <c r="B145" t="s">
        <v>297</v>
      </c>
      <c r="C145" s="3">
        <v>9</v>
      </c>
      <c r="D145" s="3">
        <v>1</v>
      </c>
      <c r="E145" s="3">
        <v>7</v>
      </c>
      <c r="F145" s="3">
        <v>17</v>
      </c>
      <c r="G145" s="4">
        <v>139.5</v>
      </c>
      <c r="H145" s="4">
        <v>124.98</v>
      </c>
      <c r="I145" s="5">
        <v>18010.03030902</v>
      </c>
      <c r="J145" s="4">
        <v>22.944740223976503</v>
      </c>
      <c r="K145" s="4">
        <v>20.035267714010899</v>
      </c>
      <c r="L145" s="4">
        <v>16.695454973970062</v>
      </c>
      <c r="M145" s="4">
        <v>14.885233477011493</v>
      </c>
      <c r="N145" s="4">
        <v>5.4470000000000001</v>
      </c>
      <c r="O145" s="4">
        <v>-8.1450252951096065</v>
      </c>
      <c r="P145" s="4">
        <v>1.6322611617858858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0.11617859005417173</v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>
        <f t="shared" si="43"/>
        <v>111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297</v>
      </c>
      <c r="AP145" t="s">
        <v>1237</v>
      </c>
      <c r="AQ145">
        <v>1.4045271619780975</v>
      </c>
      <c r="AR145">
        <v>-11.077858213018876</v>
      </c>
      <c r="AS145">
        <v>11.617858857417174</v>
      </c>
      <c r="AT145">
        <v>-1.4045271619780975</v>
      </c>
      <c r="AU145">
        <v>11.077858213018876</v>
      </c>
      <c r="AV145" t="s">
        <v>1483</v>
      </c>
    </row>
    <row r="146" spans="1:48" x14ac:dyDescent="0.25">
      <c r="A146">
        <v>1.4899999999999967E-9</v>
      </c>
      <c r="B146" t="s">
        <v>1070</v>
      </c>
      <c r="C146" s="3">
        <v>6</v>
      </c>
      <c r="D146" s="3">
        <v>3</v>
      </c>
      <c r="E146" s="3">
        <v>16</v>
      </c>
      <c r="F146" s="3">
        <v>25</v>
      </c>
      <c r="G146" s="4">
        <v>57.5</v>
      </c>
      <c r="H146" s="4">
        <v>57.56</v>
      </c>
      <c r="I146" s="5">
        <v>42658.950662000003</v>
      </c>
      <c r="J146" s="4">
        <v>38.682795698924735</v>
      </c>
      <c r="K146" s="4">
        <v>19.604904632152589</v>
      </c>
      <c r="L146" s="4">
        <v>10.34889878331755</v>
      </c>
      <c r="M146" s="4">
        <v>8.2683182374670974</v>
      </c>
      <c r="N146" s="4">
        <v>1.488</v>
      </c>
      <c r="O146" s="4">
        <v>-57.847025495750714</v>
      </c>
      <c r="P146" s="4">
        <v>4.9391938846421128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-0.31146919116222249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72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>
        <f t="shared" si="61"/>
        <v>4.939193886132113</v>
      </c>
      <c r="AH146" t="str">
        <f t="shared" si="62"/>
        <v xml:space="preserve"> </v>
      </c>
      <c r="AI146">
        <f t="shared" si="46"/>
        <v>17</v>
      </c>
      <c r="AJ146" t="str">
        <f t="shared" si="47"/>
        <v xml:space="preserve"> </v>
      </c>
      <c r="AK146" t="str">
        <f t="shared" si="63"/>
        <v xml:space="preserve"> </v>
      </c>
      <c r="AL146">
        <f t="shared" si="64"/>
        <v>-57.847025494260713</v>
      </c>
      <c r="AM146" t="str">
        <f t="shared" si="48"/>
        <v xml:space="preserve"> </v>
      </c>
      <c r="AN146">
        <f t="shared" si="49"/>
        <v>4</v>
      </c>
      <c r="AO146" t="s">
        <v>1070</v>
      </c>
      <c r="AP146" t="s">
        <v>1241</v>
      </c>
      <c r="AQ146">
        <v>-66.223216972691318</v>
      </c>
      <c r="AR146">
        <v>31.14691911622225</v>
      </c>
      <c r="AS146">
        <v>-0.10423905489923557</v>
      </c>
      <c r="AT146">
        <v>66.223216972691318</v>
      </c>
      <c r="AU146">
        <v>-31.14691911622225</v>
      </c>
      <c r="AV146" t="s">
        <v>1484</v>
      </c>
    </row>
    <row r="147" spans="1:48" x14ac:dyDescent="0.25">
      <c r="A147">
        <v>1.4999999999999967E-9</v>
      </c>
      <c r="B147" t="s">
        <v>1154</v>
      </c>
      <c r="C147" s="3">
        <v>18</v>
      </c>
      <c r="D147" s="3">
        <v>0</v>
      </c>
      <c r="E147" s="3">
        <v>12</v>
      </c>
      <c r="F147" s="3">
        <v>30</v>
      </c>
      <c r="G147" s="4">
        <v>435</v>
      </c>
      <c r="H147" s="4">
        <v>381.12</v>
      </c>
      <c r="I147" s="5">
        <v>15016.092174720001</v>
      </c>
      <c r="J147" s="4">
        <v>30.648974668275031</v>
      </c>
      <c r="K147" s="4">
        <v>29.505303088952544</v>
      </c>
      <c r="L147" s="4">
        <v>23.766666582348282</v>
      </c>
      <c r="M147" s="4">
        <v>22.055410798122065</v>
      </c>
      <c r="N147" s="4">
        <v>12.435</v>
      </c>
      <c r="O147" s="4">
        <v>30.073221757322173</v>
      </c>
      <c r="P147" s="4">
        <v>0.92674223341729633</v>
      </c>
      <c r="Q147" s="36" t="str">
        <f t="shared" si="50"/>
        <v xml:space="preserve"> </v>
      </c>
      <c r="R147" t="str">
        <f t="shared" si="51"/>
        <v xml:space="preserve"> </v>
      </c>
      <c r="S147" s="37">
        <f t="shared" si="52"/>
        <v>0.14137279746977327</v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>
        <f t="shared" si="43"/>
        <v>70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1154</v>
      </c>
      <c r="AP147" t="s">
        <v>1244</v>
      </c>
      <c r="AQ147">
        <v>-31.701214305376958</v>
      </c>
      <c r="AR147">
        <v>-58.123898087601191</v>
      </c>
      <c r="AS147">
        <v>14.137279596977326</v>
      </c>
      <c r="AT147">
        <v>31.701214305376958</v>
      </c>
      <c r="AU147">
        <v>58.123898087601191</v>
      </c>
      <c r="AV147" t="s">
        <v>1485</v>
      </c>
    </row>
    <row r="148" spans="1:48" x14ac:dyDescent="0.25">
      <c r="A148">
        <v>1.5099999999999966E-9</v>
      </c>
      <c r="B148" t="s">
        <v>590</v>
      </c>
      <c r="C148" s="3">
        <v>10</v>
      </c>
      <c r="D148" s="3">
        <v>1</v>
      </c>
      <c r="E148" s="3">
        <v>5</v>
      </c>
      <c r="F148" s="3">
        <v>16</v>
      </c>
      <c r="G148" s="4">
        <v>44</v>
      </c>
      <c r="H148" s="4">
        <v>40.01</v>
      </c>
      <c r="I148" s="5">
        <v>14881.766351709999</v>
      </c>
      <c r="J148" s="4" t="s">
        <v>1234</v>
      </c>
      <c r="K148" s="4" t="s">
        <v>1234</v>
      </c>
      <c r="L148" s="4">
        <v>28.771240645146928</v>
      </c>
      <c r="M148" s="4">
        <v>26.278949241417376</v>
      </c>
      <c r="N148" s="4">
        <v>0.498</v>
      </c>
      <c r="O148" s="4">
        <v>-5.1428571428571468</v>
      </c>
      <c r="P148" s="4">
        <v>2.5443639090227443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590</v>
      </c>
      <c r="AP148" t="s">
        <v>1248</v>
      </c>
      <c r="AQ148" t="e">
        <v>#VALUE!</v>
      </c>
      <c r="AR148">
        <v>-91.420227479690297</v>
      </c>
      <c r="AS148">
        <v>9.9725068732816844</v>
      </c>
      <c r="AT148" t="e">
        <v>#VALUE!</v>
      </c>
      <c r="AU148">
        <v>91.420227479690297</v>
      </c>
      <c r="AV148" t="s">
        <v>1486</v>
      </c>
    </row>
    <row r="149" spans="1:48" x14ac:dyDescent="0.25">
      <c r="A149">
        <v>1.5199999999999966E-9</v>
      </c>
      <c r="B149" t="s">
        <v>489</v>
      </c>
      <c r="C149" s="3">
        <v>22</v>
      </c>
      <c r="D149" s="3">
        <v>1</v>
      </c>
      <c r="E149" s="3">
        <v>8</v>
      </c>
      <c r="F149" s="3">
        <v>31</v>
      </c>
      <c r="G149" s="4">
        <v>130</v>
      </c>
      <c r="H149" s="4">
        <v>124.96</v>
      </c>
      <c r="I149" s="5">
        <v>16285.80774832</v>
      </c>
      <c r="J149" s="4" t="s">
        <v>1234</v>
      </c>
      <c r="K149" s="4">
        <v>37.855195395334746</v>
      </c>
      <c r="L149" s="4">
        <v>22.117965923984276</v>
      </c>
      <c r="M149" s="4">
        <v>19.210463527911848</v>
      </c>
      <c r="N149" s="4">
        <v>3.3010000000000002</v>
      </c>
      <c r="O149" s="4">
        <v>5.463258785942501</v>
      </c>
      <c r="P149" s="4">
        <v>1.1195582586427657</v>
      </c>
      <c r="Q149" s="36">
        <f t="shared" si="50"/>
        <v>70.967741937003865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 xml:space="preserve"> </v>
      </c>
      <c r="V149" s="37" t="str">
        <f t="shared" si="55"/>
        <v xml:space="preserve"> </v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>
        <f t="shared" si="44"/>
        <v>96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489</v>
      </c>
      <c r="AP149" t="s">
        <v>1244</v>
      </c>
      <c r="AQ149" t="e">
        <v>#VALUE!</v>
      </c>
      <c r="AR149">
        <v>-47.154796721331557</v>
      </c>
      <c r="AS149">
        <v>4.0332906530089696</v>
      </c>
      <c r="AT149" t="e">
        <v>#VALUE!</v>
      </c>
      <c r="AU149">
        <v>47.154796721331557</v>
      </c>
      <c r="AV149" t="s">
        <v>1487</v>
      </c>
    </row>
    <row r="150" spans="1:48" x14ac:dyDescent="0.25">
      <c r="A150">
        <v>1.5299999999999966E-9</v>
      </c>
      <c r="B150" t="s">
        <v>547</v>
      </c>
      <c r="C150" s="3">
        <v>14</v>
      </c>
      <c r="D150" s="3">
        <v>0</v>
      </c>
      <c r="E150" s="3">
        <v>5</v>
      </c>
      <c r="F150" s="3">
        <v>19</v>
      </c>
      <c r="G150" s="4">
        <v>137</v>
      </c>
      <c r="H150" s="4">
        <v>122.53</v>
      </c>
      <c r="I150" s="5">
        <v>23538.634104569999</v>
      </c>
      <c r="J150" s="4">
        <v>17.481809102582393</v>
      </c>
      <c r="K150" s="4">
        <v>17.110738723641948</v>
      </c>
      <c r="L150" s="4">
        <v>12.001674521942094</v>
      </c>
      <c r="M150" s="4">
        <v>11.46235585117293</v>
      </c>
      <c r="N150" s="4">
        <v>7.0090000000000003</v>
      </c>
      <c r="O150" s="4">
        <v>11.253968253968262</v>
      </c>
      <c r="P150" s="4">
        <v>3.5493348567697711</v>
      </c>
      <c r="Q150" s="36">
        <f t="shared" si="50"/>
        <v>73.684210527845792</v>
      </c>
      <c r="R150" t="str">
        <f t="shared" si="51"/>
        <v xml:space="preserve"> </v>
      </c>
      <c r="S150" s="37">
        <f t="shared" si="52"/>
        <v>0.11809352964556351</v>
      </c>
      <c r="T150" s="37" t="str">
        <f t="shared" si="53"/>
        <v/>
      </c>
      <c r="U150" s="37" t="str">
        <f t="shared" si="54"/>
        <v/>
      </c>
      <c r="V150" s="37">
        <f t="shared" si="55"/>
        <v>-0.24879200300031623</v>
      </c>
      <c r="W150" s="37" t="str">
        <f t="shared" si="56"/>
        <v/>
      </c>
      <c r="X150" s="37">
        <f t="shared" si="57"/>
        <v>-0.20150705509639766</v>
      </c>
      <c r="Y150" t="str">
        <f t="shared" si="41"/>
        <v xml:space="preserve"> </v>
      </c>
      <c r="Z150" s="1">
        <f t="shared" si="58"/>
        <v>102</v>
      </c>
      <c r="AA150" t="str">
        <f t="shared" si="42"/>
        <v xml:space="preserve"> </v>
      </c>
      <c r="AB150" s="1">
        <f t="shared" si="59"/>
        <v>109</v>
      </c>
      <c r="AC150">
        <f t="shared" si="43"/>
        <v>108</v>
      </c>
      <c r="AD150" s="1" t="str">
        <f t="shared" si="60"/>
        <v xml:space="preserve"> </v>
      </c>
      <c r="AE150">
        <f t="shared" si="44"/>
        <v>87</v>
      </c>
      <c r="AF150" t="str">
        <f t="shared" si="45"/>
        <v xml:space="preserve"> </v>
      </c>
      <c r="AG150">
        <f t="shared" si="61"/>
        <v>3.5493348582997712</v>
      </c>
      <c r="AH150" t="str">
        <f t="shared" si="62"/>
        <v xml:space="preserve"> </v>
      </c>
      <c r="AI150">
        <f t="shared" si="46"/>
        <v>63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547</v>
      </c>
      <c r="AP150" t="s">
        <v>1246</v>
      </c>
      <c r="AQ150">
        <v>24.879200300031624</v>
      </c>
      <c r="AR150">
        <v>20.150705509639767</v>
      </c>
      <c r="AS150">
        <v>11.809352811556352</v>
      </c>
      <c r="AT150">
        <v>-24.879200300031624</v>
      </c>
      <c r="AU150">
        <v>-20.150705509639767</v>
      </c>
      <c r="AV150" t="s">
        <v>1488</v>
      </c>
    </row>
    <row r="151" spans="1:48" x14ac:dyDescent="0.25">
      <c r="A151">
        <v>1.5399999999999965E-9</v>
      </c>
      <c r="B151" t="s">
        <v>298</v>
      </c>
      <c r="C151" s="3">
        <v>6</v>
      </c>
      <c r="D151" s="3">
        <v>0</v>
      </c>
      <c r="E151" s="3">
        <v>13</v>
      </c>
      <c r="F151" s="3">
        <v>19</v>
      </c>
      <c r="G151" s="4">
        <v>97.5</v>
      </c>
      <c r="H151" s="4">
        <v>90.18</v>
      </c>
      <c r="I151" s="5">
        <v>66372.48000000001</v>
      </c>
      <c r="J151" s="4">
        <v>17.6339460305045</v>
      </c>
      <c r="K151" s="4">
        <v>17.219782318121062</v>
      </c>
      <c r="L151" s="4">
        <v>13.015789700049242</v>
      </c>
      <c r="M151" s="4">
        <v>11.842887305027393</v>
      </c>
      <c r="N151" s="4">
        <v>5.1139999999999999</v>
      </c>
      <c r="O151" s="4">
        <v>1.0671936758893157</v>
      </c>
      <c r="P151" s="4">
        <v>4.4111776447105786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/>
      </c>
      <c r="V151" s="37">
        <f t="shared" si="55"/>
        <v>-0.24225455162881204</v>
      </c>
      <c r="W151" s="37" t="str">
        <f t="shared" si="56"/>
        <v/>
      </c>
      <c r="X151" s="37">
        <f t="shared" si="57"/>
        <v>-0.13403615230214472</v>
      </c>
      <c r="Y151" t="str">
        <f t="shared" si="41"/>
        <v xml:space="preserve"> </v>
      </c>
      <c r="Z151" s="1">
        <f t="shared" si="58"/>
        <v>104</v>
      </c>
      <c r="AA151" t="str">
        <f t="shared" si="42"/>
        <v xml:space="preserve"> </v>
      </c>
      <c r="AB151" s="1">
        <f t="shared" si="59"/>
        <v>135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4.4111776462505787</v>
      </c>
      <c r="AH151" t="str">
        <f t="shared" si="62"/>
        <v xml:space="preserve"> </v>
      </c>
      <c r="AI151">
        <f t="shared" si="46"/>
        <v>27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298</v>
      </c>
      <c r="AP151" t="s">
        <v>1246</v>
      </c>
      <c r="AQ151">
        <v>24.225455162881204</v>
      </c>
      <c r="AR151">
        <v>13.403615230214472</v>
      </c>
      <c r="AS151">
        <v>8.1170991350631994</v>
      </c>
      <c r="AT151">
        <v>-24.225455162881204</v>
      </c>
      <c r="AU151">
        <v>-13.403615230214472</v>
      </c>
      <c r="AV151" t="s">
        <v>1489</v>
      </c>
    </row>
    <row r="152" spans="1:48" x14ac:dyDescent="0.25">
      <c r="A152">
        <v>1.5499999999999965E-9</v>
      </c>
      <c r="B152" t="s">
        <v>493</v>
      </c>
      <c r="C152" s="3">
        <v>2</v>
      </c>
      <c r="D152" s="3">
        <v>1</v>
      </c>
      <c r="E152" s="3">
        <v>9</v>
      </c>
      <c r="F152" s="3">
        <v>12</v>
      </c>
      <c r="G152" s="4">
        <v>103.5</v>
      </c>
      <c r="H152" s="4">
        <v>119.32</v>
      </c>
      <c r="I152" s="5">
        <v>13363.84</v>
      </c>
      <c r="J152" s="4">
        <v>15.924195916188442</v>
      </c>
      <c r="K152" s="4">
        <v>14.484098082058752</v>
      </c>
      <c r="L152" s="4">
        <v>9.1529947822493156</v>
      </c>
      <c r="M152" s="4">
        <v>9.1054846335697395</v>
      </c>
      <c r="N152" s="4">
        <v>7.4930000000000003</v>
      </c>
      <c r="O152" s="4">
        <v>38.759259259259252</v>
      </c>
      <c r="P152" s="4" t="s">
        <v>124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>
        <f t="shared" si="55"/>
        <v>-0.3157239477999223</v>
      </c>
      <c r="W152" s="37" t="str">
        <f t="shared" si="56"/>
        <v/>
      </c>
      <c r="X152" s="37">
        <f t="shared" si="57"/>
        <v>-0.39103483059771438</v>
      </c>
      <c r="Y152" t="str">
        <f t="shared" si="41"/>
        <v xml:space="preserve"> </v>
      </c>
      <c r="Z152" s="1">
        <f t="shared" si="58"/>
        <v>85</v>
      </c>
      <c r="AA152" t="str">
        <f t="shared" si="42"/>
        <v xml:space="preserve"> </v>
      </c>
      <c r="AB152" s="1">
        <f t="shared" si="59"/>
        <v>45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493</v>
      </c>
      <c r="AP152" t="s">
        <v>1270</v>
      </c>
      <c r="AQ152">
        <v>31.57239477999223</v>
      </c>
      <c r="AR152">
        <v>39.103483059771435</v>
      </c>
      <c r="AS152">
        <v>-13.258464632919875</v>
      </c>
      <c r="AT152">
        <v>-31.57239477999223</v>
      </c>
      <c r="AU152">
        <v>-39.103483059771435</v>
      </c>
      <c r="AV152" t="s">
        <v>1490</v>
      </c>
    </row>
    <row r="153" spans="1:48" x14ac:dyDescent="0.25">
      <c r="A153">
        <v>1.5599999999999965E-9</v>
      </c>
      <c r="B153" t="s">
        <v>538</v>
      </c>
      <c r="C153" s="3">
        <v>25</v>
      </c>
      <c r="D153" s="3">
        <v>0</v>
      </c>
      <c r="E153" s="3">
        <v>6</v>
      </c>
      <c r="F153" s="3">
        <v>31</v>
      </c>
      <c r="G153" s="4">
        <v>20</v>
      </c>
      <c r="H153" s="4">
        <v>18.39</v>
      </c>
      <c r="I153" s="5">
        <v>12363.69709677</v>
      </c>
      <c r="J153" s="4" t="s">
        <v>1234</v>
      </c>
      <c r="K153" s="4">
        <v>25.054495912806541</v>
      </c>
      <c r="L153" s="4">
        <v>10.96972370835373</v>
      </c>
      <c r="M153" s="4">
        <v>4.7990210166774672</v>
      </c>
      <c r="N153" s="4">
        <v>-5.9000000000000004E-2</v>
      </c>
      <c r="O153" s="4" t="s">
        <v>119</v>
      </c>
      <c r="P153" s="4">
        <v>2.4197933659597606</v>
      </c>
      <c r="Q153" s="36">
        <f t="shared" si="50"/>
        <v>80.645161291882573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 xml:space="preserve"> </v>
      </c>
      <c r="V153" s="37" t="str">
        <f t="shared" si="55"/>
        <v xml:space="preserve"> </v>
      </c>
      <c r="W153" s="37" t="str">
        <f t="shared" si="56"/>
        <v/>
      </c>
      <c r="X153" s="37">
        <f t="shared" si="57"/>
        <v>-0.27016459472816756</v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>
        <f t="shared" si="59"/>
        <v>84</v>
      </c>
      <c r="AC153" t="str">
        <f t="shared" si="43"/>
        <v xml:space="preserve"> </v>
      </c>
      <c r="AD153" s="1" t="str">
        <f t="shared" si="60"/>
        <v xml:space="preserve"> </v>
      </c>
      <c r="AE153">
        <f t="shared" si="44"/>
        <v>42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538</v>
      </c>
      <c r="AP153" t="s">
        <v>1291</v>
      </c>
      <c r="AQ153" t="e">
        <v>#VALUE!</v>
      </c>
      <c r="AR153">
        <v>27.016459472816756</v>
      </c>
      <c r="AS153">
        <v>8.7547580206634112</v>
      </c>
      <c r="AT153" t="e">
        <v>#VALUE!</v>
      </c>
      <c r="AU153">
        <v>-27.016459472816756</v>
      </c>
      <c r="AV153" t="s">
        <v>1491</v>
      </c>
    </row>
    <row r="154" spans="1:48" x14ac:dyDescent="0.25">
      <c r="A154">
        <v>1.5699999999999964E-9</v>
      </c>
      <c r="B154" t="s">
        <v>492</v>
      </c>
      <c r="C154" s="3">
        <v>5</v>
      </c>
      <c r="D154" s="3">
        <v>1</v>
      </c>
      <c r="E154" s="3">
        <v>7</v>
      </c>
      <c r="F154" s="3">
        <v>13</v>
      </c>
      <c r="G154" s="4">
        <v>25</v>
      </c>
      <c r="H154" s="4">
        <v>29.3</v>
      </c>
      <c r="I154" s="5">
        <v>7454.2762294000004</v>
      </c>
      <c r="J154" s="4">
        <v>5.4827844311377243</v>
      </c>
      <c r="K154" s="4">
        <v>13.227990970654629</v>
      </c>
      <c r="L154" s="4">
        <v>4.1982793597549861</v>
      </c>
      <c r="M154" s="4">
        <v>6.1599994179504929</v>
      </c>
      <c r="N154" s="4">
        <v>2.2149999999999999</v>
      </c>
      <c r="O154" s="4">
        <v>-60.30465949820789</v>
      </c>
      <c r="P154" s="4">
        <v>1.8668941979522184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>
        <f t="shared" si="55"/>
        <v>-0.76440015525123139</v>
      </c>
      <c r="W154" s="37" t="str">
        <f t="shared" si="56"/>
        <v/>
      </c>
      <c r="X154" s="37">
        <f t="shared" si="57"/>
        <v>-0.72068093969971248</v>
      </c>
      <c r="Y154" t="str">
        <f t="shared" si="41"/>
        <v xml:space="preserve"> </v>
      </c>
      <c r="Z154" s="1">
        <f t="shared" si="58"/>
        <v>1</v>
      </c>
      <c r="AA154" t="str">
        <f t="shared" si="42"/>
        <v xml:space="preserve"> </v>
      </c>
      <c r="AB154" s="1">
        <f t="shared" si="59"/>
        <v>1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 t="str">
        <f t="shared" si="61"/>
        <v xml:space="preserve"> </v>
      </c>
      <c r="AH154" t="str">
        <f t="shared" si="62"/>
        <v xml:space="preserve"> </v>
      </c>
      <c r="AI154" t="str">
        <f t="shared" si="46"/>
        <v xml:space="preserve"> 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-60.304659496637889</v>
      </c>
      <c r="AM154" t="str">
        <f t="shared" si="48"/>
        <v xml:space="preserve"> </v>
      </c>
      <c r="AN154">
        <f t="shared" si="49"/>
        <v>6</v>
      </c>
      <c r="AO154" t="s">
        <v>492</v>
      </c>
      <c r="AP154" t="s">
        <v>1252</v>
      </c>
      <c r="AQ154">
        <v>76.440015525123144</v>
      </c>
      <c r="AR154">
        <v>72.068093969971244</v>
      </c>
      <c r="AS154">
        <v>-14.675767918088745</v>
      </c>
      <c r="AT154">
        <v>-76.440015525123144</v>
      </c>
      <c r="AU154">
        <v>-72.068093969971244</v>
      </c>
      <c r="AV154" t="s">
        <v>1492</v>
      </c>
    </row>
    <row r="155" spans="1:48" x14ac:dyDescent="0.25">
      <c r="A155">
        <v>1.5799999999999964E-9</v>
      </c>
      <c r="B155" t="s">
        <v>1155</v>
      </c>
      <c r="C155" s="3">
        <v>17</v>
      </c>
      <c r="D155" s="3">
        <v>2</v>
      </c>
      <c r="E155" s="3">
        <v>2</v>
      </c>
      <c r="F155" s="3">
        <v>21</v>
      </c>
      <c r="G155" s="4">
        <v>462.5</v>
      </c>
      <c r="H155" s="4">
        <v>367.5</v>
      </c>
      <c r="I155" s="5">
        <v>35290.144102500002</v>
      </c>
      <c r="J155" s="4" t="s">
        <v>1234</v>
      </c>
      <c r="K155" s="4" t="s">
        <v>1234</v>
      </c>
      <c r="L155" s="4" t="s">
        <v>1234</v>
      </c>
      <c r="M155" s="4" t="s">
        <v>1234</v>
      </c>
      <c r="N155" s="4">
        <v>2.9660000000000002</v>
      </c>
      <c r="O155" s="4">
        <v>61.195652173913054</v>
      </c>
      <c r="P155" s="4">
        <v>0</v>
      </c>
      <c r="Q155" s="36">
        <f t="shared" si="50"/>
        <v>80.952380953960954</v>
      </c>
      <c r="R155" t="str">
        <f t="shared" si="51"/>
        <v xml:space="preserve"> </v>
      </c>
      <c r="S155" s="37">
        <f t="shared" si="52"/>
        <v>0.2585034029405443</v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 xml:space="preserve"> </v>
      </c>
      <c r="X155" s="37" t="str">
        <f t="shared" si="57"/>
        <v xml:space="preserve"> </v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>
        <f t="shared" si="43"/>
        <v>6</v>
      </c>
      <c r="AD155" s="1" t="str">
        <f t="shared" si="60"/>
        <v xml:space="preserve"> </v>
      </c>
      <c r="AE155">
        <f t="shared" si="44"/>
        <v>40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>
        <f t="shared" si="63"/>
        <v>61.195652175493052</v>
      </c>
      <c r="AL155" t="str">
        <f t="shared" si="64"/>
        <v xml:space="preserve"> </v>
      </c>
      <c r="AM155">
        <f t="shared" si="48"/>
        <v>16</v>
      </c>
      <c r="AN155" t="str">
        <f t="shared" si="49"/>
        <v xml:space="preserve"> </v>
      </c>
      <c r="AO155" t="s">
        <v>1155</v>
      </c>
      <c r="AP155" t="s">
        <v>1270</v>
      </c>
      <c r="AQ155" t="e">
        <v>#VALUE!</v>
      </c>
      <c r="AR155" t="e">
        <v>#VALUE!</v>
      </c>
      <c r="AS155">
        <v>25.850340136054427</v>
      </c>
      <c r="AT155" t="e">
        <v>#VALUE!</v>
      </c>
      <c r="AU155" t="e">
        <v>#VALUE!</v>
      </c>
      <c r="AV155" t="s">
        <v>1493</v>
      </c>
    </row>
    <row r="156" spans="1:48" x14ac:dyDescent="0.25">
      <c r="A156">
        <v>1.5899999999999964E-9</v>
      </c>
      <c r="B156" t="s">
        <v>434</v>
      </c>
      <c r="C156" s="3">
        <v>20</v>
      </c>
      <c r="D156" s="3">
        <v>0</v>
      </c>
      <c r="E156" s="3">
        <v>12</v>
      </c>
      <c r="F156" s="3">
        <v>32</v>
      </c>
      <c r="G156" s="4">
        <v>150</v>
      </c>
      <c r="H156" s="4">
        <v>145.97</v>
      </c>
      <c r="I156" s="5">
        <v>42342.609901569995</v>
      </c>
      <c r="J156" s="4">
        <v>31.243578767123289</v>
      </c>
      <c r="K156" s="4">
        <v>27.011472982975572</v>
      </c>
      <c r="L156" s="4">
        <v>21.156286984052095</v>
      </c>
      <c r="M156" s="4">
        <v>17.840390247074868</v>
      </c>
      <c r="N156" s="4">
        <v>5.4039999999999999</v>
      </c>
      <c r="O156" s="4">
        <v>11.953594365030039</v>
      </c>
      <c r="P156" s="4">
        <v>8.1523600739878063E-2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434</v>
      </c>
      <c r="AP156" t="s">
        <v>1328</v>
      </c>
      <c r="AQ156">
        <v>-34.256277980323624</v>
      </c>
      <c r="AR156">
        <v>-40.75657414502092</v>
      </c>
      <c r="AS156">
        <v>2.7608412687538442</v>
      </c>
      <c r="AT156">
        <v>34.256277980323624</v>
      </c>
      <c r="AU156">
        <v>40.75657414502092</v>
      </c>
      <c r="AV156" t="s">
        <v>1494</v>
      </c>
    </row>
    <row r="157" spans="1:48" x14ac:dyDescent="0.25">
      <c r="A157">
        <v>1.5999999999999963E-9</v>
      </c>
      <c r="B157" t="s">
        <v>531</v>
      </c>
      <c r="C157" s="3">
        <v>13</v>
      </c>
      <c r="D157" s="3">
        <v>0</v>
      </c>
      <c r="E157" s="3">
        <v>18</v>
      </c>
      <c r="F157" s="3">
        <v>31</v>
      </c>
      <c r="G157" s="4">
        <v>60.5</v>
      </c>
      <c r="H157" s="4">
        <v>56.4</v>
      </c>
      <c r="I157" s="5">
        <v>38878.693092000001</v>
      </c>
      <c r="J157" s="4">
        <v>16.607773851590107</v>
      </c>
      <c r="K157" s="4">
        <v>15.401419989077008</v>
      </c>
      <c r="L157" s="4">
        <v>11.221634881951019</v>
      </c>
      <c r="M157" s="4">
        <v>10.679570205833315</v>
      </c>
      <c r="N157" s="4">
        <v>3.3959999999999999</v>
      </c>
      <c r="O157" s="4">
        <v>19.999999999999993</v>
      </c>
      <c r="P157" s="4">
        <v>1.1808510638297873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>
        <f t="shared" si="55"/>
        <v>-0.28635003068224774</v>
      </c>
      <c r="W157" s="37" t="str">
        <f t="shared" si="56"/>
        <v/>
      </c>
      <c r="X157" s="37">
        <f t="shared" si="57"/>
        <v>-0.25340449225312789</v>
      </c>
      <c r="Y157" t="str">
        <f t="shared" si="41"/>
        <v xml:space="preserve"> </v>
      </c>
      <c r="Z157" s="1">
        <f t="shared" si="58"/>
        <v>94</v>
      </c>
      <c r="AA157" t="str">
        <f t="shared" si="42"/>
        <v xml:space="preserve"> </v>
      </c>
      <c r="AB157" s="1">
        <f t="shared" si="59"/>
        <v>88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 t="str">
        <f t="shared" si="61"/>
        <v xml:space="preserve"> </v>
      </c>
      <c r="AH157" t="str">
        <f t="shared" si="62"/>
        <v xml:space="preserve"> </v>
      </c>
      <c r="AI157" t="str">
        <f t="shared" si="46"/>
        <v xml:space="preserve"> 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531</v>
      </c>
      <c r="AP157" t="s">
        <v>1244</v>
      </c>
      <c r="AQ157">
        <v>28.635003068224773</v>
      </c>
      <c r="AR157">
        <v>25.340449225312788</v>
      </c>
      <c r="AS157">
        <v>7.2695035460992985</v>
      </c>
      <c r="AT157">
        <v>-28.635003068224773</v>
      </c>
      <c r="AU157">
        <v>-25.340449225312788</v>
      </c>
      <c r="AV157" t="s">
        <v>1495</v>
      </c>
    </row>
    <row r="158" spans="1:48" x14ac:dyDescent="0.25">
      <c r="A158">
        <v>1.6099999999999963E-9</v>
      </c>
      <c r="B158" t="s">
        <v>300</v>
      </c>
      <c r="C158" s="3">
        <v>6</v>
      </c>
      <c r="D158" s="3">
        <v>3</v>
      </c>
      <c r="E158" s="3">
        <v>13</v>
      </c>
      <c r="F158" s="3">
        <v>22</v>
      </c>
      <c r="G158" s="4">
        <v>203</v>
      </c>
      <c r="H158" s="4">
        <v>214.01</v>
      </c>
      <c r="I158" s="5">
        <v>61088.123613829994</v>
      </c>
      <c r="J158" s="4" t="s">
        <v>1234</v>
      </c>
      <c r="K158" s="4" t="s">
        <v>1234</v>
      </c>
      <c r="L158" s="4">
        <v>27.413379396573731</v>
      </c>
      <c r="M158" s="4">
        <v>23.158076572930369</v>
      </c>
      <c r="N158" s="4">
        <v>4.05</v>
      </c>
      <c r="O158" s="4">
        <v>-30.412371134020628</v>
      </c>
      <c r="P158" s="4">
        <v>0.92846128685575458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 xml:space="preserve"> </v>
      </c>
      <c r="V158" s="37" t="str">
        <f t="shared" si="55"/>
        <v xml:space="preserve"> </v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300</v>
      </c>
      <c r="AP158" t="s">
        <v>1241</v>
      </c>
      <c r="AQ158" t="e">
        <v>#VALUE!</v>
      </c>
      <c r="AR158">
        <v>-82.38613290262586</v>
      </c>
      <c r="AS158">
        <v>-5.1446194103079268</v>
      </c>
      <c r="AT158" t="e">
        <v>#VALUE!</v>
      </c>
      <c r="AU158">
        <v>82.38613290262586</v>
      </c>
      <c r="AV158" t="s">
        <v>1496</v>
      </c>
    </row>
    <row r="159" spans="1:48" x14ac:dyDescent="0.25">
      <c r="A159">
        <v>1.6199999999999963E-9</v>
      </c>
      <c r="B159" t="s">
        <v>289</v>
      </c>
      <c r="C159" s="3">
        <v>1</v>
      </c>
      <c r="D159" s="3">
        <v>7</v>
      </c>
      <c r="E159" s="3">
        <v>10</v>
      </c>
      <c r="F159" s="3">
        <v>18</v>
      </c>
      <c r="G159" s="4">
        <v>74.5</v>
      </c>
      <c r="H159" s="4">
        <v>69.150000000000006</v>
      </c>
      <c r="I159" s="5">
        <v>23657.301208200002</v>
      </c>
      <c r="J159" s="4">
        <v>16.421277606269296</v>
      </c>
      <c r="K159" s="4">
        <v>15.563808237677245</v>
      </c>
      <c r="L159" s="4">
        <v>10.099037948305526</v>
      </c>
      <c r="M159" s="4">
        <v>9.5878309482137336</v>
      </c>
      <c r="N159" s="4">
        <v>4.2110000000000003</v>
      </c>
      <c r="O159" s="4">
        <v>-3.8584474885844653</v>
      </c>
      <c r="P159" s="4">
        <v>4.5567606652205352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>
        <f t="shared" si="55"/>
        <v>-0.29436393073534417</v>
      </c>
      <c r="W159" s="37" t="str">
        <f t="shared" si="56"/>
        <v/>
      </c>
      <c r="X159" s="37">
        <f t="shared" si="57"/>
        <v>-0.32809288093151801</v>
      </c>
      <c r="Y159" t="str">
        <f t="shared" si="41"/>
        <v xml:space="preserve"> </v>
      </c>
      <c r="Z159" s="1">
        <f t="shared" si="58"/>
        <v>93</v>
      </c>
      <c r="AA159" t="str">
        <f t="shared" si="42"/>
        <v xml:space="preserve"> </v>
      </c>
      <c r="AB159" s="1">
        <f t="shared" si="59"/>
        <v>62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>
        <f t="shared" si="61"/>
        <v>4.5567606668405354</v>
      </c>
      <c r="AH159" t="str">
        <f t="shared" si="62"/>
        <v xml:space="preserve"> </v>
      </c>
      <c r="AI159">
        <f t="shared" si="46"/>
        <v>25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289</v>
      </c>
      <c r="AP159" t="s">
        <v>1246</v>
      </c>
      <c r="AQ159">
        <v>29.436393073534418</v>
      </c>
      <c r="AR159">
        <v>32.8092880931518</v>
      </c>
      <c r="AS159">
        <v>7.7368040491684553</v>
      </c>
      <c r="AT159">
        <v>-29.436393073534418</v>
      </c>
      <c r="AU159">
        <v>-32.8092880931518</v>
      </c>
      <c r="AV159" t="s">
        <v>1497</v>
      </c>
    </row>
    <row r="160" spans="1:48" x14ac:dyDescent="0.25">
      <c r="A160">
        <v>1.6299999999999962E-9</v>
      </c>
      <c r="B160" t="s">
        <v>305</v>
      </c>
      <c r="C160" s="3">
        <v>12</v>
      </c>
      <c r="D160" s="3">
        <v>1</v>
      </c>
      <c r="E160" s="3">
        <v>8</v>
      </c>
      <c r="F160" s="3">
        <v>21</v>
      </c>
      <c r="G160" s="4">
        <v>201</v>
      </c>
      <c r="H160" s="4">
        <v>178.49</v>
      </c>
      <c r="I160" s="5">
        <v>21712.051037950001</v>
      </c>
      <c r="J160" s="4">
        <v>26.72406048809702</v>
      </c>
      <c r="K160" s="4">
        <v>27.651432997676221</v>
      </c>
      <c r="L160" s="4">
        <v>16.894940995339947</v>
      </c>
      <c r="M160" s="4">
        <v>16.778230428303978</v>
      </c>
      <c r="N160" s="4">
        <v>6.6790000000000003</v>
      </c>
      <c r="O160" s="4">
        <v>18.843416370106763</v>
      </c>
      <c r="P160" s="4">
        <v>0.89080620763067953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0.12611350938953833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 t="str">
        <f t="shared" si="57"/>
        <v/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 t="str">
        <f t="shared" si="59"/>
        <v xml:space="preserve"> </v>
      </c>
      <c r="AC160">
        <f t="shared" si="43"/>
        <v>92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305</v>
      </c>
      <c r="AP160" t="s">
        <v>1237</v>
      </c>
      <c r="AQ160">
        <v>-14.835528938456655</v>
      </c>
      <c r="AR160">
        <v>-12.40507451420687</v>
      </c>
      <c r="AS160">
        <v>12.611350775953834</v>
      </c>
      <c r="AT160">
        <v>14.835528938456655</v>
      </c>
      <c r="AU160">
        <v>12.40507451420687</v>
      </c>
      <c r="AV160" t="s">
        <v>1498</v>
      </c>
    </row>
    <row r="161" spans="1:48" x14ac:dyDescent="0.25">
      <c r="A161">
        <v>1.6399999999999962E-9</v>
      </c>
      <c r="B161" t="s">
        <v>379</v>
      </c>
      <c r="C161" s="3">
        <v>13</v>
      </c>
      <c r="D161" s="3">
        <v>0</v>
      </c>
      <c r="E161" s="3">
        <v>4</v>
      </c>
      <c r="F161" s="3">
        <v>17</v>
      </c>
      <c r="G161" s="4">
        <v>70</v>
      </c>
      <c r="H161" s="4">
        <v>59.33</v>
      </c>
      <c r="I161" s="5">
        <v>22457.23039896</v>
      </c>
      <c r="J161" s="4">
        <v>13.143553389455027</v>
      </c>
      <c r="K161" s="4">
        <v>12.976815398075241</v>
      </c>
      <c r="L161" s="4">
        <v>10.267135221583462</v>
      </c>
      <c r="M161" s="4">
        <v>8.7604344318923619</v>
      </c>
      <c r="N161" s="4">
        <v>4.5140000000000002</v>
      </c>
      <c r="O161" s="4">
        <v>-3.9574468085106367</v>
      </c>
      <c r="P161" s="4">
        <v>4.4260913534468225</v>
      </c>
      <c r="Q161" s="36">
        <f t="shared" si="50"/>
        <v>76.47058823693412</v>
      </c>
      <c r="R161" t="str">
        <f t="shared" si="51"/>
        <v xml:space="preserve"> </v>
      </c>
      <c r="S161" s="37">
        <f t="shared" si="52"/>
        <v>0.17984156577281638</v>
      </c>
      <c r="T161" s="37" t="str">
        <f t="shared" si="53"/>
        <v/>
      </c>
      <c r="U161" s="37" t="str">
        <f t="shared" si="54"/>
        <v/>
      </c>
      <c r="V161" s="37">
        <f t="shared" si="55"/>
        <v>-0.43521048895949754</v>
      </c>
      <c r="W161" s="37" t="str">
        <f t="shared" si="56"/>
        <v/>
      </c>
      <c r="X161" s="37">
        <f t="shared" si="57"/>
        <v>-0.31690906766241389</v>
      </c>
      <c r="Y161" t="str">
        <f t="shared" si="41"/>
        <v xml:space="preserve"> </v>
      </c>
      <c r="Z161" s="1">
        <f t="shared" si="58"/>
        <v>54</v>
      </c>
      <c r="AA161" t="str">
        <f t="shared" si="42"/>
        <v xml:space="preserve"> </v>
      </c>
      <c r="AB161" s="1">
        <f t="shared" si="59"/>
        <v>67</v>
      </c>
      <c r="AC161">
        <f t="shared" si="43"/>
        <v>33</v>
      </c>
      <c r="AD161" s="1" t="str">
        <f t="shared" si="60"/>
        <v xml:space="preserve"> </v>
      </c>
      <c r="AE161">
        <f t="shared" si="44"/>
        <v>71</v>
      </c>
      <c r="AF161" t="str">
        <f t="shared" si="45"/>
        <v xml:space="preserve"> </v>
      </c>
      <c r="AG161">
        <f t="shared" si="61"/>
        <v>4.4260913550868226</v>
      </c>
      <c r="AH161" t="str">
        <f t="shared" si="62"/>
        <v xml:space="preserve"> </v>
      </c>
      <c r="AI161">
        <f t="shared" si="46"/>
        <v>26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379</v>
      </c>
      <c r="AP161" t="s">
        <v>1246</v>
      </c>
      <c r="AQ161">
        <v>43.521048895949754</v>
      </c>
      <c r="AR161">
        <v>31.69090676624139</v>
      </c>
      <c r="AS161">
        <v>17.984156413281639</v>
      </c>
      <c r="AT161">
        <v>-43.521048895949754</v>
      </c>
      <c r="AU161">
        <v>-31.69090676624139</v>
      </c>
      <c r="AV161" t="s">
        <v>1499</v>
      </c>
    </row>
    <row r="162" spans="1:48" x14ac:dyDescent="0.25">
      <c r="A162">
        <v>1.6499999999999962E-9</v>
      </c>
      <c r="B162" t="s">
        <v>496</v>
      </c>
      <c r="C162" s="3">
        <v>16</v>
      </c>
      <c r="D162" s="3">
        <v>2</v>
      </c>
      <c r="E162" s="3">
        <v>6</v>
      </c>
      <c r="F162" s="3">
        <v>24</v>
      </c>
      <c r="G162" s="4">
        <v>259</v>
      </c>
      <c r="H162" s="4">
        <v>255.27</v>
      </c>
      <c r="I162" s="5">
        <v>92307.07274388001</v>
      </c>
      <c r="J162" s="4" t="s">
        <v>1234</v>
      </c>
      <c r="K162" s="4" t="s">
        <v>1234</v>
      </c>
      <c r="L162" s="4">
        <v>32.650912044720066</v>
      </c>
      <c r="M162" s="4">
        <v>27.800217273156445</v>
      </c>
      <c r="N162" s="4">
        <v>5.2489999999999997</v>
      </c>
      <c r="O162" s="4">
        <v>27.40291262135921</v>
      </c>
      <c r="P162" s="4">
        <v>0.78622634857210016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 xml:space="preserve"> </v>
      </c>
      <c r="V162" s="37" t="str">
        <f t="shared" si="55"/>
        <v xml:space="preserve"> </v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496</v>
      </c>
      <c r="AP162" t="s">
        <v>1235</v>
      </c>
      <c r="AQ162" t="e">
        <v>#VALUE!</v>
      </c>
      <c r="AR162">
        <v>-117.23237757124383</v>
      </c>
      <c r="AS162">
        <v>1.4611979472715086</v>
      </c>
      <c r="AT162" t="e">
        <v>#VALUE!</v>
      </c>
      <c r="AU162">
        <v>117.23237757124383</v>
      </c>
      <c r="AV162" t="s">
        <v>1500</v>
      </c>
    </row>
    <row r="163" spans="1:48" x14ac:dyDescent="0.25">
      <c r="A163">
        <v>1.6599999999999961E-9</v>
      </c>
      <c r="B163" t="s">
        <v>478</v>
      </c>
      <c r="C163" s="3">
        <v>13</v>
      </c>
      <c r="D163" s="3">
        <v>1</v>
      </c>
      <c r="E163" s="3">
        <v>7</v>
      </c>
      <c r="F163" s="3">
        <v>21</v>
      </c>
      <c r="G163" s="4">
        <v>110</v>
      </c>
      <c r="H163" s="4">
        <v>105.92</v>
      </c>
      <c r="I163" s="5">
        <v>14348.75933248</v>
      </c>
      <c r="J163" s="4">
        <v>17.85870848086326</v>
      </c>
      <c r="K163" s="4">
        <v>14.662236987818384</v>
      </c>
      <c r="L163" s="4">
        <v>11.275834576971645</v>
      </c>
      <c r="M163" s="4">
        <v>10.050284782878956</v>
      </c>
      <c r="N163" s="4">
        <v>5.931</v>
      </c>
      <c r="O163" s="4">
        <v>-16.816269284712483</v>
      </c>
      <c r="P163" s="4">
        <v>2.6180135951661634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>
        <f t="shared" si="55"/>
        <v>-0.23259632065603453</v>
      </c>
      <c r="W163" s="37" t="str">
        <f t="shared" si="56"/>
        <v/>
      </c>
      <c r="X163" s="37">
        <f t="shared" si="57"/>
        <v>-0.24979848927322923</v>
      </c>
      <c r="Y163" t="str">
        <f t="shared" si="41"/>
        <v xml:space="preserve"> </v>
      </c>
      <c r="Z163" s="1">
        <f t="shared" si="58"/>
        <v>109</v>
      </c>
      <c r="AA163" t="str">
        <f t="shared" si="42"/>
        <v xml:space="preserve"> </v>
      </c>
      <c r="AB163" s="1">
        <f t="shared" si="59"/>
        <v>90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478</v>
      </c>
      <c r="AP163" t="s">
        <v>1241</v>
      </c>
      <c r="AQ163">
        <v>23.259632065603451</v>
      </c>
      <c r="AR163">
        <v>24.979848927322923</v>
      </c>
      <c r="AS163">
        <v>3.8519637462235634</v>
      </c>
      <c r="AT163">
        <v>-23.259632065603451</v>
      </c>
      <c r="AU163">
        <v>-24.979848927322923</v>
      </c>
      <c r="AV163" t="s">
        <v>1501</v>
      </c>
    </row>
    <row r="164" spans="1:48" x14ac:dyDescent="0.25">
      <c r="A164">
        <v>1.6699999999999961E-9</v>
      </c>
      <c r="B164" t="s">
        <v>302</v>
      </c>
      <c r="C164" s="3">
        <v>13</v>
      </c>
      <c r="D164" s="3">
        <v>0</v>
      </c>
      <c r="E164" s="3">
        <v>12</v>
      </c>
      <c r="F164" s="3">
        <v>25</v>
      </c>
      <c r="G164" s="4">
        <v>87</v>
      </c>
      <c r="H164" s="4">
        <v>84.26</v>
      </c>
      <c r="I164" s="5">
        <v>50390.805489419996</v>
      </c>
      <c r="J164" s="4">
        <v>25.681194757695824</v>
      </c>
      <c r="K164" s="4">
        <v>24.012539184952981</v>
      </c>
      <c r="L164" s="4">
        <v>16.085267481420011</v>
      </c>
      <c r="M164" s="4">
        <v>14.632958092895658</v>
      </c>
      <c r="N164" s="4">
        <v>3.5089999999999999</v>
      </c>
      <c r="O164" s="4">
        <v>1.4161849710982639</v>
      </c>
      <c r="P164" s="4">
        <v>2.4234512224068361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302</v>
      </c>
      <c r="AP164" t="s">
        <v>1237</v>
      </c>
      <c r="AQ164">
        <v>-10.354247442489672</v>
      </c>
      <c r="AR164">
        <v>-7.0181713170040405</v>
      </c>
      <c r="AS164">
        <v>3.2518395442677317</v>
      </c>
      <c r="AT164">
        <v>10.354247442489672</v>
      </c>
      <c r="AU164">
        <v>7.0181713170040405</v>
      </c>
      <c r="AV164" t="s">
        <v>1502</v>
      </c>
    </row>
    <row r="165" spans="1:48" x14ac:dyDescent="0.25">
      <c r="A165">
        <v>1.6799999999999961E-9</v>
      </c>
      <c r="B165" t="s">
        <v>303</v>
      </c>
      <c r="C165" s="3">
        <v>24</v>
      </c>
      <c r="D165" s="3">
        <v>0</v>
      </c>
      <c r="E165" s="3">
        <v>10</v>
      </c>
      <c r="F165" s="3">
        <v>34</v>
      </c>
      <c r="G165" s="4">
        <v>67</v>
      </c>
      <c r="H165" s="4">
        <v>55.03</v>
      </c>
      <c r="I165" s="5">
        <v>32103.315828350005</v>
      </c>
      <c r="J165" s="4" t="s">
        <v>1234</v>
      </c>
      <c r="K165" s="4">
        <v>20.995803128576881</v>
      </c>
      <c r="L165" s="4">
        <v>7.3514980595729806</v>
      </c>
      <c r="M165" s="4">
        <v>5.6266450677873401</v>
      </c>
      <c r="N165" s="4">
        <v>1.0130000000000001</v>
      </c>
      <c r="O165" s="4">
        <v>-79.658634538152612</v>
      </c>
      <c r="P165" s="4">
        <v>2.6912593131019449</v>
      </c>
      <c r="Q165" s="36">
        <f t="shared" si="50"/>
        <v>70.588235295797645</v>
      </c>
      <c r="R165" t="str">
        <f t="shared" si="51"/>
        <v xml:space="preserve"> </v>
      </c>
      <c r="S165" s="37">
        <f t="shared" si="52"/>
        <v>0.21751771928857719</v>
      </c>
      <c r="T165" s="37" t="str">
        <f t="shared" si="53"/>
        <v/>
      </c>
      <c r="U165" s="37" t="str">
        <f t="shared" si="54"/>
        <v xml:space="preserve"> </v>
      </c>
      <c r="V165" s="37" t="str">
        <f t="shared" si="55"/>
        <v xml:space="preserve"> </v>
      </c>
      <c r="W165" s="37" t="str">
        <f t="shared" si="56"/>
        <v/>
      </c>
      <c r="X165" s="37">
        <f t="shared" si="57"/>
        <v>-0.51089164063652237</v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>
        <f t="shared" si="59"/>
        <v>17</v>
      </c>
      <c r="AC165">
        <f t="shared" si="43"/>
        <v>19</v>
      </c>
      <c r="AD165" s="1" t="str">
        <f t="shared" si="60"/>
        <v xml:space="preserve"> </v>
      </c>
      <c r="AE165">
        <f t="shared" si="44"/>
        <v>100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>
        <f t="shared" si="64"/>
        <v>-79.658634536472618</v>
      </c>
      <c r="AM165" t="str">
        <f t="shared" si="48"/>
        <v xml:space="preserve"> </v>
      </c>
      <c r="AN165">
        <f t="shared" si="49"/>
        <v>12</v>
      </c>
      <c r="AO165" t="s">
        <v>303</v>
      </c>
      <c r="AP165" t="s">
        <v>1291</v>
      </c>
      <c r="AQ165" t="e">
        <v>#VALUE!</v>
      </c>
      <c r="AR165">
        <v>51.089164063652234</v>
      </c>
      <c r="AS165">
        <v>21.751771760857718</v>
      </c>
      <c r="AT165" t="e">
        <v>#VALUE!</v>
      </c>
      <c r="AU165">
        <v>-51.089164063652234</v>
      </c>
      <c r="AV165" t="s">
        <v>1503</v>
      </c>
    </row>
    <row r="166" spans="1:48" x14ac:dyDescent="0.25">
      <c r="A166">
        <v>1.689999999999996E-9</v>
      </c>
      <c r="B166" t="s">
        <v>621</v>
      </c>
      <c r="C166" s="3">
        <v>25</v>
      </c>
      <c r="D166" s="3">
        <v>1</v>
      </c>
      <c r="E166" s="3">
        <v>3</v>
      </c>
      <c r="F166" s="3">
        <v>29</v>
      </c>
      <c r="G166" s="4">
        <v>850</v>
      </c>
      <c r="H166" s="4">
        <v>719.9</v>
      </c>
      <c r="I166" s="5">
        <v>64144.328947899994</v>
      </c>
      <c r="J166" s="4" t="s">
        <v>1234</v>
      </c>
      <c r="K166" s="4" t="s">
        <v>1234</v>
      </c>
      <c r="L166" s="4">
        <v>25.906380424519199</v>
      </c>
      <c r="M166" s="4">
        <v>23.371746891690677</v>
      </c>
      <c r="N166" s="4">
        <v>5.1360000000000001</v>
      </c>
      <c r="O166" s="4">
        <v>-20.384436521469542</v>
      </c>
      <c r="P166" s="4">
        <v>1.5886928740102793</v>
      </c>
      <c r="Q166" s="36">
        <f t="shared" si="50"/>
        <v>86.20689655341414</v>
      </c>
      <c r="R166" t="str">
        <f t="shared" si="51"/>
        <v xml:space="preserve"> </v>
      </c>
      <c r="S166" s="37">
        <f t="shared" si="52"/>
        <v>0.180719546071164</v>
      </c>
      <c r="T166" s="37" t="str">
        <f t="shared" si="53"/>
        <v/>
      </c>
      <c r="U166" s="37" t="str">
        <f t="shared" si="54"/>
        <v xml:space="preserve"> </v>
      </c>
      <c r="V166" s="37" t="str">
        <f t="shared" si="55"/>
        <v xml:space="preserve"> </v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>
        <f t="shared" si="43"/>
        <v>32</v>
      </c>
      <c r="AD166" s="1" t="str">
        <f t="shared" si="60"/>
        <v xml:space="preserve"> </v>
      </c>
      <c r="AE166">
        <f t="shared" si="44"/>
        <v>24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621</v>
      </c>
      <c r="AP166" t="s">
        <v>1248</v>
      </c>
      <c r="AQ166" t="e">
        <v>#VALUE!</v>
      </c>
      <c r="AR166">
        <v>-72.359798286047678</v>
      </c>
      <c r="AS166">
        <v>18.0719544381164</v>
      </c>
      <c r="AT166" t="e">
        <v>#VALUE!</v>
      </c>
      <c r="AU166">
        <v>72.359798286047678</v>
      </c>
      <c r="AV166" t="s">
        <v>1504</v>
      </c>
    </row>
    <row r="167" spans="1:48" x14ac:dyDescent="0.25">
      <c r="A167">
        <v>1.699999999999996E-9</v>
      </c>
      <c r="B167" t="s">
        <v>474</v>
      </c>
      <c r="C167" s="3">
        <v>5</v>
      </c>
      <c r="D167" s="3">
        <v>4</v>
      </c>
      <c r="E167" s="3">
        <v>13</v>
      </c>
      <c r="F167" s="3">
        <v>22</v>
      </c>
      <c r="G167" s="4">
        <v>62.5</v>
      </c>
      <c r="H167" s="4">
        <v>61.81</v>
      </c>
      <c r="I167" s="5">
        <v>23008.973320689998</v>
      </c>
      <c r="J167" s="4">
        <v>31.43947100712106</v>
      </c>
      <c r="K167" s="4" t="s">
        <v>1234</v>
      </c>
      <c r="L167" s="4">
        <v>19.843674599915371</v>
      </c>
      <c r="M167" s="4">
        <v>21.077389459728209</v>
      </c>
      <c r="N167" s="4">
        <v>1.966</v>
      </c>
      <c r="O167" s="4">
        <v>46.716417910447753</v>
      </c>
      <c r="P167" s="4">
        <v>3.9216955185245106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3.9216955202245107</v>
      </c>
      <c r="AH167" t="str">
        <f t="shared" si="62"/>
        <v xml:space="preserve"> </v>
      </c>
      <c r="AI167">
        <f t="shared" si="46"/>
        <v>51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474</v>
      </c>
      <c r="AP167" t="s">
        <v>1248</v>
      </c>
      <c r="AQ167">
        <v>-35.098043362687669</v>
      </c>
      <c r="AR167">
        <v>-32.023528383697709</v>
      </c>
      <c r="AS167">
        <v>1.11632421938197</v>
      </c>
      <c r="AT167">
        <v>35.098043362687669</v>
      </c>
      <c r="AU167">
        <v>32.023528383697709</v>
      </c>
      <c r="AV167" t="s">
        <v>1505</v>
      </c>
    </row>
    <row r="168" spans="1:48" x14ac:dyDescent="0.25">
      <c r="A168">
        <v>1.709999999999996E-9</v>
      </c>
      <c r="B168" t="s">
        <v>360</v>
      </c>
      <c r="C168" s="3">
        <v>8</v>
      </c>
      <c r="D168" s="3">
        <v>4</v>
      </c>
      <c r="E168" s="3">
        <v>8</v>
      </c>
      <c r="F168" s="3">
        <v>20</v>
      </c>
      <c r="G168" s="4">
        <v>94</v>
      </c>
      <c r="H168" s="4">
        <v>87.13</v>
      </c>
      <c r="I168" s="5">
        <v>29870.292150249999</v>
      </c>
      <c r="J168" s="4">
        <v>23.936813186813186</v>
      </c>
      <c r="K168" s="4">
        <v>22.363963039014372</v>
      </c>
      <c r="L168" s="4">
        <v>14.295812581276801</v>
      </c>
      <c r="M168" s="4">
        <v>13.367036341840389</v>
      </c>
      <c r="N168" s="4">
        <v>3.64</v>
      </c>
      <c r="O168" s="4">
        <v>5.5072463768115929</v>
      </c>
      <c r="P168" s="4">
        <v>2.7613910249053144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360</v>
      </c>
      <c r="AP168" t="s">
        <v>1246</v>
      </c>
      <c r="AQ168">
        <v>-2.8584935523940702</v>
      </c>
      <c r="AR168">
        <v>4.8873932804627929</v>
      </c>
      <c r="AS168">
        <v>7.8847698840812663</v>
      </c>
      <c r="AT168">
        <v>2.8584935523940702</v>
      </c>
      <c r="AU168">
        <v>-4.8873932804627929</v>
      </c>
      <c r="AV168" t="s">
        <v>1506</v>
      </c>
    </row>
    <row r="169" spans="1:48" x14ac:dyDescent="0.25">
      <c r="A169">
        <v>1.7199999999999959E-9</v>
      </c>
      <c r="B169" t="s">
        <v>584</v>
      </c>
      <c r="C169" s="3">
        <v>9</v>
      </c>
      <c r="D169" s="3">
        <v>2</v>
      </c>
      <c r="E169" s="3">
        <v>11</v>
      </c>
      <c r="F169" s="3">
        <v>22</v>
      </c>
      <c r="G169" s="4">
        <v>263.5</v>
      </c>
      <c r="H169" s="4">
        <v>245.2</v>
      </c>
      <c r="I169" s="5">
        <v>15988.173804799999</v>
      </c>
      <c r="J169" s="4">
        <v>27.759538095777199</v>
      </c>
      <c r="K169" s="4" t="s">
        <v>1234</v>
      </c>
      <c r="L169" s="4">
        <v>20.833967954512946</v>
      </c>
      <c r="M169" s="4">
        <v>21.858446955615953</v>
      </c>
      <c r="N169" s="4">
        <v>8.8330000000000002</v>
      </c>
      <c r="O169" s="4">
        <v>38.709170854271349</v>
      </c>
      <c r="P169" s="4">
        <v>3.4335236541598699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/>
      </c>
      <c r="V169" s="37" t="str">
        <f t="shared" si="55"/>
        <v/>
      </c>
      <c r="W169" s="37" t="str">
        <f t="shared" si="56"/>
        <v/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 t="str">
        <f t="shared" si="59"/>
        <v xml:space="preserve"> 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3.4335236558798701</v>
      </c>
      <c r="AH169" t="str">
        <f t="shared" si="62"/>
        <v xml:space="preserve"> </v>
      </c>
      <c r="AI169">
        <f t="shared" si="46"/>
        <v>67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584</v>
      </c>
      <c r="AP169" t="s">
        <v>1248</v>
      </c>
      <c r="AQ169">
        <v>-19.285063051539652</v>
      </c>
      <c r="AR169">
        <v>-38.61212779609977</v>
      </c>
      <c r="AS169">
        <v>7.4632952691680243</v>
      </c>
      <c r="AT169">
        <v>19.285063051539652</v>
      </c>
      <c r="AU169">
        <v>38.61212779609977</v>
      </c>
      <c r="AV169" t="s">
        <v>1507</v>
      </c>
    </row>
    <row r="170" spans="1:48" x14ac:dyDescent="0.25">
      <c r="A170">
        <v>1.7299999999999959E-9</v>
      </c>
      <c r="B170" t="s">
        <v>299</v>
      </c>
      <c r="C170" s="3">
        <v>14</v>
      </c>
      <c r="D170" s="3">
        <v>1</v>
      </c>
      <c r="E170" s="3">
        <v>9</v>
      </c>
      <c r="F170" s="3">
        <v>24</v>
      </c>
      <c r="G170" s="4">
        <v>130</v>
      </c>
      <c r="H170" s="4">
        <v>125.13</v>
      </c>
      <c r="I170" s="5">
        <v>49876.817999999999</v>
      </c>
      <c r="J170" s="4">
        <v>30.072098053352555</v>
      </c>
      <c r="K170" s="4">
        <v>26.074182121275264</v>
      </c>
      <c r="L170" s="4">
        <v>19.780341195328599</v>
      </c>
      <c r="M170" s="4">
        <v>18.003118076999613</v>
      </c>
      <c r="N170" s="4">
        <v>4.1610000000000005</v>
      </c>
      <c r="O170" s="4">
        <v>-27.760416666666654</v>
      </c>
      <c r="P170" s="4">
        <v>2.4318708543115162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 t="str">
        <f t="shared" si="61"/>
        <v xml:space="preserve"> </v>
      </c>
      <c r="AH170" t="str">
        <f t="shared" si="62"/>
        <v xml:space="preserve"> </v>
      </c>
      <c r="AI170" t="str">
        <f t="shared" ref="AI170:AI233" si="70">IF(ISERROR((RANK(AG170,AG$7:AG$391,0)))=TRUE," ",((RANK(AG170,AG$7:AG$391,0))))</f>
        <v xml:space="preserve"> 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299</v>
      </c>
      <c r="AP170" t="s">
        <v>1237</v>
      </c>
      <c r="AQ170">
        <v>-29.2223271154473</v>
      </c>
      <c r="AR170">
        <v>-31.602159876771395</v>
      </c>
      <c r="AS170">
        <v>3.8919523695356784</v>
      </c>
      <c r="AT170">
        <v>29.2223271154473</v>
      </c>
      <c r="AU170">
        <v>31.602159876771395</v>
      </c>
      <c r="AV170" t="s">
        <v>1508</v>
      </c>
    </row>
    <row r="171" spans="1:48" x14ac:dyDescent="0.25">
      <c r="A171">
        <v>1.7399999999999959E-9</v>
      </c>
      <c r="B171" t="s">
        <v>304</v>
      </c>
      <c r="C171" s="3">
        <v>15</v>
      </c>
      <c r="D171" s="3">
        <v>0</v>
      </c>
      <c r="E171" s="3">
        <v>4</v>
      </c>
      <c r="F171" s="3">
        <v>19</v>
      </c>
      <c r="G171" s="4">
        <v>115</v>
      </c>
      <c r="H171" s="4">
        <v>93.67</v>
      </c>
      <c r="I171" s="5">
        <v>18755.780335740001</v>
      </c>
      <c r="J171" s="4">
        <v>16.841064365336209</v>
      </c>
      <c r="K171" s="4">
        <v>15.779986522911052</v>
      </c>
      <c r="L171" s="4">
        <v>10.961265969019491</v>
      </c>
      <c r="M171" s="4">
        <v>10.314120263615751</v>
      </c>
      <c r="N171" s="4">
        <v>5.5620000000000003</v>
      </c>
      <c r="O171" s="4">
        <v>2.9999999999999987</v>
      </c>
      <c r="P171" s="4">
        <v>4.1432689228141353</v>
      </c>
      <c r="Q171" s="36">
        <f t="shared" si="50"/>
        <v>78.947368422792636</v>
      </c>
      <c r="R171" t="str">
        <f t="shared" si="51"/>
        <v xml:space="preserve"> </v>
      </c>
      <c r="S171" s="37">
        <f t="shared" si="52"/>
        <v>0.22771431795650474</v>
      </c>
      <c r="T171" s="37" t="str">
        <f t="shared" si="53"/>
        <v/>
      </c>
      <c r="U171" s="37" t="str">
        <f t="shared" si="54"/>
        <v/>
      </c>
      <c r="V171" s="37">
        <f t="shared" si="55"/>
        <v>-0.27632534167426925</v>
      </c>
      <c r="W171" s="37" t="str">
        <f t="shared" si="56"/>
        <v/>
      </c>
      <c r="X171" s="37">
        <f t="shared" si="57"/>
        <v>-0.2707273033048645</v>
      </c>
      <c r="Y171" t="str">
        <f t="shared" si="65"/>
        <v xml:space="preserve"> </v>
      </c>
      <c r="Z171" s="1">
        <f t="shared" si="58"/>
        <v>98</v>
      </c>
      <c r="AA171" t="str">
        <f t="shared" si="66"/>
        <v xml:space="preserve"> </v>
      </c>
      <c r="AB171" s="1">
        <f t="shared" si="59"/>
        <v>83</v>
      </c>
      <c r="AC171">
        <f t="shared" si="67"/>
        <v>16</v>
      </c>
      <c r="AD171" s="1" t="str">
        <f t="shared" si="60"/>
        <v xml:space="preserve"> </v>
      </c>
      <c r="AE171">
        <f t="shared" si="68"/>
        <v>53</v>
      </c>
      <c r="AF171" t="str">
        <f t="shared" si="69"/>
        <v xml:space="preserve"> </v>
      </c>
      <c r="AG171">
        <f t="shared" si="61"/>
        <v>4.1432689245541354</v>
      </c>
      <c r="AH171" t="str">
        <f t="shared" si="62"/>
        <v xml:space="preserve"> </v>
      </c>
      <c r="AI171">
        <f t="shared" si="70"/>
        <v>41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304</v>
      </c>
      <c r="AP171" t="s">
        <v>1246</v>
      </c>
      <c r="AQ171">
        <v>27.632534167426925</v>
      </c>
      <c r="AR171">
        <v>27.072730330486451</v>
      </c>
      <c r="AS171">
        <v>22.771431621650471</v>
      </c>
      <c r="AT171">
        <v>-27.632534167426925</v>
      </c>
      <c r="AU171">
        <v>-27.072730330486451</v>
      </c>
      <c r="AV171" t="s">
        <v>1509</v>
      </c>
    </row>
    <row r="172" spans="1:48" x14ac:dyDescent="0.25">
      <c r="A172">
        <v>1.7499999999999958E-9</v>
      </c>
      <c r="B172" t="s">
        <v>1156</v>
      </c>
      <c r="C172" s="3">
        <v>14</v>
      </c>
      <c r="D172" s="3">
        <v>1</v>
      </c>
      <c r="E172" s="3">
        <v>1</v>
      </c>
      <c r="F172" s="3">
        <v>16</v>
      </c>
      <c r="G172" s="4">
        <v>176</v>
      </c>
      <c r="H172" s="4">
        <v>212.54</v>
      </c>
      <c r="I172" s="5">
        <v>26799.373913639996</v>
      </c>
      <c r="J172" s="4" t="s">
        <v>1234</v>
      </c>
      <c r="K172" s="4" t="s">
        <v>1234</v>
      </c>
      <c r="L172" s="4" t="s">
        <v>1234</v>
      </c>
      <c r="M172" s="4" t="s">
        <v>1234</v>
      </c>
      <c r="N172" s="4">
        <v>2.4849999999999999</v>
      </c>
      <c r="O172" s="4">
        <v>130.73351903435469</v>
      </c>
      <c r="P172" s="4">
        <v>0</v>
      </c>
      <c r="Q172" s="36">
        <f t="shared" si="50"/>
        <v>87.500000001749996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 xml:space="preserve"> </v>
      </c>
      <c r="X172" s="37" t="str">
        <f t="shared" si="57"/>
        <v xml:space="preserve"> 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19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1156</v>
      </c>
      <c r="AP172" t="s">
        <v>1244</v>
      </c>
      <c r="AQ172" t="e">
        <v>#VALUE!</v>
      </c>
      <c r="AR172" t="e">
        <v>#VALUE!</v>
      </c>
      <c r="AS172">
        <v>-17.192057965559428</v>
      </c>
      <c r="AT172" t="e">
        <v>#VALUE!</v>
      </c>
      <c r="AU172" t="e">
        <v>#VALUE!</v>
      </c>
      <c r="AV172" t="s">
        <v>1510</v>
      </c>
    </row>
    <row r="173" spans="1:48" x14ac:dyDescent="0.25">
      <c r="A173">
        <v>1.7599999999999958E-9</v>
      </c>
      <c r="B173" t="s">
        <v>826</v>
      </c>
      <c r="C173" s="3">
        <v>6</v>
      </c>
      <c r="D173" s="3">
        <v>0</v>
      </c>
      <c r="E173" s="3">
        <v>2</v>
      </c>
      <c r="F173" s="3">
        <v>8</v>
      </c>
      <c r="G173" s="4">
        <v>58.5</v>
      </c>
      <c r="H173" s="4">
        <v>53.58</v>
      </c>
      <c r="I173" s="5">
        <v>12144.38991654</v>
      </c>
      <c r="J173" s="4">
        <v>17.665677546983186</v>
      </c>
      <c r="K173" s="4">
        <v>16.608803471791692</v>
      </c>
      <c r="L173" s="4">
        <v>10.593785800240674</v>
      </c>
      <c r="M173" s="4">
        <v>10.115403883718258</v>
      </c>
      <c r="N173" s="4">
        <v>3.0329999999999999</v>
      </c>
      <c r="O173" s="4">
        <v>4.6945115636865609</v>
      </c>
      <c r="P173" s="4">
        <v>4.0350877192982457</v>
      </c>
      <c r="Q173" s="36">
        <f t="shared" si="50"/>
        <v>75.00000000176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/>
      </c>
      <c r="V173" s="37">
        <f t="shared" si="55"/>
        <v>-0.24089102175636912</v>
      </c>
      <c r="W173" s="37" t="str">
        <f t="shared" si="56"/>
        <v/>
      </c>
      <c r="X173" s="37">
        <f t="shared" si="57"/>
        <v>-0.29517641843670772</v>
      </c>
      <c r="Y173" t="str">
        <f t="shared" si="65"/>
        <v xml:space="preserve"> </v>
      </c>
      <c r="Z173" s="1">
        <f t="shared" si="58"/>
        <v>105</v>
      </c>
      <c r="AA173" t="str">
        <f t="shared" si="66"/>
        <v xml:space="preserve"> </v>
      </c>
      <c r="AB173" s="1">
        <f t="shared" si="59"/>
        <v>75</v>
      </c>
      <c r="AC173" t="str">
        <f t="shared" si="67"/>
        <v xml:space="preserve"> </v>
      </c>
      <c r="AD173" s="1" t="str">
        <f t="shared" si="60"/>
        <v xml:space="preserve"> </v>
      </c>
      <c r="AE173">
        <f t="shared" si="68"/>
        <v>78</v>
      </c>
      <c r="AF173" t="str">
        <f t="shared" si="69"/>
        <v xml:space="preserve"> </v>
      </c>
      <c r="AG173">
        <f t="shared" si="61"/>
        <v>4.0350877210582459</v>
      </c>
      <c r="AH173" t="str">
        <f t="shared" si="62"/>
        <v xml:space="preserve"> </v>
      </c>
      <c r="AI173">
        <f t="shared" si="70"/>
        <v>46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826</v>
      </c>
      <c r="AP173" t="s">
        <v>1246</v>
      </c>
      <c r="AQ173">
        <v>24.08910217563691</v>
      </c>
      <c r="AR173">
        <v>29.517641843670773</v>
      </c>
      <c r="AS173">
        <v>9.1825307950727861</v>
      </c>
      <c r="AT173">
        <v>-24.08910217563691</v>
      </c>
      <c r="AU173">
        <v>-29.517641843670773</v>
      </c>
      <c r="AV173" t="s">
        <v>1511</v>
      </c>
    </row>
    <row r="174" spans="1:48" x14ac:dyDescent="0.25">
      <c r="A174">
        <v>1.7699999999999957E-9</v>
      </c>
      <c r="B174" t="s">
        <v>554</v>
      </c>
      <c r="C174" s="3">
        <v>13</v>
      </c>
      <c r="D174" s="3">
        <v>2</v>
      </c>
      <c r="E174" s="3">
        <v>10</v>
      </c>
      <c r="F174" s="3">
        <v>25</v>
      </c>
      <c r="G174" s="4">
        <v>94</v>
      </c>
      <c r="H174" s="4">
        <v>87.23</v>
      </c>
      <c r="I174" s="5">
        <v>54365.946853790003</v>
      </c>
      <c r="J174" s="4" t="s">
        <v>1234</v>
      </c>
      <c r="K174" s="4" t="s">
        <v>1234</v>
      </c>
      <c r="L174" s="4">
        <v>37.721790833694747</v>
      </c>
      <c r="M174" s="4">
        <v>32.220800141214106</v>
      </c>
      <c r="N174" s="4">
        <v>1.889</v>
      </c>
      <c r="O174" s="4">
        <v>1.7232094776521285</v>
      </c>
      <c r="P174" s="4">
        <v>0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 xml:space="preserve"> </v>
      </c>
      <c r="V174" s="37" t="str">
        <f t="shared" si="55"/>
        <v xml:space="preserve"> </v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554</v>
      </c>
      <c r="AP174" t="s">
        <v>1270</v>
      </c>
      <c r="AQ174" t="e">
        <v>#VALUE!</v>
      </c>
      <c r="AR174">
        <v>-150.96984420604466</v>
      </c>
      <c r="AS174">
        <v>7.7610913676487314</v>
      </c>
      <c r="AT174" t="e">
        <v>#VALUE!</v>
      </c>
      <c r="AU174">
        <v>150.96984420604466</v>
      </c>
      <c r="AV174" t="s">
        <v>1512</v>
      </c>
    </row>
    <row r="175" spans="1:48" x14ac:dyDescent="0.25">
      <c r="A175">
        <v>1.7799999999999957E-9</v>
      </c>
      <c r="B175" t="s">
        <v>1157</v>
      </c>
      <c r="C175" s="3">
        <v>15</v>
      </c>
      <c r="D175" s="3">
        <v>1</v>
      </c>
      <c r="E175" s="3">
        <v>4</v>
      </c>
      <c r="F175" s="3">
        <v>20</v>
      </c>
      <c r="G175" s="4">
        <v>49</v>
      </c>
      <c r="H175" s="4">
        <v>43.02</v>
      </c>
      <c r="I175" s="5">
        <v>41898.462060960002</v>
      </c>
      <c r="J175" s="4">
        <v>13.832797427652734</v>
      </c>
      <c r="K175" s="4">
        <v>14.494609164420487</v>
      </c>
      <c r="L175" s="4">
        <v>9.0116655274194848</v>
      </c>
      <c r="M175" s="4">
        <v>8.9174910364488547</v>
      </c>
      <c r="N175" s="4">
        <v>3.11</v>
      </c>
      <c r="O175" s="4">
        <v>-3.4161490683229911</v>
      </c>
      <c r="P175" s="4">
        <v>3.7168758716875869</v>
      </c>
      <c r="Q175" s="36">
        <f t="shared" si="50"/>
        <v>75.000000001779995</v>
      </c>
      <c r="R175" t="str">
        <f t="shared" si="51"/>
        <v xml:space="preserve"> </v>
      </c>
      <c r="S175" s="37">
        <f t="shared" si="52"/>
        <v>0.1390051156805113</v>
      </c>
      <c r="T175" s="37" t="str">
        <f t="shared" si="53"/>
        <v/>
      </c>
      <c r="U175" s="37" t="str">
        <f t="shared" si="54"/>
        <v/>
      </c>
      <c r="V175" s="37">
        <f t="shared" si="55"/>
        <v>-0.40559309465320748</v>
      </c>
      <c r="W175" s="37" t="str">
        <f t="shared" si="56"/>
        <v/>
      </c>
      <c r="X175" s="37">
        <f t="shared" si="57"/>
        <v>-0.40043771955989915</v>
      </c>
      <c r="Y175" t="str">
        <f t="shared" si="65"/>
        <v xml:space="preserve"> </v>
      </c>
      <c r="Z175" s="1">
        <f t="shared" si="58"/>
        <v>60</v>
      </c>
      <c r="AA175" t="str">
        <f t="shared" si="66"/>
        <v xml:space="preserve"> </v>
      </c>
      <c r="AB175" s="1">
        <f t="shared" si="59"/>
        <v>42</v>
      </c>
      <c r="AC175">
        <f t="shared" si="67"/>
        <v>74</v>
      </c>
      <c r="AD175" s="1" t="str">
        <f t="shared" si="60"/>
        <v xml:space="preserve"> </v>
      </c>
      <c r="AE175">
        <f t="shared" si="68"/>
        <v>77</v>
      </c>
      <c r="AF175" t="str">
        <f t="shared" si="69"/>
        <v xml:space="preserve"> </v>
      </c>
      <c r="AG175">
        <f t="shared" si="61"/>
        <v>3.7168758734675871</v>
      </c>
      <c r="AH175" t="str">
        <f t="shared" si="62"/>
        <v xml:space="preserve"> </v>
      </c>
      <c r="AI175">
        <f t="shared" si="70"/>
        <v>55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1157</v>
      </c>
      <c r="AP175" t="s">
        <v>1246</v>
      </c>
      <c r="AQ175">
        <v>40.559309465320744</v>
      </c>
      <c r="AR175">
        <v>40.043771955989918</v>
      </c>
      <c r="AS175">
        <v>13.900511390051129</v>
      </c>
      <c r="AT175">
        <v>-40.559309465320744</v>
      </c>
      <c r="AU175">
        <v>-40.043771955989918</v>
      </c>
      <c r="AV175" t="s">
        <v>1513</v>
      </c>
    </row>
    <row r="176" spans="1:48" x14ac:dyDescent="0.25">
      <c r="A176">
        <v>1.7899999999999957E-9</v>
      </c>
      <c r="B176" t="s">
        <v>435</v>
      </c>
      <c r="C176" s="3">
        <v>1</v>
      </c>
      <c r="D176" s="3">
        <v>6</v>
      </c>
      <c r="E176" s="3">
        <v>8</v>
      </c>
      <c r="F176" s="3">
        <v>15</v>
      </c>
      <c r="G176" s="4">
        <v>90.5</v>
      </c>
      <c r="H176" s="4">
        <v>94.03</v>
      </c>
      <c r="I176" s="5">
        <v>15916.05301876</v>
      </c>
      <c r="J176" s="4">
        <v>23.548710242925122</v>
      </c>
      <c r="K176" s="4">
        <v>23.268992823558523</v>
      </c>
      <c r="L176" s="4">
        <v>15.06173723377759</v>
      </c>
      <c r="M176" s="4">
        <v>15.155171564078447</v>
      </c>
      <c r="N176" s="4">
        <v>3.9929999999999999</v>
      </c>
      <c r="O176" s="4">
        <v>17.787610619469017</v>
      </c>
      <c r="P176" s="4">
        <v>1.1570775284483676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435</v>
      </c>
      <c r="AP176" t="s">
        <v>1237</v>
      </c>
      <c r="AQ176">
        <v>-1.1907826570453306</v>
      </c>
      <c r="AR176">
        <v>-0.2084408902730539</v>
      </c>
      <c r="AS176">
        <v>-3.7541210252047263</v>
      </c>
      <c r="AT176">
        <v>1.1907826570453306</v>
      </c>
      <c r="AU176">
        <v>0.2084408902730539</v>
      </c>
      <c r="AV176" t="s">
        <v>1514</v>
      </c>
    </row>
    <row r="177" spans="1:48" x14ac:dyDescent="0.25">
      <c r="A177">
        <v>1.7999999999999956E-9</v>
      </c>
      <c r="B177" t="s">
        <v>569</v>
      </c>
      <c r="C177" s="3">
        <v>12</v>
      </c>
      <c r="D177" s="3">
        <v>1</v>
      </c>
      <c r="E177" s="3">
        <v>19</v>
      </c>
      <c r="F177" s="3">
        <v>32</v>
      </c>
      <c r="G177" s="4">
        <v>130</v>
      </c>
      <c r="H177" s="4">
        <v>138.88</v>
      </c>
      <c r="I177" s="5">
        <v>19646.1633984</v>
      </c>
      <c r="J177" s="4" t="s">
        <v>1234</v>
      </c>
      <c r="K177" s="4" t="s">
        <v>1234</v>
      </c>
      <c r="L177" s="4" t="s">
        <v>1234</v>
      </c>
      <c r="M177" s="4">
        <v>20.178545429334072</v>
      </c>
      <c r="N177" s="4">
        <v>-7.5819999999999999</v>
      </c>
      <c r="O177" s="4" t="s">
        <v>119</v>
      </c>
      <c r="P177" s="4">
        <v>0.37802419354838712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 xml:space="preserve"> </v>
      </c>
      <c r="V177" s="37" t="str">
        <f t="shared" si="55"/>
        <v xml:space="preserve"> </v>
      </c>
      <c r="W177" s="37" t="str">
        <f t="shared" si="56"/>
        <v xml:space="preserve"> </v>
      </c>
      <c r="X177" s="37" t="str">
        <f t="shared" si="57"/>
        <v xml:space="preserve"> </v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 t="str">
        <f t="shared" si="61"/>
        <v xml:space="preserve"> </v>
      </c>
      <c r="AH177" t="str">
        <f t="shared" si="62"/>
        <v xml:space="preserve"> </v>
      </c>
      <c r="AI177" t="str">
        <f t="shared" si="70"/>
        <v xml:space="preserve"> 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569</v>
      </c>
      <c r="AP177" t="s">
        <v>1244</v>
      </c>
      <c r="AQ177" t="e">
        <v>#VALUE!</v>
      </c>
      <c r="AR177" t="e">
        <v>#VALUE!</v>
      </c>
      <c r="AS177">
        <v>-6.3940092165898577</v>
      </c>
      <c r="AT177" t="e">
        <v>#VALUE!</v>
      </c>
      <c r="AU177" t="e">
        <v>#VALUE!</v>
      </c>
      <c r="AV177" t="s">
        <v>1515</v>
      </c>
    </row>
    <row r="178" spans="1:48" x14ac:dyDescent="0.25">
      <c r="A178">
        <v>1.8099999999999956E-9</v>
      </c>
      <c r="B178" t="s">
        <v>221</v>
      </c>
      <c r="C178" s="3">
        <v>7</v>
      </c>
      <c r="D178" s="3">
        <v>2</v>
      </c>
      <c r="E178" s="3">
        <v>5</v>
      </c>
      <c r="F178" s="3">
        <v>14</v>
      </c>
      <c r="G178" s="4">
        <v>124</v>
      </c>
      <c r="H178" s="4">
        <v>114.69</v>
      </c>
      <c r="I178" s="5">
        <v>15065.46415908</v>
      </c>
      <c r="J178" s="4">
        <v>35.964252116650989</v>
      </c>
      <c r="K178" s="4">
        <v>33.156981786643534</v>
      </c>
      <c r="L178" s="4">
        <v>23.895837841653524</v>
      </c>
      <c r="M178" s="4">
        <v>22.372070422535213</v>
      </c>
      <c r="N178" s="4">
        <v>3.1890000000000001</v>
      </c>
      <c r="O178" s="4">
        <v>3.9100684261974621</v>
      </c>
      <c r="P178" s="4">
        <v>3.1964425843578339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3.1964425861678341</v>
      </c>
      <c r="AH178" t="str">
        <f t="shared" si="62"/>
        <v xml:space="preserve"> </v>
      </c>
      <c r="AI178">
        <f t="shared" si="70"/>
        <v>78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221</v>
      </c>
      <c r="AP178" t="s">
        <v>1248</v>
      </c>
      <c r="AQ178">
        <v>-54.541407228558292</v>
      </c>
      <c r="AR178">
        <v>-58.983297657644343</v>
      </c>
      <c r="AS178">
        <v>8.1175342226872402</v>
      </c>
      <c r="AT178">
        <v>54.541407228558292</v>
      </c>
      <c r="AU178">
        <v>58.983297657644343</v>
      </c>
      <c r="AV178" t="s">
        <v>1516</v>
      </c>
    </row>
    <row r="179" spans="1:48" x14ac:dyDescent="0.25">
      <c r="A179">
        <v>1.8199999999999956E-9</v>
      </c>
      <c r="B179" t="s">
        <v>309</v>
      </c>
      <c r="C179" s="3">
        <v>3</v>
      </c>
      <c r="D179" s="3">
        <v>2</v>
      </c>
      <c r="E179" s="3">
        <v>13</v>
      </c>
      <c r="F179" s="3">
        <v>18</v>
      </c>
      <c r="G179" s="4">
        <v>9</v>
      </c>
      <c r="H179" s="4">
        <v>11.53</v>
      </c>
      <c r="I179" s="5">
        <v>45871.267460800002</v>
      </c>
      <c r="J179" s="4" t="s">
        <v>1234</v>
      </c>
      <c r="K179" s="4">
        <v>11.326129666011788</v>
      </c>
      <c r="L179" s="4">
        <v>9.3367142548128932</v>
      </c>
      <c r="M179" s="4">
        <v>3.8548898525413304</v>
      </c>
      <c r="N179" s="4">
        <v>-3.5000000000000003E-2</v>
      </c>
      <c r="O179" s="4" t="s">
        <v>119</v>
      </c>
      <c r="P179" s="4">
        <v>1.1795316565481355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 xml:space="preserve"> </v>
      </c>
      <c r="V179" s="37" t="str">
        <f t="shared" si="55"/>
        <v xml:space="preserve"> </v>
      </c>
      <c r="W179" s="37" t="str">
        <f t="shared" si="56"/>
        <v/>
      </c>
      <c r="X179" s="37">
        <f t="shared" si="57"/>
        <v>-0.37881164437355663</v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>
        <f t="shared" si="59"/>
        <v>48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 t="str">
        <f t="shared" si="61"/>
        <v xml:space="preserve"> </v>
      </c>
      <c r="AH179" t="str">
        <f t="shared" si="62"/>
        <v xml:space="preserve"> </v>
      </c>
      <c r="AI179" t="str">
        <f t="shared" si="70"/>
        <v xml:space="preserve"> 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309</v>
      </c>
      <c r="AP179" t="s">
        <v>1244</v>
      </c>
      <c r="AQ179" t="e">
        <v>#VALUE!</v>
      </c>
      <c r="AR179">
        <v>37.881164437355665</v>
      </c>
      <c r="AS179">
        <v>-21.942758022549867</v>
      </c>
      <c r="AT179" t="e">
        <v>#VALUE!</v>
      </c>
      <c r="AU179">
        <v>-37.881164437355665</v>
      </c>
      <c r="AV179" t="s">
        <v>1517</v>
      </c>
    </row>
    <row r="180" spans="1:48" x14ac:dyDescent="0.25">
      <c r="A180">
        <v>1.8299999999999955E-9</v>
      </c>
      <c r="B180" t="s">
        <v>1071</v>
      </c>
      <c r="C180" s="3">
        <v>31</v>
      </c>
      <c r="D180" s="3">
        <v>0</v>
      </c>
      <c r="E180" s="3">
        <v>3</v>
      </c>
      <c r="F180" s="3">
        <v>34</v>
      </c>
      <c r="G180" s="4">
        <v>68</v>
      </c>
      <c r="H180" s="4">
        <v>60.78</v>
      </c>
      <c r="I180" s="5">
        <v>9601.6759482599991</v>
      </c>
      <c r="J180" s="4">
        <v>20.172585462993695</v>
      </c>
      <c r="K180" s="4">
        <v>12.187687988770804</v>
      </c>
      <c r="L180" s="4">
        <v>7.7196232427366445</v>
      </c>
      <c r="M180" s="4">
        <v>5.8930445396151736</v>
      </c>
      <c r="N180" s="4">
        <v>3.0129999999999999</v>
      </c>
      <c r="O180" s="4">
        <v>-56.522366522366518</v>
      </c>
      <c r="P180" s="4">
        <v>2.4909509707140507</v>
      </c>
      <c r="Q180" s="36">
        <f t="shared" si="50"/>
        <v>91.176470590065293</v>
      </c>
      <c r="R180" t="str">
        <f t="shared" si="51"/>
        <v xml:space="preserve"> </v>
      </c>
      <c r="S180" s="37">
        <f t="shared" si="52"/>
        <v>0.11878907718373484</v>
      </c>
      <c r="T180" s="37" t="str">
        <f t="shared" si="53"/>
        <v/>
      </c>
      <c r="U180" s="37" t="str">
        <f t="shared" si="54"/>
        <v/>
      </c>
      <c r="V180" s="37">
        <f t="shared" si="55"/>
        <v>-0.13316708636739838</v>
      </c>
      <c r="W180" s="37" t="str">
        <f t="shared" si="56"/>
        <v/>
      </c>
      <c r="X180" s="37">
        <f t="shared" si="57"/>
        <v>-0.48639961154007205</v>
      </c>
      <c r="Y180" t="str">
        <f t="shared" si="65"/>
        <v xml:space="preserve"> </v>
      </c>
      <c r="Z180" s="1">
        <f t="shared" si="58"/>
        <v>130</v>
      </c>
      <c r="AA180" t="str">
        <f t="shared" si="66"/>
        <v xml:space="preserve"> </v>
      </c>
      <c r="AB180" s="1">
        <f t="shared" si="59"/>
        <v>21</v>
      </c>
      <c r="AC180">
        <f t="shared" si="67"/>
        <v>105</v>
      </c>
      <c r="AD180" s="1" t="str">
        <f t="shared" si="60"/>
        <v xml:space="preserve"> </v>
      </c>
      <c r="AE180">
        <f t="shared" si="68"/>
        <v>12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>
        <f t="shared" si="64"/>
        <v>-56.522366520536515</v>
      </c>
      <c r="AM180" t="str">
        <f t="shared" si="72"/>
        <v xml:space="preserve"> </v>
      </c>
      <c r="AN180">
        <f t="shared" si="73"/>
        <v>3</v>
      </c>
      <c r="AO180" t="s">
        <v>1071</v>
      </c>
      <c r="AP180" t="s">
        <v>1291</v>
      </c>
      <c r="AQ180">
        <v>13.316708636739838</v>
      </c>
      <c r="AR180">
        <v>48.639961154007203</v>
      </c>
      <c r="AS180">
        <v>11.878907535373484</v>
      </c>
      <c r="AT180">
        <v>-13.316708636739838</v>
      </c>
      <c r="AU180">
        <v>-48.639961154007203</v>
      </c>
      <c r="AV180" t="s">
        <v>1518</v>
      </c>
    </row>
    <row r="181" spans="1:48" x14ac:dyDescent="0.25">
      <c r="A181">
        <v>1.8399999999999955E-9</v>
      </c>
      <c r="B181" t="s">
        <v>436</v>
      </c>
      <c r="C181" s="3">
        <v>3</v>
      </c>
      <c r="D181" s="3">
        <v>3</v>
      </c>
      <c r="E181" s="3">
        <v>10</v>
      </c>
      <c r="F181" s="3">
        <v>16</v>
      </c>
      <c r="G181" s="4">
        <v>49.5</v>
      </c>
      <c r="H181" s="4">
        <v>48.164999999999999</v>
      </c>
      <c r="I181" s="5">
        <v>27654.395929875001</v>
      </c>
      <c r="J181" s="4">
        <v>32.56592292089249</v>
      </c>
      <c r="K181" s="4">
        <v>30.756704980842912</v>
      </c>
      <c r="L181" s="4">
        <v>21.611263403263404</v>
      </c>
      <c r="M181" s="4">
        <v>20.35340107629645</v>
      </c>
      <c r="N181" s="4">
        <v>1.5660000000000001</v>
      </c>
      <c r="O181" s="4">
        <v>5.1006711409396024</v>
      </c>
      <c r="P181" s="4">
        <v>2.2236063531610091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436</v>
      </c>
      <c r="AP181" t="s">
        <v>1237</v>
      </c>
      <c r="AQ181">
        <v>-39.938501697950571</v>
      </c>
      <c r="AR181">
        <v>-43.783613914959176</v>
      </c>
      <c r="AS181">
        <v>2.7717222049205903</v>
      </c>
      <c r="AT181">
        <v>39.938501697950571</v>
      </c>
      <c r="AU181">
        <v>43.783613914959176</v>
      </c>
      <c r="AV181" t="s">
        <v>1519</v>
      </c>
    </row>
    <row r="182" spans="1:48" x14ac:dyDescent="0.25">
      <c r="A182">
        <v>1.8499999999999955E-9</v>
      </c>
      <c r="B182" t="s">
        <v>599</v>
      </c>
      <c r="C182" s="3">
        <v>47</v>
      </c>
      <c r="D182" s="3">
        <v>3</v>
      </c>
      <c r="E182" s="3">
        <v>6</v>
      </c>
      <c r="F182" s="3">
        <v>56</v>
      </c>
      <c r="G182" s="4">
        <v>330</v>
      </c>
      <c r="H182" s="4">
        <v>272.87</v>
      </c>
      <c r="I182" s="5">
        <v>777213.62113576988</v>
      </c>
      <c r="J182" s="4">
        <v>27.12695098916393</v>
      </c>
      <c r="K182" s="4">
        <v>24.304800926338292</v>
      </c>
      <c r="L182" s="4">
        <v>16.333247556758653</v>
      </c>
      <c r="M182" s="4">
        <v>14.056895356740222</v>
      </c>
      <c r="N182" s="4">
        <v>10.059000000000001</v>
      </c>
      <c r="O182" s="4">
        <v>2.5486797838719539</v>
      </c>
      <c r="P182" s="4">
        <v>0</v>
      </c>
      <c r="Q182" s="36">
        <f t="shared" si="50"/>
        <v>83.928571430421428</v>
      </c>
      <c r="R182" t="str">
        <f t="shared" si="51"/>
        <v xml:space="preserve"> </v>
      </c>
      <c r="S182" s="37">
        <f t="shared" si="52"/>
        <v>0.20936709973543982</v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>
        <f t="shared" si="67"/>
        <v>21</v>
      </c>
      <c r="AD182" s="1" t="str">
        <f t="shared" si="60"/>
        <v xml:space="preserve"> </v>
      </c>
      <c r="AE182">
        <f t="shared" si="68"/>
        <v>33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599</v>
      </c>
      <c r="AP182" t="s">
        <v>1328</v>
      </c>
      <c r="AQ182">
        <v>-16.566783207055003</v>
      </c>
      <c r="AR182">
        <v>-8.6680272622936307</v>
      </c>
      <c r="AS182">
        <v>20.936709788543983</v>
      </c>
      <c r="AT182">
        <v>16.566783207055003</v>
      </c>
      <c r="AU182">
        <v>8.6680272622936307</v>
      </c>
      <c r="AV182" t="s">
        <v>1520</v>
      </c>
    </row>
    <row r="183" spans="1:48" x14ac:dyDescent="0.25">
      <c r="A183">
        <v>1.8599999999999954E-9</v>
      </c>
      <c r="B183" t="s">
        <v>274</v>
      </c>
      <c r="C183" s="3">
        <v>8</v>
      </c>
      <c r="D183" s="3">
        <v>2</v>
      </c>
      <c r="E183" s="3">
        <v>7</v>
      </c>
      <c r="F183" s="3">
        <v>17</v>
      </c>
      <c r="G183" s="4">
        <v>98</v>
      </c>
      <c r="H183" s="4">
        <v>92.15</v>
      </c>
      <c r="I183" s="5">
        <v>12802.280810799999</v>
      </c>
      <c r="J183" s="4">
        <v>22.481092949499878</v>
      </c>
      <c r="K183" s="4">
        <v>19.138110072689511</v>
      </c>
      <c r="L183" s="4">
        <v>14.435107330497875</v>
      </c>
      <c r="M183" s="4">
        <v>12.306010495396</v>
      </c>
      <c r="N183" s="4">
        <v>4.0990000000000002</v>
      </c>
      <c r="O183" s="4">
        <v>13.861111111111112</v>
      </c>
      <c r="P183" s="4">
        <v>1.0992946283233858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 t="str">
        <f t="shared" si="57"/>
        <v/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 t="str">
        <f t="shared" si="59"/>
        <v xml:space="preserve"> 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274</v>
      </c>
      <c r="AP183" t="s">
        <v>1237</v>
      </c>
      <c r="AQ183">
        <v>3.3968583808477559</v>
      </c>
      <c r="AR183">
        <v>3.9606403151845271</v>
      </c>
      <c r="AS183">
        <v>6.3483450895279292</v>
      </c>
      <c r="AT183">
        <v>-3.3968583808477559</v>
      </c>
      <c r="AU183">
        <v>-3.9606403151845271</v>
      </c>
      <c r="AV183" t="s">
        <v>1521</v>
      </c>
    </row>
    <row r="184" spans="1:48" x14ac:dyDescent="0.25">
      <c r="A184">
        <v>1.8699999999999954E-9</v>
      </c>
      <c r="B184" t="s">
        <v>312</v>
      </c>
      <c r="C184" s="3">
        <v>15</v>
      </c>
      <c r="D184" s="3">
        <v>0</v>
      </c>
      <c r="E184" s="3">
        <v>6</v>
      </c>
      <c r="F184" s="3">
        <v>21</v>
      </c>
      <c r="G184" s="4">
        <v>31.5</v>
      </c>
      <c r="H184" s="4">
        <v>30.04</v>
      </c>
      <c r="I184" s="5">
        <v>43644.167366839996</v>
      </c>
      <c r="J184" s="4" t="s">
        <v>1234</v>
      </c>
      <c r="K184" s="4">
        <v>13.836941501612158</v>
      </c>
      <c r="L184" s="4">
        <v>15.698043525157969</v>
      </c>
      <c r="M184" s="4">
        <v>7.1054498887574633</v>
      </c>
      <c r="N184" s="4">
        <v>0.48199999999999998</v>
      </c>
      <c r="O184" s="4">
        <v>2310</v>
      </c>
      <c r="P184" s="4">
        <v>0.76231691078561925</v>
      </c>
      <c r="Q184" s="36">
        <f t="shared" si="50"/>
        <v>71.428571430441437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 xml:space="preserve"> </v>
      </c>
      <c r="V184" s="37" t="str">
        <f t="shared" si="55"/>
        <v xml:space="preserve"> </v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>
        <f t="shared" si="68"/>
        <v>95</v>
      </c>
      <c r="AF184" t="str">
        <f t="shared" si="69"/>
        <v xml:space="preserve"> </v>
      </c>
      <c r="AG184" t="str">
        <f t="shared" si="61"/>
        <v xml:space="preserve"> </v>
      </c>
      <c r="AH184" t="str">
        <f t="shared" si="62"/>
        <v xml:space="preserve"> </v>
      </c>
      <c r="AI184" t="str">
        <f t="shared" si="70"/>
        <v xml:space="preserve"> 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312</v>
      </c>
      <c r="AP184" t="s">
        <v>1241</v>
      </c>
      <c r="AQ184" t="e">
        <v>#VALUE!</v>
      </c>
      <c r="AR184">
        <v>-4.4419008423497219</v>
      </c>
      <c r="AS184">
        <v>4.8601864181091914</v>
      </c>
      <c r="AT184" t="e">
        <v>#VALUE!</v>
      </c>
      <c r="AU184">
        <v>4.4419008423497219</v>
      </c>
      <c r="AV184" t="s">
        <v>1522</v>
      </c>
    </row>
    <row r="185" spans="1:48" x14ac:dyDescent="0.25">
      <c r="A185">
        <v>1.8799999999999956E-9</v>
      </c>
      <c r="B185" t="s">
        <v>307</v>
      </c>
      <c r="C185" s="3">
        <v>20</v>
      </c>
      <c r="D185" s="3">
        <v>2</v>
      </c>
      <c r="E185" s="3">
        <v>8</v>
      </c>
      <c r="F185" s="3">
        <v>30</v>
      </c>
      <c r="G185" s="4">
        <v>331</v>
      </c>
      <c r="H185" s="4">
        <v>253.94</v>
      </c>
      <c r="I185" s="5">
        <v>67312.026132479994</v>
      </c>
      <c r="J185" s="4">
        <v>29.28950403690888</v>
      </c>
      <c r="K185" s="4">
        <v>14.505055120808818</v>
      </c>
      <c r="L185" s="4">
        <v>12.805474369296624</v>
      </c>
      <c r="M185" s="4">
        <v>8.4231449045368336</v>
      </c>
      <c r="N185" s="4">
        <v>17.507000000000001</v>
      </c>
      <c r="O185" s="4">
        <v>84.284210526315803</v>
      </c>
      <c r="P185" s="4">
        <v>1.0474915334330945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0.30345751152794836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>
        <f t="shared" si="57"/>
        <v>-0.14802880870221669</v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>
        <f t="shared" si="59"/>
        <v>131</v>
      </c>
      <c r="AC185">
        <f t="shared" si="67"/>
        <v>2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>
        <f t="shared" si="63"/>
        <v>84.2842105281958</v>
      </c>
      <c r="AL185" t="str">
        <f t="shared" si="64"/>
        <v xml:space="preserve"> </v>
      </c>
      <c r="AM185">
        <f t="shared" si="72"/>
        <v>4</v>
      </c>
      <c r="AN185" t="str">
        <f t="shared" si="73"/>
        <v xml:space="preserve"> </v>
      </c>
      <c r="AO185" t="s">
        <v>307</v>
      </c>
      <c r="AP185" t="s">
        <v>1237</v>
      </c>
      <c r="AQ185">
        <v>-25.859455000170929</v>
      </c>
      <c r="AR185">
        <v>14.802880870221669</v>
      </c>
      <c r="AS185">
        <v>30.345750964794838</v>
      </c>
      <c r="AT185">
        <v>25.859455000170929</v>
      </c>
      <c r="AU185">
        <v>-14.802880870221669</v>
      </c>
      <c r="AV185" t="s">
        <v>1523</v>
      </c>
    </row>
    <row r="186" spans="1:48" x14ac:dyDescent="0.25">
      <c r="A186">
        <v>1.8899999999999957E-9</v>
      </c>
      <c r="B186" t="s">
        <v>520</v>
      </c>
      <c r="C186" s="3">
        <v>7</v>
      </c>
      <c r="D186" s="3">
        <v>1</v>
      </c>
      <c r="E186" s="3">
        <v>9</v>
      </c>
      <c r="F186" s="3">
        <v>17</v>
      </c>
      <c r="G186" s="4">
        <v>33</v>
      </c>
      <c r="H186" s="4">
        <v>31.07</v>
      </c>
      <c r="I186" s="5">
        <v>16858.277576140001</v>
      </c>
      <c r="J186" s="4">
        <v>12.213050314465409</v>
      </c>
      <c r="K186" s="4">
        <v>11.831683168316832</v>
      </c>
      <c r="L186" s="4">
        <v>10.1933015625</v>
      </c>
      <c r="M186" s="4">
        <v>9.5553710558924916</v>
      </c>
      <c r="N186" s="4">
        <v>2.544</v>
      </c>
      <c r="O186" s="4">
        <v>-1.3953488372093035</v>
      </c>
      <c r="P186" s="4">
        <v>5.0531058899259733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 t="str">
        <f t="shared" si="54"/>
        <v/>
      </c>
      <c r="V186" s="37">
        <f t="shared" si="55"/>
        <v>-0.47519498639127311</v>
      </c>
      <c r="W186" s="37" t="str">
        <f t="shared" si="56"/>
        <v/>
      </c>
      <c r="X186" s="37">
        <f t="shared" si="57"/>
        <v>-0.32182135350775787</v>
      </c>
      <c r="Y186" t="str">
        <f t="shared" si="65"/>
        <v xml:space="preserve"> </v>
      </c>
      <c r="Z186" s="1">
        <f t="shared" si="58"/>
        <v>40</v>
      </c>
      <c r="AA186" t="str">
        <f t="shared" si="66"/>
        <v xml:space="preserve"> </v>
      </c>
      <c r="AB186" s="1">
        <f t="shared" si="59"/>
        <v>63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5.0531058918159735</v>
      </c>
      <c r="AH186" t="str">
        <f t="shared" si="62"/>
        <v xml:space="preserve"> </v>
      </c>
      <c r="AI186">
        <f t="shared" si="70"/>
        <v>14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520</v>
      </c>
      <c r="AP186" t="s">
        <v>1246</v>
      </c>
      <c r="AQ186">
        <v>47.519498639127313</v>
      </c>
      <c r="AR186">
        <v>32.182135350775788</v>
      </c>
      <c r="AS186">
        <v>6.2117798519472078</v>
      </c>
      <c r="AT186">
        <v>-47.519498639127313</v>
      </c>
      <c r="AU186">
        <v>-32.182135350775788</v>
      </c>
      <c r="AV186" t="s">
        <v>1524</v>
      </c>
    </row>
    <row r="187" spans="1:48" x14ac:dyDescent="0.25">
      <c r="A187">
        <v>1.8999999999999959E-9</v>
      </c>
      <c r="B187" t="s">
        <v>536</v>
      </c>
      <c r="C187" s="3">
        <v>10</v>
      </c>
      <c r="D187" s="3">
        <v>0</v>
      </c>
      <c r="E187" s="3">
        <v>10</v>
      </c>
      <c r="F187" s="3">
        <v>20</v>
      </c>
      <c r="G187" s="4">
        <v>200</v>
      </c>
      <c r="H187" s="4">
        <v>201</v>
      </c>
      <c r="I187" s="5">
        <v>12382.223502000001</v>
      </c>
      <c r="J187" s="4">
        <v>21.511130136986303</v>
      </c>
      <c r="K187" s="4">
        <v>19.636576787807737</v>
      </c>
      <c r="L187" s="4">
        <v>14.168069741560529</v>
      </c>
      <c r="M187" s="4">
        <v>13.123030580689498</v>
      </c>
      <c r="N187" s="4">
        <v>10.236000000000001</v>
      </c>
      <c r="O187" s="4">
        <v>9.2422625400213398</v>
      </c>
      <c r="P187" s="4">
        <v>0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 t="str">
        <f t="shared" si="61"/>
        <v xml:space="preserve"> </v>
      </c>
      <c r="AH187" t="str">
        <f t="shared" si="62"/>
        <v xml:space="preserve"> </v>
      </c>
      <c r="AI187" t="str">
        <f t="shared" si="70"/>
        <v xml:space="preserve"> 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536</v>
      </c>
      <c r="AP187" t="s">
        <v>1252</v>
      </c>
      <c r="AQ187">
        <v>7.5648699251728129</v>
      </c>
      <c r="AR187">
        <v>5.737289318627381</v>
      </c>
      <c r="AS187">
        <v>-0.49751243781094301</v>
      </c>
      <c r="AT187">
        <v>-7.5648699251728129</v>
      </c>
      <c r="AU187">
        <v>-5.737289318627381</v>
      </c>
      <c r="AV187" t="s">
        <v>1525</v>
      </c>
    </row>
    <row r="188" spans="1:48" x14ac:dyDescent="0.25">
      <c r="A188">
        <v>1.9099999999999961E-9</v>
      </c>
      <c r="B188" t="s">
        <v>561</v>
      </c>
      <c r="C188" s="3">
        <v>30</v>
      </c>
      <c r="D188" s="3">
        <v>0</v>
      </c>
      <c r="E188" s="3">
        <v>8</v>
      </c>
      <c r="F188" s="3">
        <v>38</v>
      </c>
      <c r="G188" s="4">
        <v>165</v>
      </c>
      <c r="H188" s="4">
        <v>133.6</v>
      </c>
      <c r="I188" s="5">
        <v>82899.9788864</v>
      </c>
      <c r="J188" s="4">
        <v>24.567855829349025</v>
      </c>
      <c r="K188" s="4">
        <v>20.279295689131754</v>
      </c>
      <c r="L188" s="4">
        <v>19.186159856772765</v>
      </c>
      <c r="M188" s="4">
        <v>16.338593846401114</v>
      </c>
      <c r="N188" s="4">
        <v>5.4379999999999997</v>
      </c>
      <c r="O188" s="4">
        <v>-3.0659536541889585</v>
      </c>
      <c r="P188" s="4">
        <v>1.1317365269461077</v>
      </c>
      <c r="Q188" s="36">
        <f t="shared" si="50"/>
        <v>78.947368422962626</v>
      </c>
      <c r="R188" t="str">
        <f t="shared" si="51"/>
        <v xml:space="preserve"> </v>
      </c>
      <c r="S188" s="37">
        <f t="shared" si="52"/>
        <v>0.23502994202976063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>
        <f t="shared" si="67"/>
        <v>15</v>
      </c>
      <c r="AD188" s="1" t="str">
        <f t="shared" si="60"/>
        <v xml:space="preserve"> </v>
      </c>
      <c r="AE188">
        <f t="shared" si="68"/>
        <v>52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561</v>
      </c>
      <c r="AP188" t="s">
        <v>1252</v>
      </c>
      <c r="AQ188">
        <v>-5.5701367052226392</v>
      </c>
      <c r="AR188">
        <v>-27.648964795845</v>
      </c>
      <c r="AS188">
        <v>23.502994011976064</v>
      </c>
      <c r="AT188">
        <v>5.5701367052226392</v>
      </c>
      <c r="AU188">
        <v>27.648964795845</v>
      </c>
      <c r="AV188" t="s">
        <v>1526</v>
      </c>
    </row>
    <row r="189" spans="1:48" x14ac:dyDescent="0.25">
      <c r="A189">
        <v>1.9199999999999963E-9</v>
      </c>
      <c r="B189" t="s">
        <v>438</v>
      </c>
      <c r="C189" s="3">
        <v>33</v>
      </c>
      <c r="D189" s="3">
        <v>1</v>
      </c>
      <c r="E189" s="3">
        <v>5</v>
      </c>
      <c r="F189" s="3">
        <v>39</v>
      </c>
      <c r="G189" s="4">
        <v>136</v>
      </c>
      <c r="H189" s="4">
        <v>108.95</v>
      </c>
      <c r="I189" s="5">
        <v>73044.211166099994</v>
      </c>
      <c r="J189" s="4">
        <v>24.694016319129648</v>
      </c>
      <c r="K189" s="4">
        <v>20.16472330186933</v>
      </c>
      <c r="L189" s="4">
        <v>16.761340207925201</v>
      </c>
      <c r="M189" s="4">
        <v>14.830397791923836</v>
      </c>
      <c r="N189" s="4">
        <v>4.4119999999999999</v>
      </c>
      <c r="O189" s="4">
        <v>10.299999999999997</v>
      </c>
      <c r="P189" s="4">
        <v>0</v>
      </c>
      <c r="Q189" s="36">
        <f t="shared" si="50"/>
        <v>84.615384617304613</v>
      </c>
      <c r="R189" t="str">
        <f t="shared" si="51"/>
        <v xml:space="preserve"> </v>
      </c>
      <c r="S189" s="37">
        <f t="shared" si="52"/>
        <v>0.24827902899664062</v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>
        <f t="shared" si="67"/>
        <v>11</v>
      </c>
      <c r="AD189" s="1" t="str">
        <f t="shared" si="60"/>
        <v xml:space="preserve"> </v>
      </c>
      <c r="AE189">
        <f t="shared" si="68"/>
        <v>30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438</v>
      </c>
      <c r="AP189" t="s">
        <v>1252</v>
      </c>
      <c r="AQ189">
        <v>-6.1122589093519641</v>
      </c>
      <c r="AR189">
        <v>-11.516204498700255</v>
      </c>
      <c r="AS189">
        <v>24.827902707664062</v>
      </c>
      <c r="AT189">
        <v>6.1122589093519641</v>
      </c>
      <c r="AU189">
        <v>11.516204498700255</v>
      </c>
      <c r="AV189" t="s">
        <v>1527</v>
      </c>
    </row>
    <row r="190" spans="1:48" x14ac:dyDescent="0.25">
      <c r="A190">
        <v>1.9299999999999964E-9</v>
      </c>
      <c r="B190" t="s">
        <v>439</v>
      </c>
      <c r="C190" s="3">
        <v>16</v>
      </c>
      <c r="D190" s="3">
        <v>0</v>
      </c>
      <c r="E190" s="3">
        <v>8</v>
      </c>
      <c r="F190" s="3">
        <v>24</v>
      </c>
      <c r="G190" s="4">
        <v>33</v>
      </c>
      <c r="H190" s="4">
        <v>30.68</v>
      </c>
      <c r="I190" s="5">
        <v>21867.4768</v>
      </c>
      <c r="J190" s="4">
        <v>16.783369803063458</v>
      </c>
      <c r="K190" s="4">
        <v>11.965678627145085</v>
      </c>
      <c r="L190" s="4" t="s">
        <v>1234</v>
      </c>
      <c r="M190" s="4" t="s">
        <v>1234</v>
      </c>
      <c r="N190" s="4">
        <v>2.5640000000000001</v>
      </c>
      <c r="O190" s="4">
        <v>19.255813953488378</v>
      </c>
      <c r="P190" s="4">
        <v>3.5495436766623203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>
        <f t="shared" si="55"/>
        <v>-0.27880452539652389</v>
      </c>
      <c r="W190" s="37" t="str">
        <f t="shared" si="56"/>
        <v xml:space="preserve"> </v>
      </c>
      <c r="X190" s="37" t="str">
        <f t="shared" si="57"/>
        <v xml:space="preserve"> </v>
      </c>
      <c r="Y190" t="str">
        <f t="shared" si="65"/>
        <v xml:space="preserve"> </v>
      </c>
      <c r="Z190" s="1">
        <f t="shared" si="58"/>
        <v>96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>
        <f t="shared" si="61"/>
        <v>3.5495436785923205</v>
      </c>
      <c r="AH190" t="str">
        <f t="shared" si="62"/>
        <v xml:space="preserve"> </v>
      </c>
      <c r="AI190">
        <f t="shared" si="70"/>
        <v>62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439</v>
      </c>
      <c r="AP190" t="s">
        <v>1239</v>
      </c>
      <c r="AQ190">
        <v>27.880452539652389</v>
      </c>
      <c r="AR190" t="e">
        <v>#VALUE!</v>
      </c>
      <c r="AS190">
        <v>7.5619295958279098</v>
      </c>
      <c r="AT190">
        <v>-27.880452539652389</v>
      </c>
      <c r="AU190" t="e">
        <v>#VALUE!</v>
      </c>
      <c r="AV190" t="s">
        <v>1528</v>
      </c>
    </row>
    <row r="191" spans="1:48" x14ac:dyDescent="0.25">
      <c r="A191">
        <v>1.9399999999999966E-9</v>
      </c>
      <c r="B191" t="s">
        <v>473</v>
      </c>
      <c r="C191" s="3">
        <v>0</v>
      </c>
      <c r="D191" s="3">
        <v>0</v>
      </c>
      <c r="E191" s="3">
        <v>9</v>
      </c>
      <c r="F191" s="3">
        <v>9</v>
      </c>
      <c r="G191" s="4">
        <v>55</v>
      </c>
      <c r="H191" s="4">
        <v>54.18</v>
      </c>
      <c r="I191" s="5">
        <v>7105.8771793800006</v>
      </c>
      <c r="J191" s="4">
        <v>23.607843137254903</v>
      </c>
      <c r="K191" s="4">
        <v>23.193493150684933</v>
      </c>
      <c r="L191" s="4">
        <v>17.127333333333333</v>
      </c>
      <c r="M191" s="4">
        <v>16.94406934265772</v>
      </c>
      <c r="N191" s="4">
        <v>2.2949999999999999</v>
      </c>
      <c r="O191" s="4">
        <v>2.9147982062780247</v>
      </c>
      <c r="P191" s="4">
        <v>1.3436692506459949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473</v>
      </c>
      <c r="AP191" t="s">
        <v>1252</v>
      </c>
      <c r="AQ191">
        <v>-1.4448816627352423</v>
      </c>
      <c r="AR191">
        <v>-13.95122244546525</v>
      </c>
      <c r="AS191">
        <v>1.5134736064968735</v>
      </c>
      <c r="AT191">
        <v>1.4448816627352423</v>
      </c>
      <c r="AU191">
        <v>13.95122244546525</v>
      </c>
      <c r="AV191" t="s">
        <v>1529</v>
      </c>
    </row>
    <row r="192" spans="1:48" x14ac:dyDescent="0.25">
      <c r="A192">
        <v>1.9499999999999968E-9</v>
      </c>
      <c r="B192" t="s">
        <v>433</v>
      </c>
      <c r="C192" s="3">
        <v>2</v>
      </c>
      <c r="D192" s="3">
        <v>2</v>
      </c>
      <c r="E192" s="3">
        <v>9</v>
      </c>
      <c r="F192" s="3">
        <v>13</v>
      </c>
      <c r="G192" s="4">
        <v>35.5</v>
      </c>
      <c r="H192" s="4">
        <v>38.549999999999997</v>
      </c>
      <c r="I192" s="5">
        <v>5021.6553035999996</v>
      </c>
      <c r="J192" s="4">
        <v>21.816638370118842</v>
      </c>
      <c r="K192" s="4">
        <v>23.54917532070861</v>
      </c>
      <c r="L192" s="4">
        <v>12.46531709867782</v>
      </c>
      <c r="M192" s="4">
        <v>12.846677341873498</v>
      </c>
      <c r="N192" s="4">
        <v>1.7670000000000001</v>
      </c>
      <c r="O192" s="4">
        <v>-19.681818181818183</v>
      </c>
      <c r="P192" s="4">
        <v>2.1452658884565503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>
        <f t="shared" si="57"/>
        <v>-0.17066008238408514</v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>
        <f t="shared" si="59"/>
        <v>123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433</v>
      </c>
      <c r="AP192" t="s">
        <v>1237</v>
      </c>
      <c r="AQ192">
        <v>6.2520754281518816</v>
      </c>
      <c r="AR192">
        <v>17.066008238408514</v>
      </c>
      <c r="AS192">
        <v>-7.9118028534370888</v>
      </c>
      <c r="AT192">
        <v>-6.2520754281518816</v>
      </c>
      <c r="AU192">
        <v>-17.066008238408514</v>
      </c>
      <c r="AV192" t="s">
        <v>1530</v>
      </c>
    </row>
    <row r="193" spans="1:48" x14ac:dyDescent="0.25">
      <c r="A193">
        <v>1.959999999999997E-9</v>
      </c>
      <c r="B193" t="s">
        <v>827</v>
      </c>
      <c r="C193" s="3">
        <v>14</v>
      </c>
      <c r="D193" s="3">
        <v>0</v>
      </c>
      <c r="E193" s="3">
        <v>8</v>
      </c>
      <c r="F193" s="3">
        <v>22</v>
      </c>
      <c r="G193" s="4">
        <v>291</v>
      </c>
      <c r="H193" s="4">
        <v>269.77999999999997</v>
      </c>
      <c r="I193" s="5">
        <v>22500.090662279996</v>
      </c>
      <c r="J193" s="4">
        <v>24.662217752993872</v>
      </c>
      <c r="K193" s="4">
        <v>21.29617934954215</v>
      </c>
      <c r="L193" s="4">
        <v>21.132109677419354</v>
      </c>
      <c r="M193" s="4">
        <v>17.610091397849462</v>
      </c>
      <c r="N193" s="4">
        <v>10.939</v>
      </c>
      <c r="O193" s="4">
        <v>-7.2179813401187509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 t="str">
        <f t="shared" si="57"/>
        <v/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827</v>
      </c>
      <c r="AP193" t="s">
        <v>1252</v>
      </c>
      <c r="AQ193">
        <v>-5.9756178041085128</v>
      </c>
      <c r="AR193">
        <v>-40.595718184981997</v>
      </c>
      <c r="AS193">
        <v>7.8656683223367274</v>
      </c>
      <c r="AT193">
        <v>5.9756178041085128</v>
      </c>
      <c r="AU193">
        <v>40.595718184981997</v>
      </c>
      <c r="AV193" t="s">
        <v>1531</v>
      </c>
    </row>
    <row r="194" spans="1:48" x14ac:dyDescent="0.25">
      <c r="A194">
        <v>1.9699999999999971E-9</v>
      </c>
      <c r="B194" t="s">
        <v>308</v>
      </c>
      <c r="C194" s="3">
        <v>19</v>
      </c>
      <c r="D194" s="3">
        <v>0</v>
      </c>
      <c r="E194" s="3">
        <v>3</v>
      </c>
      <c r="F194" s="3">
        <v>22</v>
      </c>
      <c r="G194" s="4">
        <v>135</v>
      </c>
      <c r="H194" s="4">
        <v>115</v>
      </c>
      <c r="I194" s="5">
        <v>14922.073055000001</v>
      </c>
      <c r="J194" s="4">
        <v>18.161718256475048</v>
      </c>
      <c r="K194" s="4">
        <v>15.807560137457044</v>
      </c>
      <c r="L194" s="4">
        <v>14.080616225355753</v>
      </c>
      <c r="M194" s="4">
        <v>12.74554864715674</v>
      </c>
      <c r="N194" s="4">
        <v>6.3319999999999999</v>
      </c>
      <c r="O194" s="4">
        <v>3.9737274220032841</v>
      </c>
      <c r="P194" s="4">
        <v>1.7417391304347827</v>
      </c>
      <c r="Q194" s="36">
        <f t="shared" si="50"/>
        <v>86.363636365606354</v>
      </c>
      <c r="R194" t="str">
        <f t="shared" si="51"/>
        <v xml:space="preserve"> </v>
      </c>
      <c r="S194" s="37">
        <f t="shared" si="52"/>
        <v>0.17391304544826097</v>
      </c>
      <c r="T194" s="37" t="str">
        <f t="shared" si="53"/>
        <v/>
      </c>
      <c r="U194" s="37" t="str">
        <f t="shared" si="54"/>
        <v/>
      </c>
      <c r="V194" s="37">
        <f t="shared" si="55"/>
        <v>-0.21957573650064355</v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>
        <f t="shared" si="58"/>
        <v>111</v>
      </c>
      <c r="AA194" t="str">
        <f t="shared" si="66"/>
        <v xml:space="preserve"> </v>
      </c>
      <c r="AB194" s="1" t="str">
        <f t="shared" si="59"/>
        <v xml:space="preserve"> </v>
      </c>
      <c r="AC194">
        <f t="shared" si="67"/>
        <v>39</v>
      </c>
      <c r="AD194" s="1" t="str">
        <f t="shared" si="60"/>
        <v xml:space="preserve"> </v>
      </c>
      <c r="AE194">
        <f t="shared" si="68"/>
        <v>22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308</v>
      </c>
      <c r="AP194" t="s">
        <v>1241</v>
      </c>
      <c r="AQ194">
        <v>21.957573650064354</v>
      </c>
      <c r="AR194">
        <v>6.3191332568949825</v>
      </c>
      <c r="AS194">
        <v>17.391304347826097</v>
      </c>
      <c r="AT194">
        <v>-21.957573650064354</v>
      </c>
      <c r="AU194">
        <v>-6.3191332568949825</v>
      </c>
      <c r="AV194" t="s">
        <v>1532</v>
      </c>
    </row>
    <row r="195" spans="1:48" x14ac:dyDescent="0.25">
      <c r="A195">
        <v>1.9799999999999973E-9</v>
      </c>
      <c r="B195" t="s">
        <v>593</v>
      </c>
      <c r="C195" s="3">
        <v>3</v>
      </c>
      <c r="D195" s="3">
        <v>0</v>
      </c>
      <c r="E195" s="3">
        <v>0</v>
      </c>
      <c r="F195" s="3">
        <v>3</v>
      </c>
      <c r="G195" s="4">
        <v>39</v>
      </c>
      <c r="H195" s="4">
        <v>29.85</v>
      </c>
      <c r="I195" s="5">
        <v>18173.563345710001</v>
      </c>
      <c r="J195" s="4">
        <v>12.218583708555055</v>
      </c>
      <c r="K195" s="4">
        <v>11.502890173410405</v>
      </c>
      <c r="L195" s="4">
        <v>8.0302527224934295</v>
      </c>
      <c r="M195" s="4">
        <v>8.3273220404984425</v>
      </c>
      <c r="N195" s="4">
        <v>2.5950000000000002</v>
      </c>
      <c r="O195" s="4">
        <v>4.6370967741935569</v>
      </c>
      <c r="P195" s="4">
        <v>1.5410385259631489</v>
      </c>
      <c r="Q195" s="36">
        <f t="shared" si="50"/>
        <v>100.00000000198</v>
      </c>
      <c r="R195" t="str">
        <f t="shared" si="51"/>
        <v xml:space="preserve"> </v>
      </c>
      <c r="S195" s="37">
        <f t="shared" si="52"/>
        <v>0.3065326652965828</v>
      </c>
      <c r="T195" s="37" t="str">
        <f t="shared" si="53"/>
        <v/>
      </c>
      <c r="U195" s="37" t="str">
        <f t="shared" si="54"/>
        <v/>
      </c>
      <c r="V195" s="37">
        <f t="shared" si="55"/>
        <v>-0.47495721180705808</v>
      </c>
      <c r="W195" s="37" t="str">
        <f t="shared" si="56"/>
        <v/>
      </c>
      <c r="X195" s="37">
        <f t="shared" si="57"/>
        <v>-0.46573287477668146</v>
      </c>
      <c r="Y195" t="str">
        <f t="shared" si="65"/>
        <v xml:space="preserve"> </v>
      </c>
      <c r="Z195" s="1">
        <f t="shared" si="58"/>
        <v>41</v>
      </c>
      <c r="AA195" t="str">
        <f t="shared" si="66"/>
        <v xml:space="preserve"> </v>
      </c>
      <c r="AB195" s="1">
        <f t="shared" si="59"/>
        <v>24</v>
      </c>
      <c r="AC195">
        <f t="shared" si="67"/>
        <v>1</v>
      </c>
      <c r="AD195" s="1" t="str">
        <f t="shared" si="60"/>
        <v xml:space="preserve"> </v>
      </c>
      <c r="AE195">
        <f t="shared" si="68"/>
        <v>3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593</v>
      </c>
      <c r="AP195" t="s">
        <v>1328</v>
      </c>
      <c r="AQ195">
        <v>47.495721180705807</v>
      </c>
      <c r="AR195">
        <v>46.573287477668146</v>
      </c>
      <c r="AS195">
        <v>30.65326633165828</v>
      </c>
      <c r="AT195">
        <v>-47.495721180705807</v>
      </c>
      <c r="AU195">
        <v>-46.573287477668146</v>
      </c>
      <c r="AV195" t="s">
        <v>1533</v>
      </c>
    </row>
    <row r="196" spans="1:48" x14ac:dyDescent="0.25">
      <c r="A196">
        <v>1.9899999999999975E-9</v>
      </c>
      <c r="B196" t="s">
        <v>356</v>
      </c>
      <c r="C196" s="3">
        <v>13</v>
      </c>
      <c r="D196" s="3">
        <v>3</v>
      </c>
      <c r="E196" s="3">
        <v>12</v>
      </c>
      <c r="F196" s="3">
        <v>28</v>
      </c>
      <c r="G196" s="4">
        <v>32</v>
      </c>
      <c r="H196" s="4">
        <v>31.04</v>
      </c>
      <c r="I196" s="5">
        <v>18173.563345710001</v>
      </c>
      <c r="J196" s="4">
        <v>13.020134228187919</v>
      </c>
      <c r="K196" s="4">
        <v>13.548668703622873</v>
      </c>
      <c r="L196" s="4">
        <v>8.0770834277599004</v>
      </c>
      <c r="M196" s="4">
        <v>8.3617229763415306</v>
      </c>
      <c r="N196" s="4">
        <v>2.2909999999999999</v>
      </c>
      <c r="O196" s="4">
        <v>-7.6209677419354858</v>
      </c>
      <c r="P196" s="4">
        <v>1.6237113402061856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-0.44051391381574712</v>
      </c>
      <c r="W196" s="37" t="str">
        <f t="shared" si="56"/>
        <v/>
      </c>
      <c r="X196" s="37">
        <f t="shared" si="57"/>
        <v>-0.46261714390997855</v>
      </c>
      <c r="Y196" t="str">
        <f t="shared" si="65"/>
        <v xml:space="preserve"> </v>
      </c>
      <c r="Z196" s="1">
        <f t="shared" si="58"/>
        <v>51</v>
      </c>
      <c r="AA196" t="str">
        <f t="shared" si="66"/>
        <v xml:space="preserve"> </v>
      </c>
      <c r="AB196" s="1">
        <f t="shared" si="59"/>
        <v>25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 t="str">
        <f t="shared" si="61"/>
        <v xml:space="preserve"> </v>
      </c>
      <c r="AH196" t="str">
        <f t="shared" si="62"/>
        <v xml:space="preserve"> </v>
      </c>
      <c r="AI196" t="str">
        <f t="shared" si="70"/>
        <v xml:space="preserve"> 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356</v>
      </c>
      <c r="AP196" t="s">
        <v>1328</v>
      </c>
      <c r="AQ196">
        <v>44.05139138157471</v>
      </c>
      <c r="AR196">
        <v>46.261714390997852</v>
      </c>
      <c r="AS196">
        <v>3.0927835051546504</v>
      </c>
      <c r="AT196">
        <v>-44.05139138157471</v>
      </c>
      <c r="AU196">
        <v>-46.261714390997852</v>
      </c>
      <c r="AV196" t="s">
        <v>1533</v>
      </c>
    </row>
    <row r="197" spans="1:48" x14ac:dyDescent="0.25">
      <c r="A197">
        <v>1.9999999999999976E-9</v>
      </c>
      <c r="B197" t="s">
        <v>1072</v>
      </c>
      <c r="C197" s="3">
        <v>9</v>
      </c>
      <c r="D197" s="3">
        <v>2</v>
      </c>
      <c r="E197" s="3">
        <v>14</v>
      </c>
      <c r="F197" s="3">
        <v>25</v>
      </c>
      <c r="G197" s="4">
        <v>169</v>
      </c>
      <c r="H197" s="4">
        <v>154.06</v>
      </c>
      <c r="I197" s="5">
        <v>26797.718355280002</v>
      </c>
      <c r="J197" s="4">
        <v>27.505802535261562</v>
      </c>
      <c r="K197" s="4">
        <v>23.963291336133146</v>
      </c>
      <c r="L197" s="4" t="s">
        <v>1234</v>
      </c>
      <c r="M197" s="4" t="s">
        <v>1234</v>
      </c>
      <c r="N197" s="4">
        <v>6.4290000000000003</v>
      </c>
      <c r="O197" s="4">
        <v>10.654044750430288</v>
      </c>
      <c r="P197" s="4">
        <v>0.5368038426587044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 xml:space="preserve"> </v>
      </c>
      <c r="X197" s="37" t="str">
        <f t="shared" si="57"/>
        <v xml:space="preserve"> </v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1072</v>
      </c>
      <c r="AP197" t="s">
        <v>1239</v>
      </c>
      <c r="AQ197">
        <v>-18.194740070296334</v>
      </c>
      <c r="AR197" t="e">
        <v>#VALUE!</v>
      </c>
      <c r="AS197">
        <v>9.6975204465792544</v>
      </c>
      <c r="AT197">
        <v>18.194740070296334</v>
      </c>
      <c r="AU197" t="e">
        <v>#VALUE!</v>
      </c>
      <c r="AV197" t="s">
        <v>1534</v>
      </c>
    </row>
    <row r="198" spans="1:48" x14ac:dyDescent="0.25">
      <c r="A198">
        <v>2.0099999999999978E-9</v>
      </c>
      <c r="B198" t="s">
        <v>591</v>
      </c>
      <c r="C198" s="3">
        <v>7</v>
      </c>
      <c r="D198" s="3">
        <v>1</v>
      </c>
      <c r="E198" s="3">
        <v>10</v>
      </c>
      <c r="F198" s="3">
        <v>18</v>
      </c>
      <c r="G198" s="4">
        <v>93.5</v>
      </c>
      <c r="H198" s="4">
        <v>86.96</v>
      </c>
      <c r="I198" s="5">
        <v>6578.2754683200001</v>
      </c>
      <c r="J198" s="4" t="s">
        <v>1234</v>
      </c>
      <c r="K198" s="4" t="s">
        <v>1234</v>
      </c>
      <c r="L198" s="4">
        <v>21.3905469141997</v>
      </c>
      <c r="M198" s="4">
        <v>20.03824206815511</v>
      </c>
      <c r="N198" s="4">
        <v>1.218</v>
      </c>
      <c r="O198" s="4">
        <v>-60.312805474095796</v>
      </c>
      <c r="P198" s="4">
        <v>4.8999540018399266</v>
      </c>
      <c r="Q198" s="36" t="str">
        <f t="shared" si="50"/>
        <v xml:space="preserve"> 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 xml:space="preserve"> </v>
      </c>
      <c r="V198" s="37" t="str">
        <f t="shared" si="55"/>
        <v xml:space="preserve"> </v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4.8999540038499267</v>
      </c>
      <c r="AH198" t="str">
        <f t="shared" si="62"/>
        <v xml:space="preserve"> </v>
      </c>
      <c r="AI198">
        <f t="shared" si="70"/>
        <v>19</v>
      </c>
      <c r="AJ198" t="str">
        <f t="shared" si="71"/>
        <v xml:space="preserve"> </v>
      </c>
      <c r="AK198" t="str">
        <f t="shared" si="63"/>
        <v xml:space="preserve"> </v>
      </c>
      <c r="AL198">
        <f t="shared" si="64"/>
        <v>-60.312805472085799</v>
      </c>
      <c r="AM198" t="str">
        <f t="shared" si="72"/>
        <v xml:space="preserve"> </v>
      </c>
      <c r="AN198">
        <f t="shared" si="73"/>
        <v>7</v>
      </c>
      <c r="AO198" t="s">
        <v>591</v>
      </c>
      <c r="AP198" t="s">
        <v>1248</v>
      </c>
      <c r="AQ198" t="e">
        <v>#VALUE!</v>
      </c>
      <c r="AR198">
        <v>-42.315147502051119</v>
      </c>
      <c r="AS198">
        <v>7.5206991720331295</v>
      </c>
      <c r="AT198" t="e">
        <v>#VALUE!</v>
      </c>
      <c r="AU198">
        <v>42.315147502051119</v>
      </c>
      <c r="AV198" t="s">
        <v>1535</v>
      </c>
    </row>
    <row r="199" spans="1:48" x14ac:dyDescent="0.25">
      <c r="A199">
        <v>2.019999999999998E-9</v>
      </c>
      <c r="B199" t="s">
        <v>556</v>
      </c>
      <c r="C199" s="3">
        <v>26</v>
      </c>
      <c r="D199" s="3">
        <v>1</v>
      </c>
      <c r="E199" s="3">
        <v>8</v>
      </c>
      <c r="F199" s="3">
        <v>35</v>
      </c>
      <c r="G199" s="4">
        <v>12</v>
      </c>
      <c r="H199" s="4">
        <v>11.26</v>
      </c>
      <c r="I199" s="5">
        <v>5060.9897835800002</v>
      </c>
      <c r="J199" s="4" t="s">
        <v>1234</v>
      </c>
      <c r="K199" s="4">
        <v>16.706231454005934</v>
      </c>
      <c r="L199" s="4">
        <v>4.6891885350693281</v>
      </c>
      <c r="M199" s="4">
        <v>4.7389705000743367</v>
      </c>
      <c r="N199" s="4">
        <v>0.129</v>
      </c>
      <c r="O199" s="4">
        <v>-82.567567567567565</v>
      </c>
      <c r="P199" s="4">
        <v>1.3055062166962699</v>
      </c>
      <c r="Q199" s="36">
        <f t="shared" si="50"/>
        <v>74.285714287734294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 xml:space="preserve"> </v>
      </c>
      <c r="V199" s="37" t="str">
        <f t="shared" si="55"/>
        <v xml:space="preserve"> </v>
      </c>
      <c r="W199" s="37" t="str">
        <f t="shared" si="56"/>
        <v/>
      </c>
      <c r="X199" s="37">
        <f t="shared" si="57"/>
        <v>-0.68801987124961439</v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>
        <f t="shared" si="59"/>
        <v>2</v>
      </c>
      <c r="AC199" t="str">
        <f t="shared" si="67"/>
        <v xml:space="preserve"> </v>
      </c>
      <c r="AD199" s="1" t="str">
        <f t="shared" si="60"/>
        <v xml:space="preserve"> </v>
      </c>
      <c r="AE199">
        <f t="shared" si="68"/>
        <v>82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>
        <f t="shared" si="64"/>
        <v>-82.567567565547563</v>
      </c>
      <c r="AM199" t="str">
        <f t="shared" si="72"/>
        <v xml:space="preserve"> </v>
      </c>
      <c r="AN199">
        <f t="shared" si="73"/>
        <v>14</v>
      </c>
      <c r="AO199" t="s">
        <v>556</v>
      </c>
      <c r="AP199" t="s">
        <v>1291</v>
      </c>
      <c r="AQ199" t="e">
        <v>#VALUE!</v>
      </c>
      <c r="AR199">
        <v>68.801987124961443</v>
      </c>
      <c r="AS199">
        <v>6.5719360568383678</v>
      </c>
      <c r="AT199" t="e">
        <v>#VALUE!</v>
      </c>
      <c r="AU199">
        <v>-68.801987124961443</v>
      </c>
      <c r="AV199" t="s">
        <v>1536</v>
      </c>
    </row>
    <row r="200" spans="1:48" x14ac:dyDescent="0.25">
      <c r="A200">
        <v>2.0299999999999982E-9</v>
      </c>
      <c r="B200" t="s">
        <v>828</v>
      </c>
      <c r="C200" s="3">
        <v>13</v>
      </c>
      <c r="D200" s="3">
        <v>3</v>
      </c>
      <c r="E200" s="3">
        <v>15</v>
      </c>
      <c r="F200" s="3">
        <v>31</v>
      </c>
      <c r="G200" s="4">
        <v>140</v>
      </c>
      <c r="H200" s="4">
        <v>149.76</v>
      </c>
      <c r="I200" s="5">
        <v>24310.851552</v>
      </c>
      <c r="J200" s="4" t="s">
        <v>1234</v>
      </c>
      <c r="K200" s="4" t="s">
        <v>1234</v>
      </c>
      <c r="L200" s="4">
        <v>30.339027721976699</v>
      </c>
      <c r="M200" s="4">
        <v>26.507369219176354</v>
      </c>
      <c r="N200" s="4">
        <v>3.2520000000000002</v>
      </c>
      <c r="O200" s="4">
        <v>31.659919028340077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 xml:space="preserve"> </v>
      </c>
      <c r="V200" s="37" t="str">
        <f t="shared" ref="V200:V263" si="79">IF(ISERROR((IF(((J200/$J$6-1))&lt;($V$5/100),((J200/$J$6-1)),"")))=TRUE," ",((IF(((J200/$J$6-1))&lt;($V$5/100),((J200/$J$6-1)),""))))</f>
        <v xml:space="preserve"> </v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828</v>
      </c>
      <c r="AP200" t="s">
        <v>1252</v>
      </c>
      <c r="AQ200" t="e">
        <v>#VALUE!</v>
      </c>
      <c r="AR200">
        <v>-101.85099626675319</v>
      </c>
      <c r="AS200">
        <v>-6.5170940170940161</v>
      </c>
      <c r="AT200" t="e">
        <v>#VALUE!</v>
      </c>
      <c r="AU200">
        <v>101.85099626675319</v>
      </c>
      <c r="AV200" t="s">
        <v>1537</v>
      </c>
    </row>
    <row r="201" spans="1:48" x14ac:dyDescent="0.25">
      <c r="A201">
        <v>2.0399999999999983E-9</v>
      </c>
      <c r="B201" t="s">
        <v>319</v>
      </c>
      <c r="C201" s="3">
        <v>9</v>
      </c>
      <c r="D201" s="3">
        <v>0</v>
      </c>
      <c r="E201" s="3">
        <v>11</v>
      </c>
      <c r="F201" s="3">
        <v>20</v>
      </c>
      <c r="G201" s="4">
        <v>75</v>
      </c>
      <c r="H201" s="4">
        <v>70.06</v>
      </c>
      <c r="I201" s="5">
        <v>23623.938728839999</v>
      </c>
      <c r="J201" s="4">
        <v>24.275814275814277</v>
      </c>
      <c r="K201" s="4">
        <v>28.204508856682772</v>
      </c>
      <c r="L201" s="4">
        <v>19.720424220963174</v>
      </c>
      <c r="M201" s="4">
        <v>21.248267989142835</v>
      </c>
      <c r="N201" s="4">
        <v>2.8860000000000001</v>
      </c>
      <c r="O201" s="4">
        <v>-17.068965517241374</v>
      </c>
      <c r="P201" s="4">
        <v>0.43962318013131602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319</v>
      </c>
      <c r="AP201" t="s">
        <v>1237</v>
      </c>
      <c r="AQ201">
        <v>-4.3152096597196099</v>
      </c>
      <c r="AR201">
        <v>-31.203521493241727</v>
      </c>
      <c r="AS201">
        <v>7.0510990579503163</v>
      </c>
      <c r="AT201">
        <v>4.3152096597196099</v>
      </c>
      <c r="AU201">
        <v>31.203521493241727</v>
      </c>
      <c r="AV201" t="s">
        <v>1538</v>
      </c>
    </row>
    <row r="202" spans="1:48" x14ac:dyDescent="0.25">
      <c r="A202">
        <v>2.0499999999999985E-9</v>
      </c>
      <c r="B202" t="s">
        <v>314</v>
      </c>
      <c r="C202" s="3">
        <v>12</v>
      </c>
      <c r="D202" s="3">
        <v>2</v>
      </c>
      <c r="E202" s="3">
        <v>7</v>
      </c>
      <c r="F202" s="3">
        <v>21</v>
      </c>
      <c r="G202" s="4">
        <v>162</v>
      </c>
      <c r="H202" s="4">
        <v>151.06</v>
      </c>
      <c r="I202" s="5">
        <v>43350.012978999999</v>
      </c>
      <c r="J202" s="4">
        <v>13.652056032535022</v>
      </c>
      <c r="K202" s="4">
        <v>13.323337449285587</v>
      </c>
      <c r="L202" s="4">
        <v>10.957222954536846</v>
      </c>
      <c r="M202" s="4">
        <v>10.740327428969971</v>
      </c>
      <c r="N202" s="4">
        <v>11.065</v>
      </c>
      <c r="O202" s="4">
        <v>-7.6377295492487551</v>
      </c>
      <c r="P202" s="4">
        <v>3.0696412021713231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/>
      </c>
      <c r="V202" s="37">
        <f t="shared" si="79"/>
        <v>-0.41335970396718569</v>
      </c>
      <c r="W202" s="37" t="str">
        <f t="shared" si="80"/>
        <v/>
      </c>
      <c r="X202" s="37">
        <f t="shared" si="81"/>
        <v>-0.2709962923142426</v>
      </c>
      <c r="Y202" t="str">
        <f t="shared" si="65"/>
        <v xml:space="preserve"> </v>
      </c>
      <c r="Z202" s="1">
        <f t="shared" si="82"/>
        <v>57</v>
      </c>
      <c r="AA202" t="str">
        <f t="shared" si="66"/>
        <v xml:space="preserve"> </v>
      </c>
      <c r="AB202" s="1">
        <f t="shared" si="83"/>
        <v>82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>
        <f t="shared" si="85"/>
        <v>3.0696412042213232</v>
      </c>
      <c r="AH202" t="str">
        <f t="shared" si="86"/>
        <v xml:space="preserve"> </v>
      </c>
      <c r="AI202">
        <f t="shared" si="70"/>
        <v>86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314</v>
      </c>
      <c r="AP202" t="s">
        <v>1237</v>
      </c>
      <c r="AQ202">
        <v>41.335970396718565</v>
      </c>
      <c r="AR202">
        <v>27.09962923142426</v>
      </c>
      <c r="AS202">
        <v>7.2421554349265227</v>
      </c>
      <c r="AT202">
        <v>-41.335970396718565</v>
      </c>
      <c r="AU202">
        <v>-27.09962923142426</v>
      </c>
      <c r="AV202" t="s">
        <v>1539</v>
      </c>
    </row>
    <row r="203" spans="1:48" x14ac:dyDescent="0.25">
      <c r="A203">
        <v>2.0599999999999987E-9</v>
      </c>
      <c r="B203" t="s">
        <v>224</v>
      </c>
      <c r="C203" s="3">
        <v>13</v>
      </c>
      <c r="D203" s="3">
        <v>0</v>
      </c>
      <c r="E203" s="3">
        <v>9</v>
      </c>
      <c r="F203" s="3">
        <v>22</v>
      </c>
      <c r="G203" s="4">
        <v>12</v>
      </c>
      <c r="H203" s="4">
        <v>11.07</v>
      </c>
      <c r="I203" s="5">
        <v>96971.794110000003</v>
      </c>
      <c r="J203" s="4" t="s">
        <v>1234</v>
      </c>
      <c r="K203" s="4">
        <v>29.285714285714285</v>
      </c>
      <c r="L203" s="4">
        <v>19.272935893627803</v>
      </c>
      <c r="M203" s="4">
        <v>12.299409475597381</v>
      </c>
      <c r="N203" s="4">
        <v>5.3999999999999999E-2</v>
      </c>
      <c r="O203" s="4">
        <v>-91.692307692307679</v>
      </c>
      <c r="P203" s="4">
        <v>0.37037037037037041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 xml:space="preserve"> </v>
      </c>
      <c r="V203" s="37" t="str">
        <f t="shared" si="79"/>
        <v xml:space="preserve"> </v>
      </c>
      <c r="W203" s="37" t="str">
        <f t="shared" si="80"/>
        <v/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>
        <f t="shared" si="88"/>
        <v>-91.692307690247674</v>
      </c>
      <c r="AM203" t="str">
        <f t="shared" si="72"/>
        <v xml:space="preserve"> </v>
      </c>
      <c r="AN203">
        <f t="shared" si="73"/>
        <v>15</v>
      </c>
      <c r="AO203" t="s">
        <v>224</v>
      </c>
      <c r="AP203" t="s">
        <v>1237</v>
      </c>
      <c r="AQ203" t="e">
        <v>#VALUE!</v>
      </c>
      <c r="AR203">
        <v>-28.226301342414082</v>
      </c>
      <c r="AS203">
        <v>8.4010840108400977</v>
      </c>
      <c r="AT203" t="e">
        <v>#VALUE!</v>
      </c>
      <c r="AU203">
        <v>28.226301342414082</v>
      </c>
      <c r="AV203" t="s">
        <v>1540</v>
      </c>
    </row>
    <row r="204" spans="1:48" x14ac:dyDescent="0.25">
      <c r="A204">
        <v>2.0699999999999988E-9</v>
      </c>
      <c r="B204" t="s">
        <v>440</v>
      </c>
      <c r="C204" s="3">
        <v>16</v>
      </c>
      <c r="D204" s="3">
        <v>2</v>
      </c>
      <c r="E204" s="3">
        <v>16</v>
      </c>
      <c r="F204" s="3">
        <v>34</v>
      </c>
      <c r="G204" s="4">
        <v>74</v>
      </c>
      <c r="H204" s="4">
        <v>66.98</v>
      </c>
      <c r="I204" s="5">
        <v>83961.315420020008</v>
      </c>
      <c r="J204" s="4">
        <v>9.8067349926793561</v>
      </c>
      <c r="K204" s="4">
        <v>9.921493112131536</v>
      </c>
      <c r="L204" s="4">
        <v>7.8045015566805391</v>
      </c>
      <c r="M204" s="4">
        <v>7.0713559236295023</v>
      </c>
      <c r="N204" s="4">
        <v>6.83</v>
      </c>
      <c r="O204" s="4">
        <v>3.0165912518853721</v>
      </c>
      <c r="P204" s="4">
        <v>4.1460137354434154</v>
      </c>
      <c r="Q204" s="36" t="str">
        <f t="shared" si="74"/>
        <v xml:space="preserve"> </v>
      </c>
      <c r="R204" t="str">
        <f t="shared" si="75"/>
        <v xml:space="preserve"> </v>
      </c>
      <c r="S204" s="37">
        <f t="shared" si="76"/>
        <v>0.10480740726558074</v>
      </c>
      <c r="T204" s="37" t="str">
        <f t="shared" si="77"/>
        <v/>
      </c>
      <c r="U204" s="37" t="str">
        <f t="shared" si="78"/>
        <v/>
      </c>
      <c r="V204" s="37">
        <f t="shared" si="79"/>
        <v>-0.57859637365167549</v>
      </c>
      <c r="W204" s="37" t="str">
        <f t="shared" si="80"/>
        <v/>
      </c>
      <c r="X204" s="37">
        <f t="shared" si="81"/>
        <v>-0.48075250498543232</v>
      </c>
      <c r="Y204" t="str">
        <f t="shared" si="65"/>
        <v xml:space="preserve"> </v>
      </c>
      <c r="Z204" s="1">
        <f t="shared" si="82"/>
        <v>12</v>
      </c>
      <c r="AA204" t="str">
        <f t="shared" si="66"/>
        <v xml:space="preserve"> </v>
      </c>
      <c r="AB204" s="1">
        <f t="shared" si="83"/>
        <v>22</v>
      </c>
      <c r="AC204">
        <f t="shared" si="67"/>
        <v>130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>
        <f t="shared" si="85"/>
        <v>4.1460137375134156</v>
      </c>
      <c r="AH204" t="str">
        <f t="shared" si="86"/>
        <v xml:space="preserve"> </v>
      </c>
      <c r="AI204">
        <f t="shared" si="70"/>
        <v>40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440</v>
      </c>
      <c r="AP204" t="s">
        <v>1270</v>
      </c>
      <c r="AQ204">
        <v>57.859637365167551</v>
      </c>
      <c r="AR204">
        <v>48.075250498543234</v>
      </c>
      <c r="AS204">
        <v>10.480740519558074</v>
      </c>
      <c r="AT204">
        <v>-57.859637365167551</v>
      </c>
      <c r="AU204">
        <v>-48.075250498543234</v>
      </c>
      <c r="AV204" t="s">
        <v>1541</v>
      </c>
    </row>
    <row r="205" spans="1:48" x14ac:dyDescent="0.25">
      <c r="A205">
        <v>2.079999999999999E-9</v>
      </c>
      <c r="B205" t="s">
        <v>315</v>
      </c>
      <c r="C205" s="3">
        <v>5</v>
      </c>
      <c r="D205" s="3">
        <v>2</v>
      </c>
      <c r="E205" s="3">
        <v>12</v>
      </c>
      <c r="F205" s="3">
        <v>19</v>
      </c>
      <c r="G205" s="4">
        <v>62.5</v>
      </c>
      <c r="H205" s="4">
        <v>55.29</v>
      </c>
      <c r="I205" s="5">
        <v>33806.329503419998</v>
      </c>
      <c r="J205" s="4">
        <v>15.504767246214245</v>
      </c>
      <c r="K205" s="4">
        <v>14.795290339844795</v>
      </c>
      <c r="L205" s="4">
        <v>12.373040557903785</v>
      </c>
      <c r="M205" s="4">
        <v>12.310945058961487</v>
      </c>
      <c r="N205" s="4">
        <v>3.7370000000000001</v>
      </c>
      <c r="O205" s="4">
        <v>3.5180055401662114</v>
      </c>
      <c r="P205" s="4">
        <v>3.6570808464460125</v>
      </c>
      <c r="Q205" s="36" t="str">
        <f t="shared" si="74"/>
        <v xml:space="preserve"> </v>
      </c>
      <c r="R205" t="str">
        <f t="shared" si="75"/>
        <v xml:space="preserve"> </v>
      </c>
      <c r="S205" s="37">
        <f t="shared" si="76"/>
        <v>0.13040332998739729</v>
      </c>
      <c r="T205" s="37" t="str">
        <f t="shared" si="77"/>
        <v/>
      </c>
      <c r="U205" s="37" t="str">
        <f t="shared" si="78"/>
        <v/>
      </c>
      <c r="V205" s="37">
        <f t="shared" si="79"/>
        <v>-0.33374714947239759</v>
      </c>
      <c r="W205" s="37" t="str">
        <f t="shared" si="80"/>
        <v/>
      </c>
      <c r="X205" s="37">
        <f t="shared" si="81"/>
        <v>-0.1767994062470567</v>
      </c>
      <c r="Y205" t="str">
        <f t="shared" si="65"/>
        <v xml:space="preserve"> </v>
      </c>
      <c r="Z205" s="1">
        <f t="shared" si="82"/>
        <v>78</v>
      </c>
      <c r="AA205" t="str">
        <f t="shared" si="66"/>
        <v xml:space="preserve"> </v>
      </c>
      <c r="AB205" s="1">
        <f t="shared" si="83"/>
        <v>117</v>
      </c>
      <c r="AC205">
        <f t="shared" si="67"/>
        <v>89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3.6570808485260127</v>
      </c>
      <c r="AH205" t="str">
        <f t="shared" si="86"/>
        <v xml:space="preserve"> </v>
      </c>
      <c r="AI205">
        <f t="shared" si="70"/>
        <v>59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315</v>
      </c>
      <c r="AP205" t="s">
        <v>1235</v>
      </c>
      <c r="AQ205">
        <v>33.37471494723976</v>
      </c>
      <c r="AR205">
        <v>17.679940624705669</v>
      </c>
      <c r="AS205">
        <v>13.040332790739729</v>
      </c>
      <c r="AT205">
        <v>-33.37471494723976</v>
      </c>
      <c r="AU205">
        <v>-17.679940624705669</v>
      </c>
      <c r="AV205" t="s">
        <v>1542</v>
      </c>
    </row>
    <row r="206" spans="1:48" x14ac:dyDescent="0.25">
      <c r="A206">
        <v>2.0899999999999992E-9</v>
      </c>
      <c r="B206" t="s">
        <v>1158</v>
      </c>
      <c r="C206" s="3">
        <v>2</v>
      </c>
      <c r="D206" s="3">
        <v>2</v>
      </c>
      <c r="E206" s="3">
        <v>4</v>
      </c>
      <c r="F206" s="3">
        <v>8</v>
      </c>
      <c r="G206" s="4">
        <v>96</v>
      </c>
      <c r="H206" s="4">
        <v>95.71</v>
      </c>
      <c r="I206" s="5">
        <v>10017.199924289998</v>
      </c>
      <c r="J206" s="4">
        <v>13.953929144190115</v>
      </c>
      <c r="K206" s="4">
        <v>12.76814300960512</v>
      </c>
      <c r="L206" s="4" t="s">
        <v>1234</v>
      </c>
      <c r="M206" s="4" t="s">
        <v>1234</v>
      </c>
      <c r="N206" s="4">
        <v>6.859</v>
      </c>
      <c r="O206" s="4">
        <v>1.6148148148148147</v>
      </c>
      <c r="P206" s="4">
        <v>0.8254100929892384</v>
      </c>
      <c r="Q206" s="36" t="str">
        <f t="shared" si="74"/>
        <v xml:space="preserve"> </v>
      </c>
      <c r="R206" t="str">
        <f t="shared" si="75"/>
        <v xml:space="preserve"> </v>
      </c>
      <c r="S206" s="37" t="str">
        <f t="shared" si="76"/>
        <v/>
      </c>
      <c r="T206" s="37" t="str">
        <f t="shared" si="77"/>
        <v/>
      </c>
      <c r="U206" s="37" t="str">
        <f t="shared" si="78"/>
        <v/>
      </c>
      <c r="V206" s="37">
        <f t="shared" si="79"/>
        <v>-0.40038796321519532</v>
      </c>
      <c r="W206" s="37" t="str">
        <f t="shared" si="80"/>
        <v xml:space="preserve"> </v>
      </c>
      <c r="X206" s="37" t="str">
        <f t="shared" si="81"/>
        <v xml:space="preserve"> </v>
      </c>
      <c r="Y206" t="str">
        <f t="shared" si="65"/>
        <v xml:space="preserve"> </v>
      </c>
      <c r="Z206" s="1">
        <f t="shared" si="82"/>
        <v>61</v>
      </c>
      <c r="AA206" t="str">
        <f t="shared" si="66"/>
        <v xml:space="preserve"> </v>
      </c>
      <c r="AB206" s="1" t="str">
        <f t="shared" si="83"/>
        <v xml:space="preserve"> </v>
      </c>
      <c r="AC206" t="str">
        <f t="shared" si="67"/>
        <v xml:space="preserve"> 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 t="str">
        <f t="shared" si="85"/>
        <v xml:space="preserve"> </v>
      </c>
      <c r="AH206" t="str">
        <f t="shared" si="86"/>
        <v xml:space="preserve"> </v>
      </c>
      <c r="AI206" t="str">
        <f t="shared" si="70"/>
        <v xml:space="preserve"> 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1158</v>
      </c>
      <c r="AP206" t="s">
        <v>1239</v>
      </c>
      <c r="AQ206">
        <v>40.038796321519534</v>
      </c>
      <c r="AR206" t="e">
        <v>#VALUE!</v>
      </c>
      <c r="AS206">
        <v>0.30299864173022328</v>
      </c>
      <c r="AT206">
        <v>-40.038796321519534</v>
      </c>
      <c r="AU206" t="e">
        <v>#VALUE!</v>
      </c>
      <c r="AV206" t="s">
        <v>1543</v>
      </c>
    </row>
    <row r="207" spans="1:48" x14ac:dyDescent="0.25">
      <c r="A207">
        <v>2.0999999999999994E-9</v>
      </c>
      <c r="B207" t="s">
        <v>291</v>
      </c>
      <c r="C207" s="3">
        <v>7</v>
      </c>
      <c r="D207" s="3">
        <v>1</v>
      </c>
      <c r="E207" s="3">
        <v>6</v>
      </c>
      <c r="F207" s="3">
        <v>14</v>
      </c>
      <c r="G207" s="4">
        <v>40</v>
      </c>
      <c r="H207" s="4">
        <v>37.94</v>
      </c>
      <c r="I207" s="5">
        <v>28986.540500259998</v>
      </c>
      <c r="J207" s="4">
        <v>27.856093979441994</v>
      </c>
      <c r="K207" s="4">
        <v>20.021108179419524</v>
      </c>
      <c r="L207" s="4">
        <v>11.839516762257269</v>
      </c>
      <c r="M207" s="4">
        <v>9.4466860457703827</v>
      </c>
      <c r="N207" s="4">
        <v>1.3620000000000001</v>
      </c>
      <c r="O207" s="4">
        <v>-22.61363636363636</v>
      </c>
      <c r="P207" s="4">
        <v>2.5039536109646812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>
        <f t="shared" si="81"/>
        <v>-0.21229570186672808</v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>
        <f t="shared" si="83"/>
        <v>103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291</v>
      </c>
      <c r="AP207" t="s">
        <v>1252</v>
      </c>
      <c r="AQ207">
        <v>-19.699971780611914</v>
      </c>
      <c r="AR207">
        <v>21.229570186672809</v>
      </c>
      <c r="AS207">
        <v>5.4296257248286794</v>
      </c>
      <c r="AT207">
        <v>19.699971780611914</v>
      </c>
      <c r="AU207">
        <v>-21.229570186672809</v>
      </c>
      <c r="AV207" t="s">
        <v>1544</v>
      </c>
    </row>
    <row r="208" spans="1:48" x14ac:dyDescent="0.25">
      <c r="A208">
        <v>2.1099999999999995E-9</v>
      </c>
      <c r="B208" t="s">
        <v>243</v>
      </c>
      <c r="C208" s="3">
        <v>18</v>
      </c>
      <c r="D208" s="3">
        <v>0</v>
      </c>
      <c r="E208" s="3">
        <v>2</v>
      </c>
      <c r="F208" s="3">
        <v>20</v>
      </c>
      <c r="G208" s="4">
        <v>57.5</v>
      </c>
      <c r="H208" s="4">
        <v>55.08</v>
      </c>
      <c r="I208" s="5">
        <v>78836.422608000008</v>
      </c>
      <c r="J208" s="4">
        <v>11.906614785992216</v>
      </c>
      <c r="K208" s="4">
        <v>9.204545454545455</v>
      </c>
      <c r="L208" s="4">
        <v>5.9047659507609405</v>
      </c>
      <c r="M208" s="4">
        <v>4.7919153475442542</v>
      </c>
      <c r="N208" s="4">
        <v>4.6260000000000003</v>
      </c>
      <c r="O208" s="4">
        <v>-4.024896265560165</v>
      </c>
      <c r="P208" s="4">
        <v>1.4451706608569355</v>
      </c>
      <c r="Q208" s="36">
        <f t="shared" si="74"/>
        <v>90.000000002109999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>
        <f t="shared" si="79"/>
        <v>-0.48836277801987993</v>
      </c>
      <c r="W208" s="37" t="str">
        <f t="shared" si="80"/>
        <v/>
      </c>
      <c r="X208" s="37">
        <f t="shared" si="81"/>
        <v>-0.60714532423208378</v>
      </c>
      <c r="Y208" t="str">
        <f t="shared" si="65"/>
        <v xml:space="preserve"> </v>
      </c>
      <c r="Z208" s="1">
        <f t="shared" si="82"/>
        <v>37</v>
      </c>
      <c r="AA208" t="str">
        <f t="shared" si="66"/>
        <v xml:space="preserve"> </v>
      </c>
      <c r="AB208" s="1">
        <f t="shared" si="83"/>
        <v>6</v>
      </c>
      <c r="AC208" t="str">
        <f t="shared" si="67"/>
        <v xml:space="preserve"> </v>
      </c>
      <c r="AD208" s="1" t="str">
        <f t="shared" si="84"/>
        <v xml:space="preserve"> </v>
      </c>
      <c r="AE208">
        <f t="shared" si="68"/>
        <v>14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243</v>
      </c>
      <c r="AP208" t="s">
        <v>1244</v>
      </c>
      <c r="AQ208">
        <v>48.83627780198799</v>
      </c>
      <c r="AR208">
        <v>60.714532423208375</v>
      </c>
      <c r="AS208">
        <v>4.3936092955700889</v>
      </c>
      <c r="AT208">
        <v>-48.83627780198799</v>
      </c>
      <c r="AU208">
        <v>-60.714532423208375</v>
      </c>
      <c r="AV208" t="s">
        <v>1545</v>
      </c>
    </row>
    <row r="209" spans="1:48" x14ac:dyDescent="0.25">
      <c r="A209">
        <v>2.1199999999999997E-9</v>
      </c>
      <c r="B209" t="s">
        <v>572</v>
      </c>
      <c r="C209" s="3">
        <v>12</v>
      </c>
      <c r="D209" s="3">
        <v>0</v>
      </c>
      <c r="E209" s="3">
        <v>0</v>
      </c>
      <c r="F209" s="3">
        <v>12</v>
      </c>
      <c r="G209" s="4">
        <v>2025</v>
      </c>
      <c r="H209" s="4">
        <v>1891.25</v>
      </c>
      <c r="I209" s="5">
        <v>1276993.6166640501</v>
      </c>
      <c r="J209" s="4">
        <v>33.212454341107048</v>
      </c>
      <c r="K209" s="4">
        <v>27.78145014395675</v>
      </c>
      <c r="L209" s="4">
        <v>18.176211500682687</v>
      </c>
      <c r="M209" s="4">
        <v>14.918851326635757</v>
      </c>
      <c r="N209" s="4">
        <v>56.944000000000003</v>
      </c>
      <c r="O209" s="4">
        <v>25.598835414001503</v>
      </c>
      <c r="P209" s="4">
        <v>0</v>
      </c>
      <c r="Q209" s="36">
        <f t="shared" si="74"/>
        <v>100.00000000212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>
        <f t="shared" si="68"/>
        <v>2</v>
      </c>
      <c r="AF209" t="str">
        <f t="shared" si="69"/>
        <v xml:space="preserve"> </v>
      </c>
      <c r="AG209" t="str">
        <f t="shared" si="85"/>
        <v xml:space="preserve"> </v>
      </c>
      <c r="AH209" t="str">
        <f t="shared" si="86"/>
        <v xml:space="preserve"> </v>
      </c>
      <c r="AI209" t="str">
        <f t="shared" si="70"/>
        <v xml:space="preserve"> 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572</v>
      </c>
      <c r="AP209" t="s">
        <v>1328</v>
      </c>
      <c r="AQ209">
        <v>-42.716701427319514</v>
      </c>
      <c r="AR209">
        <v>-20.929597131103318</v>
      </c>
      <c r="AS209">
        <v>7.0720423000660837</v>
      </c>
      <c r="AT209">
        <v>42.716701427319514</v>
      </c>
      <c r="AU209">
        <v>20.929597131103318</v>
      </c>
      <c r="AV209" t="s">
        <v>1546</v>
      </c>
    </row>
    <row r="210" spans="1:48" x14ac:dyDescent="0.25">
      <c r="A210">
        <v>2.1299999999999999E-9</v>
      </c>
      <c r="B210" t="s">
        <v>539</v>
      </c>
      <c r="C210" s="3">
        <v>39</v>
      </c>
      <c r="D210" s="3">
        <v>0</v>
      </c>
      <c r="E210" s="3">
        <v>4</v>
      </c>
      <c r="F210" s="3">
        <v>43</v>
      </c>
      <c r="G210" s="4">
        <v>2000</v>
      </c>
      <c r="H210" s="4">
        <v>1884.15</v>
      </c>
      <c r="I210" s="5">
        <v>1276993.6166640501</v>
      </c>
      <c r="J210" s="4">
        <v>33.087770441135149</v>
      </c>
      <c r="K210" s="4">
        <v>27.67715494447382</v>
      </c>
      <c r="L210" s="4">
        <v>18.176211500682687</v>
      </c>
      <c r="M210" s="4">
        <v>14.918851326635757</v>
      </c>
      <c r="N210" s="4">
        <v>56.944000000000003</v>
      </c>
      <c r="O210" s="4">
        <v>25.598835414001503</v>
      </c>
      <c r="P210" s="4">
        <v>0</v>
      </c>
      <c r="Q210" s="36">
        <f t="shared" si="74"/>
        <v>90.697674420734643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>
        <f t="shared" si="68"/>
        <v>13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539</v>
      </c>
      <c r="AP210" t="s">
        <v>1328</v>
      </c>
      <c r="AQ210">
        <v>-42.180924253421857</v>
      </c>
      <c r="AR210">
        <v>-20.929597131103318</v>
      </c>
      <c r="AS210">
        <v>6.1486612000106078</v>
      </c>
      <c r="AT210">
        <v>42.180924253421857</v>
      </c>
      <c r="AU210">
        <v>20.929597131103318</v>
      </c>
      <c r="AV210" t="s">
        <v>1546</v>
      </c>
    </row>
    <row r="211" spans="1:48" x14ac:dyDescent="0.25">
      <c r="A211">
        <v>2.1400000000000001E-9</v>
      </c>
      <c r="B211" t="s">
        <v>316</v>
      </c>
      <c r="C211" s="3">
        <v>2</v>
      </c>
      <c r="D211" s="3">
        <v>2</v>
      </c>
      <c r="E211" s="3">
        <v>10</v>
      </c>
      <c r="F211" s="3">
        <v>14</v>
      </c>
      <c r="G211" s="4">
        <v>100</v>
      </c>
      <c r="H211" s="4">
        <v>102.22</v>
      </c>
      <c r="I211" s="5">
        <v>14749.288329659999</v>
      </c>
      <c r="J211" s="4">
        <v>19.748840803709427</v>
      </c>
      <c r="K211" s="4">
        <v>17.752691906912123</v>
      </c>
      <c r="L211" s="4">
        <v>13.005278294573644</v>
      </c>
      <c r="M211" s="4">
        <v>11.096998808730859</v>
      </c>
      <c r="N211" s="4">
        <v>5.1760000000000002</v>
      </c>
      <c r="O211" s="4">
        <v>-9.033391915641479</v>
      </c>
      <c r="P211" s="4">
        <v>3.17159068675406</v>
      </c>
      <c r="Q211" s="36" t="str">
        <f t="shared" si="74"/>
        <v xml:space="preserve"> </v>
      </c>
      <c r="R211" t="str">
        <f t="shared" si="75"/>
        <v xml:space="preserve"> </v>
      </c>
      <c r="S211" s="37" t="str">
        <f t="shared" si="76"/>
        <v/>
      </c>
      <c r="T211" s="37" t="str">
        <f t="shared" si="77"/>
        <v/>
      </c>
      <c r="U211" s="37" t="str">
        <f t="shared" si="78"/>
        <v/>
      </c>
      <c r="V211" s="37">
        <f t="shared" si="79"/>
        <v>-0.15137574971982148</v>
      </c>
      <c r="W211" s="37" t="str">
        <f t="shared" si="80"/>
        <v/>
      </c>
      <c r="X211" s="37">
        <f t="shared" si="81"/>
        <v>-0.13473549497286463</v>
      </c>
      <c r="Y211" t="str">
        <f t="shared" si="65"/>
        <v xml:space="preserve"> </v>
      </c>
      <c r="Z211" s="1">
        <f t="shared" si="82"/>
        <v>128</v>
      </c>
      <c r="AA211" t="str">
        <f t="shared" si="66"/>
        <v xml:space="preserve"> </v>
      </c>
      <c r="AB211" s="1">
        <f t="shared" si="83"/>
        <v>134</v>
      </c>
      <c r="AC211" t="str">
        <f t="shared" si="67"/>
        <v xml:space="preserve"> 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3.1715906888940602</v>
      </c>
      <c r="AH211" t="str">
        <f t="shared" si="86"/>
        <v xml:space="preserve"> </v>
      </c>
      <c r="AI211">
        <f t="shared" si="70"/>
        <v>81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316</v>
      </c>
      <c r="AP211" t="s">
        <v>1244</v>
      </c>
      <c r="AQ211">
        <v>15.137574971982149</v>
      </c>
      <c r="AR211">
        <v>13.473549497286463</v>
      </c>
      <c r="AS211">
        <v>-2.17178634318137</v>
      </c>
      <c r="AT211">
        <v>-15.137574971982149</v>
      </c>
      <c r="AU211">
        <v>-13.473549497286463</v>
      </c>
      <c r="AV211" t="s">
        <v>1547</v>
      </c>
    </row>
    <row r="212" spans="1:48" x14ac:dyDescent="0.25">
      <c r="A212">
        <v>2.1500000000000002E-9</v>
      </c>
      <c r="B212" t="s">
        <v>611</v>
      </c>
      <c r="C212" s="3">
        <v>30</v>
      </c>
      <c r="D212" s="3">
        <v>0</v>
      </c>
      <c r="E212" s="3">
        <v>8</v>
      </c>
      <c r="F212" s="3">
        <v>38</v>
      </c>
      <c r="G212" s="4">
        <v>214</v>
      </c>
      <c r="H212" s="4">
        <v>189.26</v>
      </c>
      <c r="I212" s="5">
        <v>56652.570963159997</v>
      </c>
      <c r="J212" s="4">
        <v>30.132144562967682</v>
      </c>
      <c r="K212" s="4">
        <v>23.911560328490207</v>
      </c>
      <c r="L212" s="4">
        <v>20.975740499315556</v>
      </c>
      <c r="M212" s="4">
        <v>17.638000906048077</v>
      </c>
      <c r="N212" s="4">
        <v>6.2809999999999997</v>
      </c>
      <c r="O212" s="4">
        <v>0.98070739549839148</v>
      </c>
      <c r="P212" s="4">
        <v>0.41847194335834303</v>
      </c>
      <c r="Q212" s="36">
        <f t="shared" si="74"/>
        <v>78.947368423202633</v>
      </c>
      <c r="R212" t="str">
        <f t="shared" si="75"/>
        <v xml:space="preserve"> </v>
      </c>
      <c r="S212" s="37">
        <f t="shared" si="76"/>
        <v>0.13071964708289668</v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>
        <f t="shared" si="67"/>
        <v>88</v>
      </c>
      <c r="AD212" s="1" t="str">
        <f t="shared" si="84"/>
        <v xml:space="preserve"> </v>
      </c>
      <c r="AE212">
        <f t="shared" si="68"/>
        <v>51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611</v>
      </c>
      <c r="AP212" t="s">
        <v>1252</v>
      </c>
      <c r="AQ212">
        <v>-29.480352002632102</v>
      </c>
      <c r="AR212">
        <v>-39.555365980062753</v>
      </c>
      <c r="AS212">
        <v>13.071964493289666</v>
      </c>
      <c r="AT212">
        <v>29.480352002632102</v>
      </c>
      <c r="AU212">
        <v>39.555365980062753</v>
      </c>
      <c r="AV212" t="s">
        <v>1548</v>
      </c>
    </row>
    <row r="213" spans="1:48" x14ac:dyDescent="0.25">
      <c r="A213">
        <v>2.1600000000000004E-9</v>
      </c>
      <c r="B213" t="s">
        <v>313</v>
      </c>
      <c r="C213" s="3">
        <v>4</v>
      </c>
      <c r="D213" s="3">
        <v>2</v>
      </c>
      <c r="E213" s="3">
        <v>17</v>
      </c>
      <c r="F213" s="3">
        <v>23</v>
      </c>
      <c r="G213" s="4">
        <v>24</v>
      </c>
      <c r="H213" s="4">
        <v>22.61</v>
      </c>
      <c r="I213" s="5">
        <v>8456.7979057799985</v>
      </c>
      <c r="J213" s="4">
        <v>12.582081246521982</v>
      </c>
      <c r="K213" s="4" t="s">
        <v>1234</v>
      </c>
      <c r="L213" s="4">
        <v>5.2048296741157341</v>
      </c>
      <c r="M213" s="4" t="s">
        <v>1234</v>
      </c>
      <c r="N213" s="4">
        <v>-2.1930000000000001</v>
      </c>
      <c r="O213" s="4" t="s">
        <v>119</v>
      </c>
      <c r="P213" s="4">
        <v>0.38478549314462634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>
        <f t="shared" si="79"/>
        <v>-0.45933741777955583</v>
      </c>
      <c r="W213" s="37" t="str">
        <f t="shared" si="80"/>
        <v/>
      </c>
      <c r="X213" s="37">
        <f t="shared" si="81"/>
        <v>-0.65371334086688693</v>
      </c>
      <c r="Y213" t="str">
        <f t="shared" si="65"/>
        <v xml:space="preserve"> </v>
      </c>
      <c r="Z213" s="1">
        <f t="shared" si="82"/>
        <v>44</v>
      </c>
      <c r="AA213" t="str">
        <f t="shared" si="66"/>
        <v xml:space="preserve"> </v>
      </c>
      <c r="AB213" s="1">
        <f t="shared" si="83"/>
        <v>4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313</v>
      </c>
      <c r="AP213" t="s">
        <v>1244</v>
      </c>
      <c r="AQ213">
        <v>45.933741777955582</v>
      </c>
      <c r="AR213">
        <v>65.371334086688691</v>
      </c>
      <c r="AS213">
        <v>6.1477222467934522</v>
      </c>
      <c r="AT213">
        <v>-45.933741777955582</v>
      </c>
      <c r="AU213">
        <v>-65.371334086688691</v>
      </c>
      <c r="AV213" t="s">
        <v>1549</v>
      </c>
    </row>
    <row r="214" spans="1:48" x14ac:dyDescent="0.25">
      <c r="A214">
        <v>2.1700000000000006E-9</v>
      </c>
      <c r="B214" t="s">
        <v>618</v>
      </c>
      <c r="C214" s="3">
        <v>4</v>
      </c>
      <c r="D214" s="3">
        <v>1</v>
      </c>
      <c r="E214" s="3">
        <v>5</v>
      </c>
      <c r="F214" s="3">
        <v>10</v>
      </c>
      <c r="G214" s="4">
        <v>116</v>
      </c>
      <c r="H214" s="4">
        <v>123.78</v>
      </c>
      <c r="I214" s="5">
        <v>23671.370942100002</v>
      </c>
      <c r="J214" s="4">
        <v>25.857530812617508</v>
      </c>
      <c r="K214" s="4">
        <v>24.242068155111635</v>
      </c>
      <c r="L214" s="4">
        <v>19.366034486263334</v>
      </c>
      <c r="M214" s="4">
        <v>17.41191111111111</v>
      </c>
      <c r="N214" s="4">
        <v>4.7869999999999999</v>
      </c>
      <c r="O214" s="4">
        <v>7.5730337078651626</v>
      </c>
      <c r="P214" s="4">
        <v>2.0496041363709807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 t="str">
        <f t="shared" si="85"/>
        <v xml:space="preserve"> </v>
      </c>
      <c r="AH214" t="str">
        <f t="shared" si="86"/>
        <v xml:space="preserve"> </v>
      </c>
      <c r="AI214" t="str">
        <f t="shared" si="70"/>
        <v xml:space="preserve"> 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618</v>
      </c>
      <c r="AP214" t="s">
        <v>1244</v>
      </c>
      <c r="AQ214">
        <v>-11.111978257643006</v>
      </c>
      <c r="AR214">
        <v>-28.845702987276354</v>
      </c>
      <c r="AS214">
        <v>-6.2853449668767158</v>
      </c>
      <c r="AT214">
        <v>11.111978257643006</v>
      </c>
      <c r="AU214">
        <v>28.845702987276354</v>
      </c>
      <c r="AV214" t="s">
        <v>1550</v>
      </c>
    </row>
    <row r="215" spans="1:48" x14ac:dyDescent="0.25">
      <c r="A215">
        <v>2.1800000000000007E-9</v>
      </c>
      <c r="B215" t="s">
        <v>532</v>
      </c>
      <c r="C215" s="3">
        <v>19</v>
      </c>
      <c r="D215" s="3">
        <v>2</v>
      </c>
      <c r="E215" s="3">
        <v>6</v>
      </c>
      <c r="F215" s="3">
        <v>27</v>
      </c>
      <c r="G215" s="4">
        <v>329</v>
      </c>
      <c r="H215" s="4">
        <v>289.37</v>
      </c>
      <c r="I215" s="5">
        <v>103788.10814021999</v>
      </c>
      <c r="J215" s="4">
        <v>14.074416342412453</v>
      </c>
      <c r="K215" s="4">
        <v>10.30923794933913</v>
      </c>
      <c r="L215" s="4">
        <v>19.449936320451918</v>
      </c>
      <c r="M215" s="4">
        <v>19.525139064312413</v>
      </c>
      <c r="N215" s="4">
        <v>28.068999999999999</v>
      </c>
      <c r="O215" s="4">
        <v>13.455941794664497</v>
      </c>
      <c r="P215" s="4">
        <v>1.8049555931851953</v>
      </c>
      <c r="Q215" s="36">
        <f t="shared" si="74"/>
        <v>70.370370372550369</v>
      </c>
      <c r="R215" t="str">
        <f t="shared" si="75"/>
        <v xml:space="preserve"> </v>
      </c>
      <c r="S215" s="37">
        <f t="shared" si="76"/>
        <v>0.13695269250726266</v>
      </c>
      <c r="T215" s="37" t="str">
        <f t="shared" si="77"/>
        <v/>
      </c>
      <c r="U215" s="37" t="str">
        <f t="shared" si="78"/>
        <v/>
      </c>
      <c r="V215" s="37">
        <f t="shared" si="79"/>
        <v>-0.39521052726965944</v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>
        <f t="shared" si="82"/>
        <v>62</v>
      </c>
      <c r="AA215" t="str">
        <f t="shared" si="66"/>
        <v xml:space="preserve"> </v>
      </c>
      <c r="AB215" s="1" t="str">
        <f t="shared" si="83"/>
        <v xml:space="preserve"> </v>
      </c>
      <c r="AC215">
        <f t="shared" si="67"/>
        <v>76</v>
      </c>
      <c r="AD215" s="1" t="str">
        <f t="shared" si="84"/>
        <v xml:space="preserve"> </v>
      </c>
      <c r="AE215">
        <f t="shared" si="68"/>
        <v>102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532</v>
      </c>
      <c r="AP215" t="s">
        <v>1239</v>
      </c>
      <c r="AQ215">
        <v>39.521052726965941</v>
      </c>
      <c r="AR215">
        <v>-29.403916947683072</v>
      </c>
      <c r="AS215">
        <v>13.695269032726266</v>
      </c>
      <c r="AT215">
        <v>-39.521052726965941</v>
      </c>
      <c r="AU215">
        <v>29.403916947683072</v>
      </c>
      <c r="AV215" t="s">
        <v>1551</v>
      </c>
    </row>
    <row r="216" spans="1:48" x14ac:dyDescent="0.25">
      <c r="A216">
        <v>2.1900000000000009E-9</v>
      </c>
      <c r="B216" t="s">
        <v>317</v>
      </c>
      <c r="C216" s="3">
        <v>7</v>
      </c>
      <c r="D216" s="3">
        <v>4</v>
      </c>
      <c r="E216" s="3">
        <v>9</v>
      </c>
      <c r="F216" s="3">
        <v>20</v>
      </c>
      <c r="G216" s="4">
        <v>400.5</v>
      </c>
      <c r="H216" s="4">
        <v>391.15</v>
      </c>
      <c r="I216" s="5">
        <v>20992.2577575</v>
      </c>
      <c r="J216" s="4">
        <v>24.143571384482438</v>
      </c>
      <c r="K216" s="4">
        <v>21.248913515862665</v>
      </c>
      <c r="L216" s="4">
        <v>15.104282493368702</v>
      </c>
      <c r="M216" s="4">
        <v>13.845709349775118</v>
      </c>
      <c r="N216" s="4">
        <v>16.201000000000001</v>
      </c>
      <c r="O216" s="4">
        <v>-6.2984384037015531</v>
      </c>
      <c r="P216" s="4">
        <v>1.6050108653969068</v>
      </c>
      <c r="Q216" s="36" t="str">
        <f t="shared" si="74"/>
        <v xml:space="preserve"> 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317</v>
      </c>
      <c r="AP216" t="s">
        <v>1237</v>
      </c>
      <c r="AQ216">
        <v>-3.7469508660678663</v>
      </c>
      <c r="AR216">
        <v>-0.49150213777218177</v>
      </c>
      <c r="AS216">
        <v>2.3903873194426772</v>
      </c>
      <c r="AT216">
        <v>3.7469508660678663</v>
      </c>
      <c r="AU216">
        <v>0.49150213777218177</v>
      </c>
      <c r="AV216" t="s">
        <v>1552</v>
      </c>
    </row>
    <row r="217" spans="1:48" x14ac:dyDescent="0.25">
      <c r="A217">
        <v>2.2000000000000011E-9</v>
      </c>
      <c r="B217" t="s">
        <v>318</v>
      </c>
      <c r="C217" s="3">
        <v>14</v>
      </c>
      <c r="D217" s="3">
        <v>4</v>
      </c>
      <c r="E217" s="3">
        <v>12</v>
      </c>
      <c r="F217" s="3">
        <v>30</v>
      </c>
      <c r="G217" s="4">
        <v>22</v>
      </c>
      <c r="H217" s="4">
        <v>19.41</v>
      </c>
      <c r="I217" s="5">
        <v>17158.579887870001</v>
      </c>
      <c r="J217" s="4">
        <v>31.256038647342997</v>
      </c>
      <c r="K217" s="4">
        <v>23.385542168674696</v>
      </c>
      <c r="L217" s="4">
        <v>10.301759197299033</v>
      </c>
      <c r="M217" s="4">
        <v>9.9856580401010859</v>
      </c>
      <c r="N217" s="4">
        <v>0.83000000000000007</v>
      </c>
      <c r="O217" s="4">
        <v>27.692307692307701</v>
      </c>
      <c r="P217" s="4">
        <v>1.1128284389489955</v>
      </c>
      <c r="Q217" s="36" t="str">
        <f t="shared" si="74"/>
        <v xml:space="preserve"> </v>
      </c>
      <c r="R217" t="str">
        <f t="shared" si="75"/>
        <v xml:space="preserve"> </v>
      </c>
      <c r="S217" s="37">
        <f t="shared" si="76"/>
        <v>0.13343637520360632</v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>
        <f t="shared" si="81"/>
        <v>-0.31460547241969583</v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>
        <f t="shared" si="83"/>
        <v>70</v>
      </c>
      <c r="AC217">
        <f t="shared" si="67"/>
        <v>82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 t="str">
        <f t="shared" si="85"/>
        <v xml:space="preserve"> </v>
      </c>
      <c r="AH217" t="str">
        <f t="shared" si="86"/>
        <v xml:space="preserve"> </v>
      </c>
      <c r="AI217" t="str">
        <f t="shared" si="70"/>
        <v xml:space="preserve"> 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318</v>
      </c>
      <c r="AP217" t="s">
        <v>1291</v>
      </c>
      <c r="AQ217">
        <v>-34.309819130485941</v>
      </c>
      <c r="AR217">
        <v>31.460547241969582</v>
      </c>
      <c r="AS217">
        <v>13.343637300360633</v>
      </c>
      <c r="AT217">
        <v>34.309819130485941</v>
      </c>
      <c r="AU217">
        <v>-31.460547241969582</v>
      </c>
      <c r="AV217" t="s">
        <v>1553</v>
      </c>
    </row>
    <row r="218" spans="1:48" x14ac:dyDescent="0.25">
      <c r="A218">
        <v>2.2100000000000013E-9</v>
      </c>
      <c r="B218" t="s">
        <v>441</v>
      </c>
      <c r="C218" s="3">
        <v>13</v>
      </c>
      <c r="D218" s="3">
        <v>1</v>
      </c>
      <c r="E218" s="3">
        <v>3</v>
      </c>
      <c r="F218" s="3">
        <v>17</v>
      </c>
      <c r="G218" s="4">
        <v>103</v>
      </c>
      <c r="H218" s="4">
        <v>97</v>
      </c>
      <c r="I218" s="5">
        <v>13291.970042999999</v>
      </c>
      <c r="J218" s="4">
        <v>27.849554981337928</v>
      </c>
      <c r="K218" s="4">
        <v>21.758636159712875</v>
      </c>
      <c r="L218" s="4">
        <v>17.171044035922925</v>
      </c>
      <c r="M218" s="4">
        <v>14.77593919611922</v>
      </c>
      <c r="N218" s="4">
        <v>3.4830000000000001</v>
      </c>
      <c r="O218" s="4">
        <v>-14.632352941176469</v>
      </c>
      <c r="P218" s="4">
        <v>2.7484536082474222</v>
      </c>
      <c r="Q218" s="36">
        <f t="shared" si="74"/>
        <v>76.470588237504117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70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441</v>
      </c>
      <c r="AP218" t="s">
        <v>1244</v>
      </c>
      <c r="AQ218">
        <v>-19.671873157412701</v>
      </c>
      <c r="AR218">
        <v>-14.242037594391</v>
      </c>
      <c r="AS218">
        <v>6.1855670103092786</v>
      </c>
      <c r="AT218">
        <v>19.671873157412701</v>
      </c>
      <c r="AU218">
        <v>14.242037594391</v>
      </c>
      <c r="AV218" t="s">
        <v>1554</v>
      </c>
    </row>
    <row r="219" spans="1:48" x14ac:dyDescent="0.25">
      <c r="A219">
        <v>2.2200000000000014E-9</v>
      </c>
      <c r="B219" t="s">
        <v>442</v>
      </c>
      <c r="C219" s="3">
        <v>8</v>
      </c>
      <c r="D219" s="3">
        <v>0</v>
      </c>
      <c r="E219" s="3">
        <v>11</v>
      </c>
      <c r="F219" s="3">
        <v>19</v>
      </c>
      <c r="G219" s="4">
        <v>15</v>
      </c>
      <c r="H219" s="4">
        <v>14.51</v>
      </c>
      <c r="I219" s="5">
        <v>14832.6363795</v>
      </c>
      <c r="J219" s="4">
        <v>20.180806675938804</v>
      </c>
      <c r="K219" s="4">
        <v>12.265426880811496</v>
      </c>
      <c r="L219" s="4" t="s">
        <v>1234</v>
      </c>
      <c r="M219" s="4" t="s">
        <v>1234</v>
      </c>
      <c r="N219" s="4">
        <v>0.71899999999999997</v>
      </c>
      <c r="O219" s="4">
        <v>-43.385826771653548</v>
      </c>
      <c r="P219" s="4">
        <v>4.2660234321157819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-0.13281381395301817</v>
      </c>
      <c r="W219" s="37" t="str">
        <f t="shared" si="80"/>
        <v xml:space="preserve"> </v>
      </c>
      <c r="X219" s="37" t="str">
        <f t="shared" si="81"/>
        <v xml:space="preserve"> </v>
      </c>
      <c r="Y219" t="str">
        <f t="shared" si="65"/>
        <v xml:space="preserve"> </v>
      </c>
      <c r="Z219" s="1">
        <f t="shared" si="82"/>
        <v>131</v>
      </c>
      <c r="AA219" t="str">
        <f t="shared" si="66"/>
        <v xml:space="preserve"> </v>
      </c>
      <c r="AB219" s="1" t="str">
        <f t="shared" si="83"/>
        <v xml:space="preserve"> 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4.2660234343357821</v>
      </c>
      <c r="AH219" t="str">
        <f t="shared" si="86"/>
        <v xml:space="preserve"> </v>
      </c>
      <c r="AI219">
        <f t="shared" si="70"/>
        <v>33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442</v>
      </c>
      <c r="AP219" t="s">
        <v>1239</v>
      </c>
      <c r="AQ219">
        <v>13.281381395301818</v>
      </c>
      <c r="AR219" t="e">
        <v>#VALUE!</v>
      </c>
      <c r="AS219">
        <v>3.3769813921433522</v>
      </c>
      <c r="AT219">
        <v>-13.281381395301818</v>
      </c>
      <c r="AU219" t="e">
        <v>#VALUE!</v>
      </c>
      <c r="AV219" t="s">
        <v>1555</v>
      </c>
    </row>
    <row r="220" spans="1:48" x14ac:dyDescent="0.25">
      <c r="A220">
        <v>2.2300000000000016E-9</v>
      </c>
      <c r="B220" t="s">
        <v>332</v>
      </c>
      <c r="C220" s="3">
        <v>6</v>
      </c>
      <c r="D220" s="3">
        <v>2</v>
      </c>
      <c r="E220" s="3">
        <v>6</v>
      </c>
      <c r="F220" s="3">
        <v>14</v>
      </c>
      <c r="G220" s="4">
        <v>16</v>
      </c>
      <c r="H220" s="4">
        <v>15.6</v>
      </c>
      <c r="I220" s="5">
        <v>5433.8558352</v>
      </c>
      <c r="J220" s="4">
        <v>11.470588235294116</v>
      </c>
      <c r="K220" s="4">
        <v>10.337972166998011</v>
      </c>
      <c r="L220" s="4">
        <v>9.7429017531925979</v>
      </c>
      <c r="M220" s="4">
        <v>9.1511270426989988</v>
      </c>
      <c r="N220" s="4">
        <v>1.36</v>
      </c>
      <c r="O220" s="4">
        <v>-22.72727272727272</v>
      </c>
      <c r="P220" s="4">
        <v>3.8974358974358974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>
        <f t="shared" si="79"/>
        <v>-0.50709920454568014</v>
      </c>
      <c r="W220" s="37" t="str">
        <f t="shared" si="80"/>
        <v/>
      </c>
      <c r="X220" s="37">
        <f t="shared" si="81"/>
        <v>-0.35178726113676195</v>
      </c>
      <c r="Y220" t="str">
        <f t="shared" si="65"/>
        <v xml:space="preserve"> </v>
      </c>
      <c r="Z220" s="1">
        <f t="shared" si="82"/>
        <v>28</v>
      </c>
      <c r="AA220" t="str">
        <f t="shared" si="66"/>
        <v xml:space="preserve"> </v>
      </c>
      <c r="AB220" s="1">
        <f t="shared" si="83"/>
        <v>55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3.8974358996658975</v>
      </c>
      <c r="AH220" t="str">
        <f t="shared" si="86"/>
        <v xml:space="preserve"> </v>
      </c>
      <c r="AI220">
        <f t="shared" si="70"/>
        <v>52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332</v>
      </c>
      <c r="AP220" t="s">
        <v>1244</v>
      </c>
      <c r="AQ220">
        <v>50.709920454568014</v>
      </c>
      <c r="AR220">
        <v>35.178726113676198</v>
      </c>
      <c r="AS220">
        <v>2.5641025641025772</v>
      </c>
      <c r="AT220">
        <v>-50.709920454568014</v>
      </c>
      <c r="AU220">
        <v>-35.178726113676198</v>
      </c>
      <c r="AV220" t="s">
        <v>1556</v>
      </c>
    </row>
    <row r="221" spans="1:48" x14ac:dyDescent="0.25">
      <c r="A221">
        <v>2.2400000000000018E-9</v>
      </c>
      <c r="B221" t="s">
        <v>251</v>
      </c>
      <c r="C221" s="3">
        <v>19</v>
      </c>
      <c r="D221" s="3">
        <v>1</v>
      </c>
      <c r="E221" s="3">
        <v>4</v>
      </c>
      <c r="F221" s="3">
        <v>24</v>
      </c>
      <c r="G221" s="4">
        <v>182.5</v>
      </c>
      <c r="H221" s="4">
        <v>167.4</v>
      </c>
      <c r="I221" s="5">
        <v>56643.924780000008</v>
      </c>
      <c r="J221" s="4">
        <v>15.153435321806825</v>
      </c>
      <c r="K221" s="4">
        <v>13.988468287791425</v>
      </c>
      <c r="L221" s="4">
        <v>8.5232178668369958</v>
      </c>
      <c r="M221" s="4">
        <v>7.9710389375740958</v>
      </c>
      <c r="N221" s="4">
        <v>11.047000000000001</v>
      </c>
      <c r="O221" s="4">
        <v>5.2596474511672184</v>
      </c>
      <c r="P221" s="4">
        <v>1.0173237753882916</v>
      </c>
      <c r="Q221" s="36">
        <f t="shared" si="74"/>
        <v>79.166666668906672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-0.34884417688343117</v>
      </c>
      <c r="W221" s="37" t="str">
        <f t="shared" si="80"/>
        <v/>
      </c>
      <c r="X221" s="37">
        <f t="shared" si="81"/>
        <v>-0.43293501901729803</v>
      </c>
      <c r="Y221" t="str">
        <f t="shared" si="65"/>
        <v xml:space="preserve"> </v>
      </c>
      <c r="Z221" s="1">
        <f t="shared" si="82"/>
        <v>71</v>
      </c>
      <c r="AA221" t="str">
        <f t="shared" si="66"/>
        <v xml:space="preserve"> </v>
      </c>
      <c r="AB221" s="1">
        <f t="shared" si="83"/>
        <v>33</v>
      </c>
      <c r="AC221" t="str">
        <f t="shared" si="67"/>
        <v xml:space="preserve"> </v>
      </c>
      <c r="AD221" s="1" t="str">
        <f t="shared" si="84"/>
        <v xml:space="preserve"> </v>
      </c>
      <c r="AE221">
        <f t="shared" si="68"/>
        <v>50</v>
      </c>
      <c r="AF221" t="str">
        <f t="shared" si="69"/>
        <v xml:space="preserve"> </v>
      </c>
      <c r="AG221" t="str">
        <f t="shared" si="85"/>
        <v xml:space="preserve"> </v>
      </c>
      <c r="AH221" t="str">
        <f t="shared" si="86"/>
        <v xml:space="preserve"> </v>
      </c>
      <c r="AI221" t="str">
        <f t="shared" si="70"/>
        <v xml:space="preserve"> 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251</v>
      </c>
      <c r="AP221" t="s">
        <v>1270</v>
      </c>
      <c r="AQ221">
        <v>34.88441768834312</v>
      </c>
      <c r="AR221">
        <v>43.293501901729805</v>
      </c>
      <c r="AS221">
        <v>9.0203106332138461</v>
      </c>
      <c r="AT221">
        <v>-34.88441768834312</v>
      </c>
      <c r="AU221">
        <v>-43.293501901729805</v>
      </c>
      <c r="AV221" t="s">
        <v>1557</v>
      </c>
    </row>
    <row r="222" spans="1:48" x14ac:dyDescent="0.25">
      <c r="A222">
        <v>2.2500000000000019E-9</v>
      </c>
      <c r="B222" t="s">
        <v>226</v>
      </c>
      <c r="C222" s="3">
        <v>23</v>
      </c>
      <c r="D222" s="3">
        <v>2</v>
      </c>
      <c r="E222" s="3">
        <v>9</v>
      </c>
      <c r="F222" s="3">
        <v>34</v>
      </c>
      <c r="G222" s="4">
        <v>310</v>
      </c>
      <c r="H222" s="4">
        <v>279.05</v>
      </c>
      <c r="I222" s="5">
        <v>300425.44793805003</v>
      </c>
      <c r="J222" s="4">
        <v>27.691773345241639</v>
      </c>
      <c r="K222" s="4">
        <v>23.457464694014796</v>
      </c>
      <c r="L222" s="4">
        <v>18.084582593668419</v>
      </c>
      <c r="M222" s="4">
        <v>15.782869431302499</v>
      </c>
      <c r="N222" s="4">
        <v>11.896000000000001</v>
      </c>
      <c r="O222" s="4">
        <v>16.081186572989868</v>
      </c>
      <c r="P222" s="4">
        <v>2.1469270740010749</v>
      </c>
      <c r="Q222" s="36" t="str">
        <f t="shared" si="74"/>
        <v xml:space="preserve"> </v>
      </c>
      <c r="R222" t="str">
        <f t="shared" si="75"/>
        <v xml:space="preserve"> </v>
      </c>
      <c r="S222" s="37">
        <f t="shared" si="76"/>
        <v>0.11091202518495784</v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>
        <f t="shared" si="67"/>
        <v>117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226</v>
      </c>
      <c r="AP222" t="s">
        <v>1244</v>
      </c>
      <c r="AQ222">
        <v>-18.993872235884979</v>
      </c>
      <c r="AR222">
        <v>-20.319973568438311</v>
      </c>
      <c r="AS222">
        <v>11.091202293495783</v>
      </c>
      <c r="AT222">
        <v>18.993872235884979</v>
      </c>
      <c r="AU222">
        <v>20.319973568438311</v>
      </c>
      <c r="AV222" t="s">
        <v>1558</v>
      </c>
    </row>
    <row r="223" spans="1:48" x14ac:dyDescent="0.25">
      <c r="A223">
        <v>2.2600000000000021E-9</v>
      </c>
      <c r="B223" t="s">
        <v>259</v>
      </c>
      <c r="C223" s="3">
        <v>16</v>
      </c>
      <c r="D223" s="3">
        <v>1</v>
      </c>
      <c r="E223" s="3">
        <v>9</v>
      </c>
      <c r="F223" s="3">
        <v>26</v>
      </c>
      <c r="G223" s="4">
        <v>67</v>
      </c>
      <c r="H223" s="4">
        <v>60.71</v>
      </c>
      <c r="I223" s="5">
        <v>18642.670411040002</v>
      </c>
      <c r="J223" s="4" t="s">
        <v>1234</v>
      </c>
      <c r="K223" s="4" t="s">
        <v>1234</v>
      </c>
      <c r="L223" s="4">
        <v>14.979858836667763</v>
      </c>
      <c r="M223" s="4">
        <v>12.033571103706663</v>
      </c>
      <c r="N223" s="4">
        <v>-2.8890000000000002</v>
      </c>
      <c r="O223" s="4">
        <v>-204.10526315789474</v>
      </c>
      <c r="P223" s="4">
        <v>1.6768242464173941</v>
      </c>
      <c r="Q223" s="36" t="str">
        <f t="shared" si="74"/>
        <v xml:space="preserve"> </v>
      </c>
      <c r="R223" t="str">
        <f t="shared" si="75"/>
        <v xml:space="preserve"> </v>
      </c>
      <c r="S223" s="37">
        <f t="shared" si="76"/>
        <v>0.10360731571742048</v>
      </c>
      <c r="T223" s="37" t="str">
        <f t="shared" si="77"/>
        <v/>
      </c>
      <c r="U223" s="37" t="str">
        <f t="shared" si="78"/>
        <v xml:space="preserve"> </v>
      </c>
      <c r="V223" s="37" t="str">
        <f t="shared" si="79"/>
        <v xml:space="preserve"> </v>
      </c>
      <c r="W223" s="37" t="str">
        <f t="shared" si="80"/>
        <v/>
      </c>
      <c r="X223" s="37" t="str">
        <f t="shared" si="81"/>
        <v/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 t="str">
        <f t="shared" si="83"/>
        <v xml:space="preserve"> </v>
      </c>
      <c r="AC223">
        <f t="shared" si="67"/>
        <v>133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 t="str">
        <f t="shared" si="85"/>
        <v xml:space="preserve"> </v>
      </c>
      <c r="AH223" t="str">
        <f t="shared" si="86"/>
        <v xml:space="preserve"> </v>
      </c>
      <c r="AI223" t="str">
        <f t="shared" si="70"/>
        <v xml:space="preserve"> </v>
      </c>
      <c r="AJ223" t="str">
        <f t="shared" si="71"/>
        <v xml:space="preserve"> </v>
      </c>
      <c r="AK223" t="str">
        <f t="shared" si="87"/>
        <v xml:space="preserve"> </v>
      </c>
      <c r="AL223">
        <f t="shared" si="88"/>
        <v>-204.10526315563473</v>
      </c>
      <c r="AM223" t="str">
        <f t="shared" si="72"/>
        <v xml:space="preserve"> </v>
      </c>
      <c r="AN223">
        <f t="shared" si="73"/>
        <v>20</v>
      </c>
      <c r="AO223" t="s">
        <v>259</v>
      </c>
      <c r="AP223" t="s">
        <v>1291</v>
      </c>
      <c r="AQ223" t="e">
        <v>#VALUE!</v>
      </c>
      <c r="AR223">
        <v>0.33631078010996074</v>
      </c>
      <c r="AS223">
        <v>10.360731345742046</v>
      </c>
      <c r="AT223" t="e">
        <v>#VALUE!</v>
      </c>
      <c r="AU223">
        <v>-0.33631078010996074</v>
      </c>
      <c r="AV223" t="s">
        <v>1559</v>
      </c>
    </row>
    <row r="224" spans="1:48" x14ac:dyDescent="0.25">
      <c r="A224">
        <v>2.2700000000000023E-9</v>
      </c>
      <c r="B224" t="s">
        <v>829</v>
      </c>
      <c r="C224" s="3">
        <v>6</v>
      </c>
      <c r="D224" s="3">
        <v>2</v>
      </c>
      <c r="E224" s="3">
        <v>10</v>
      </c>
      <c r="F224" s="3">
        <v>18</v>
      </c>
      <c r="G224" s="4">
        <v>32</v>
      </c>
      <c r="H224" s="4">
        <v>28.68</v>
      </c>
      <c r="I224" s="5">
        <v>4646.6549881199999</v>
      </c>
      <c r="J224" s="4" t="s">
        <v>1234</v>
      </c>
      <c r="K224" s="4" t="s">
        <v>1234</v>
      </c>
      <c r="L224" s="4">
        <v>20.344750441045658</v>
      </c>
      <c r="M224" s="4">
        <v>9.7415128205128205</v>
      </c>
      <c r="N224" s="4">
        <v>-0.80700000000000005</v>
      </c>
      <c r="O224" s="4" t="s">
        <v>119</v>
      </c>
      <c r="P224" s="4">
        <v>4.8988842398884245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0.11576011384601118</v>
      </c>
      <c r="T224" s="37" t="str">
        <f t="shared" si="77"/>
        <v/>
      </c>
      <c r="U224" s="37" t="str">
        <f t="shared" si="78"/>
        <v xml:space="preserve"> </v>
      </c>
      <c r="V224" s="37" t="str">
        <f t="shared" si="79"/>
        <v xml:space="preserve"> </v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>
        <f t="shared" si="67"/>
        <v>112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4.8988842421584247</v>
      </c>
      <c r="AH224" t="str">
        <f t="shared" si="86"/>
        <v xml:space="preserve"> </v>
      </c>
      <c r="AI224">
        <f t="shared" si="70"/>
        <v>20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829</v>
      </c>
      <c r="AP224" t="s">
        <v>1291</v>
      </c>
      <c r="AQ224" t="e">
        <v>#VALUE!</v>
      </c>
      <c r="AR224">
        <v>-35.357275880954674</v>
      </c>
      <c r="AS224">
        <v>11.576011157601119</v>
      </c>
      <c r="AT224" t="e">
        <v>#VALUE!</v>
      </c>
      <c r="AU224">
        <v>35.357275880954674</v>
      </c>
      <c r="AV224" t="s">
        <v>1560</v>
      </c>
    </row>
    <row r="225" spans="1:48" x14ac:dyDescent="0.25">
      <c r="A225">
        <v>2.2800000000000025E-9</v>
      </c>
      <c r="B225" t="s">
        <v>494</v>
      </c>
      <c r="C225" s="3">
        <v>15</v>
      </c>
      <c r="D225" s="3">
        <v>0</v>
      </c>
      <c r="E225" s="3">
        <v>3</v>
      </c>
      <c r="F225" s="3">
        <v>18</v>
      </c>
      <c r="G225" s="4">
        <v>55</v>
      </c>
      <c r="H225" s="4">
        <v>51.02</v>
      </c>
      <c r="I225" s="5">
        <v>18282.018793700001</v>
      </c>
      <c r="J225" s="4">
        <v>9.5311040538016076</v>
      </c>
      <c r="K225" s="4">
        <v>9.3306510607168995</v>
      </c>
      <c r="L225" s="4" t="s">
        <v>1234</v>
      </c>
      <c r="M225" s="4" t="s">
        <v>1234</v>
      </c>
      <c r="N225" s="4">
        <v>5.3529999999999998</v>
      </c>
      <c r="O225" s="4">
        <v>-5.2566371681416024</v>
      </c>
      <c r="P225" s="4">
        <v>2.7322618580948648</v>
      </c>
      <c r="Q225" s="36">
        <f t="shared" si="74"/>
        <v>83.333333335613332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-0.59044046623331292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9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>
        <f t="shared" si="68"/>
        <v>36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494</v>
      </c>
      <c r="AP225" t="s">
        <v>1239</v>
      </c>
      <c r="AQ225">
        <v>59.04404662333129</v>
      </c>
      <c r="AR225" t="e">
        <v>#VALUE!</v>
      </c>
      <c r="AS225">
        <v>7.800862406899256</v>
      </c>
      <c r="AT225">
        <v>-59.04404662333129</v>
      </c>
      <c r="AU225" t="e">
        <v>#VALUE!</v>
      </c>
      <c r="AV225" t="s">
        <v>1561</v>
      </c>
    </row>
    <row r="226" spans="1:48" x14ac:dyDescent="0.25">
      <c r="A226">
        <v>2.2900000000000026E-9</v>
      </c>
      <c r="B226" t="s">
        <v>830</v>
      </c>
      <c r="C226" s="3">
        <v>5</v>
      </c>
      <c r="D226" s="3">
        <v>1</v>
      </c>
      <c r="E226" s="3">
        <v>8</v>
      </c>
      <c r="F226" s="3">
        <v>14</v>
      </c>
      <c r="G226" s="4">
        <v>185</v>
      </c>
      <c r="H226" s="4">
        <v>166.89</v>
      </c>
      <c r="I226" s="5">
        <v>6757.8130180199996</v>
      </c>
      <c r="J226" s="4">
        <v>10.720066803699897</v>
      </c>
      <c r="K226" s="4">
        <v>16.144916320015476</v>
      </c>
      <c r="L226" s="4">
        <v>8.3266349875177994</v>
      </c>
      <c r="M226" s="4">
        <v>10.95878731649036</v>
      </c>
      <c r="N226" s="4">
        <v>15.568</v>
      </c>
      <c r="O226" s="4">
        <v>11.12062812276945</v>
      </c>
      <c r="P226" s="4">
        <v>2.792258373779136</v>
      </c>
      <c r="Q226" s="36" t="str">
        <f t="shared" si="74"/>
        <v xml:space="preserve"> </v>
      </c>
      <c r="R226" t="str">
        <f t="shared" si="75"/>
        <v xml:space="preserve"> </v>
      </c>
      <c r="S226" s="37">
        <f t="shared" si="76"/>
        <v>0.10851459273879874</v>
      </c>
      <c r="T226" s="37" t="str">
        <f t="shared" si="77"/>
        <v/>
      </c>
      <c r="U226" s="37" t="str">
        <f t="shared" si="78"/>
        <v/>
      </c>
      <c r="V226" s="37">
        <f t="shared" si="79"/>
        <v>-0.53934973983209655</v>
      </c>
      <c r="W226" s="37" t="str">
        <f t="shared" si="80"/>
        <v/>
      </c>
      <c r="X226" s="37">
        <f t="shared" si="81"/>
        <v>-0.44601403077838475</v>
      </c>
      <c r="Y226" t="str">
        <f t="shared" si="65"/>
        <v xml:space="preserve"> </v>
      </c>
      <c r="Z226" s="1">
        <f t="shared" si="82"/>
        <v>20</v>
      </c>
      <c r="AA226" t="str">
        <f t="shared" si="66"/>
        <v xml:space="preserve"> </v>
      </c>
      <c r="AB226" s="1">
        <f t="shared" si="83"/>
        <v>27</v>
      </c>
      <c r="AC226">
        <f t="shared" si="67"/>
        <v>124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 t="str">
        <f t="shared" si="85"/>
        <v xml:space="preserve"> </v>
      </c>
      <c r="AH226" t="str">
        <f t="shared" si="86"/>
        <v xml:space="preserve"> </v>
      </c>
      <c r="AI226" t="str">
        <f t="shared" si="70"/>
        <v xml:space="preserve"> 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830</v>
      </c>
      <c r="AP226" t="s">
        <v>1237</v>
      </c>
      <c r="AQ226">
        <v>53.934973983209659</v>
      </c>
      <c r="AR226">
        <v>44.601403077838476</v>
      </c>
      <c r="AS226">
        <v>10.851459044879874</v>
      </c>
      <c r="AT226">
        <v>-53.934973983209659</v>
      </c>
      <c r="AU226">
        <v>-44.601403077838476</v>
      </c>
      <c r="AV226" t="s">
        <v>1562</v>
      </c>
    </row>
    <row r="227" spans="1:48" x14ac:dyDescent="0.25">
      <c r="A227">
        <v>2.3000000000000028E-9</v>
      </c>
      <c r="B227" t="s">
        <v>279</v>
      </c>
      <c r="C227" s="3">
        <v>10</v>
      </c>
      <c r="D227" s="3">
        <v>1</v>
      </c>
      <c r="E227" s="3">
        <v>12</v>
      </c>
      <c r="F227" s="3">
        <v>23</v>
      </c>
      <c r="G227" s="4">
        <v>111.5</v>
      </c>
      <c r="H227" s="4">
        <v>108.82</v>
      </c>
      <c r="I227" s="5">
        <v>30191.707345379997</v>
      </c>
      <c r="J227" s="4" t="s">
        <v>1234</v>
      </c>
      <c r="K227" s="4" t="s">
        <v>1234</v>
      </c>
      <c r="L227" s="4" t="s">
        <v>1234</v>
      </c>
      <c r="M227" s="4">
        <v>23.981543162228224</v>
      </c>
      <c r="N227" s="4">
        <v>0.22800000000000001</v>
      </c>
      <c r="O227" s="4">
        <v>-94.153846153846146</v>
      </c>
      <c r="P227" s="4">
        <v>0.12957176989523986</v>
      </c>
      <c r="Q227" s="36" t="str">
        <f t="shared" si="74"/>
        <v xml:space="preserve"> 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 xml:space="preserve"> </v>
      </c>
      <c r="V227" s="37" t="str">
        <f t="shared" si="79"/>
        <v xml:space="preserve"> </v>
      </c>
      <c r="W227" s="37" t="str">
        <f t="shared" si="80"/>
        <v xml:space="preserve"> </v>
      </c>
      <c r="X227" s="37" t="str">
        <f t="shared" si="81"/>
        <v xml:space="preserve"> 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>
        <f t="shared" si="88"/>
        <v>-94.153846151546148</v>
      </c>
      <c r="AM227" t="str">
        <f t="shared" si="72"/>
        <v xml:space="preserve"> </v>
      </c>
      <c r="AN227">
        <f t="shared" si="73"/>
        <v>16</v>
      </c>
      <c r="AO227" t="s">
        <v>279</v>
      </c>
      <c r="AP227" t="s">
        <v>1244</v>
      </c>
      <c r="AQ227" t="e">
        <v>#VALUE!</v>
      </c>
      <c r="AR227" t="e">
        <v>#VALUE!</v>
      </c>
      <c r="AS227">
        <v>2.4627825767322253</v>
      </c>
      <c r="AT227" t="e">
        <v>#VALUE!</v>
      </c>
      <c r="AU227" t="e">
        <v>#VALUE!</v>
      </c>
      <c r="AV227" t="s">
        <v>1563</v>
      </c>
    </row>
    <row r="228" spans="1:48" x14ac:dyDescent="0.25">
      <c r="A228">
        <v>2.310000000000003E-9</v>
      </c>
      <c r="B228" t="s">
        <v>469</v>
      </c>
      <c r="C228" s="3">
        <v>12</v>
      </c>
      <c r="D228" s="3">
        <v>1</v>
      </c>
      <c r="E228" s="3">
        <v>4</v>
      </c>
      <c r="F228" s="3">
        <v>17</v>
      </c>
      <c r="G228" s="4">
        <v>86</v>
      </c>
      <c r="H228" s="4">
        <v>75.92</v>
      </c>
      <c r="I228" s="5">
        <v>19561.683248639998</v>
      </c>
      <c r="J228" s="4">
        <v>24.193753983428937</v>
      </c>
      <c r="K228" s="4">
        <v>10.609278926774733</v>
      </c>
      <c r="L228" s="4">
        <v>17.266207093195167</v>
      </c>
      <c r="M228" s="4">
        <v>8.4824931798394125</v>
      </c>
      <c r="N228" s="4">
        <v>7.1560000000000006</v>
      </c>
      <c r="O228" s="4">
        <v>79.798994974874375</v>
      </c>
      <c r="P228" s="4">
        <v>0</v>
      </c>
      <c r="Q228" s="36">
        <f t="shared" si="74"/>
        <v>70.588235296427655</v>
      </c>
      <c r="R228" t="str">
        <f t="shared" si="75"/>
        <v xml:space="preserve"> </v>
      </c>
      <c r="S228" s="37">
        <f t="shared" si="76"/>
        <v>0.13277134056079024</v>
      </c>
      <c r="T228" s="37" t="str">
        <f t="shared" si="77"/>
        <v/>
      </c>
      <c r="U228" s="37" t="str">
        <f t="shared" si="78"/>
        <v/>
      </c>
      <c r="V228" s="37" t="str">
        <f t="shared" si="79"/>
        <v/>
      </c>
      <c r="W228" s="37" t="str">
        <f t="shared" si="80"/>
        <v/>
      </c>
      <c r="X228" s="37" t="str">
        <f t="shared" si="81"/>
        <v/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>
        <f t="shared" si="67"/>
        <v>84</v>
      </c>
      <c r="AD228" s="1" t="str">
        <f t="shared" si="84"/>
        <v xml:space="preserve"> </v>
      </c>
      <c r="AE228">
        <f t="shared" si="68"/>
        <v>99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>
        <f t="shared" si="87"/>
        <v>79.798994977184378</v>
      </c>
      <c r="AL228" t="str">
        <f t="shared" si="88"/>
        <v xml:space="preserve"> </v>
      </c>
      <c r="AM228">
        <f t="shared" si="72"/>
        <v>8</v>
      </c>
      <c r="AN228" t="str">
        <f t="shared" si="73"/>
        <v xml:space="preserve"> </v>
      </c>
      <c r="AO228" t="s">
        <v>469</v>
      </c>
      <c r="AP228" t="s">
        <v>1270</v>
      </c>
      <c r="AQ228">
        <v>-3.9625897019436529</v>
      </c>
      <c r="AR228">
        <v>-14.875174492983101</v>
      </c>
      <c r="AS228">
        <v>13.277133825079023</v>
      </c>
      <c r="AT228">
        <v>3.9625897019436529</v>
      </c>
      <c r="AU228">
        <v>14.875174492983101</v>
      </c>
      <c r="AV228" t="s">
        <v>1564</v>
      </c>
    </row>
    <row r="229" spans="1:48" x14ac:dyDescent="0.25">
      <c r="A229">
        <v>2.3200000000000032E-9</v>
      </c>
      <c r="B229" t="s">
        <v>249</v>
      </c>
      <c r="C229" s="3">
        <v>15</v>
      </c>
      <c r="D229" s="3">
        <v>1</v>
      </c>
      <c r="E229" s="3">
        <v>9</v>
      </c>
      <c r="F229" s="3">
        <v>25</v>
      </c>
      <c r="G229" s="4">
        <v>219</v>
      </c>
      <c r="H229" s="4">
        <v>205.23</v>
      </c>
      <c r="I229" s="5">
        <v>144006.97016664001</v>
      </c>
      <c r="J229" s="4">
        <v>29.185153583617748</v>
      </c>
      <c r="K229" s="4">
        <v>26.031202435312021</v>
      </c>
      <c r="L229" s="4">
        <v>20.249294428919573</v>
      </c>
      <c r="M229" s="4">
        <v>18.437853925745589</v>
      </c>
      <c r="N229" s="4">
        <v>7.032</v>
      </c>
      <c r="O229" s="4">
        <v>-13.823529411764707</v>
      </c>
      <c r="P229" s="4">
        <v>1.8277055011450567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 t="str">
        <f t="shared" si="85"/>
        <v xml:space="preserve"> </v>
      </c>
      <c r="AH229" t="str">
        <f t="shared" si="86"/>
        <v xml:space="preserve"> </v>
      </c>
      <c r="AI229" t="str">
        <f t="shared" si="70"/>
        <v xml:space="preserve"> 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249</v>
      </c>
      <c r="AP229" t="s">
        <v>1237</v>
      </c>
      <c r="AQ229">
        <v>-25.411052351778764</v>
      </c>
      <c r="AR229">
        <v>-34.722189901144439</v>
      </c>
      <c r="AS229">
        <v>6.7095453881011569</v>
      </c>
      <c r="AT229">
        <v>25.411052351778764</v>
      </c>
      <c r="AU229">
        <v>34.722189901144439</v>
      </c>
      <c r="AV229" t="s">
        <v>1565</v>
      </c>
    </row>
    <row r="230" spans="1:48" x14ac:dyDescent="0.25">
      <c r="A230">
        <v>2.3300000000000033E-9</v>
      </c>
      <c r="B230" t="s">
        <v>254</v>
      </c>
      <c r="C230" s="3">
        <v>7</v>
      </c>
      <c r="D230" s="3">
        <v>2</v>
      </c>
      <c r="E230" s="3">
        <v>13</v>
      </c>
      <c r="F230" s="3">
        <v>22</v>
      </c>
      <c r="G230" s="4">
        <v>13</v>
      </c>
      <c r="H230" s="4">
        <v>12.26</v>
      </c>
      <c r="I230" s="5">
        <v>15858.307670599999</v>
      </c>
      <c r="J230" s="4">
        <v>9.0613451589061338</v>
      </c>
      <c r="K230" s="4">
        <v>7.3855421686746983</v>
      </c>
      <c r="L230" s="4">
        <v>6.0736056575204707</v>
      </c>
      <c r="M230" s="4">
        <v>5.5367803899944859</v>
      </c>
      <c r="N230" s="4">
        <v>1.6600000000000001</v>
      </c>
      <c r="O230" s="4">
        <v>22.962962962962965</v>
      </c>
      <c r="P230" s="4">
        <v>4.0212071778140288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/>
      </c>
      <c r="V230" s="37">
        <f t="shared" si="79"/>
        <v>-0.61062639987647827</v>
      </c>
      <c r="W230" s="37" t="str">
        <f t="shared" si="80"/>
        <v/>
      </c>
      <c r="X230" s="37">
        <f t="shared" si="81"/>
        <v>-0.59591211553103141</v>
      </c>
      <c r="Y230" t="str">
        <f t="shared" si="65"/>
        <v xml:space="preserve"> </v>
      </c>
      <c r="Z230" s="1">
        <f t="shared" si="82"/>
        <v>7</v>
      </c>
      <c r="AA230" t="str">
        <f t="shared" si="66"/>
        <v xml:space="preserve"> </v>
      </c>
      <c r="AB230" s="1">
        <f t="shared" si="83"/>
        <v>7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4.021207180144029</v>
      </c>
      <c r="AH230" t="str">
        <f t="shared" si="86"/>
        <v xml:space="preserve"> </v>
      </c>
      <c r="AI230">
        <f t="shared" si="70"/>
        <v>47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254</v>
      </c>
      <c r="AP230" t="s">
        <v>1252</v>
      </c>
      <c r="AQ230">
        <v>61.062639987647827</v>
      </c>
      <c r="AR230">
        <v>59.591211553103143</v>
      </c>
      <c r="AS230">
        <v>6.0358890701468271</v>
      </c>
      <c r="AT230">
        <v>-61.062639987647827</v>
      </c>
      <c r="AU230">
        <v>-59.591211553103143</v>
      </c>
      <c r="AV230" t="s">
        <v>1566</v>
      </c>
    </row>
    <row r="231" spans="1:48" x14ac:dyDescent="0.25">
      <c r="A231">
        <v>2.3400000000000035E-9</v>
      </c>
      <c r="B231" t="s">
        <v>225</v>
      </c>
      <c r="C231" s="3">
        <v>6</v>
      </c>
      <c r="D231" s="3">
        <v>4</v>
      </c>
      <c r="E231" s="3">
        <v>7</v>
      </c>
      <c r="F231" s="3">
        <v>17</v>
      </c>
      <c r="G231" s="4">
        <v>23</v>
      </c>
      <c r="H231" s="4">
        <v>25.36</v>
      </c>
      <c r="I231" s="5">
        <v>32705.17687232</v>
      </c>
      <c r="J231" s="4">
        <v>11.548269581056465</v>
      </c>
      <c r="K231" s="4">
        <v>9.5770392749244699</v>
      </c>
      <c r="L231" s="4">
        <v>7.2541378061767849</v>
      </c>
      <c r="M231" s="4">
        <v>6.8319947443381279</v>
      </c>
      <c r="N231" s="4">
        <v>2.6480000000000001</v>
      </c>
      <c r="O231" s="4">
        <v>16.140350877192976</v>
      </c>
      <c r="P231" s="4">
        <v>3.1151419558359623</v>
      </c>
      <c r="Q231" s="36" t="str">
        <f t="shared" si="74"/>
        <v xml:space="preserve"> 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>
        <f t="shared" si="79"/>
        <v>-0.50376117197639914</v>
      </c>
      <c r="W231" s="37" t="str">
        <f t="shared" si="80"/>
        <v/>
      </c>
      <c r="X231" s="37">
        <f t="shared" si="81"/>
        <v>-0.51736919302379625</v>
      </c>
      <c r="Y231" t="str">
        <f t="shared" si="65"/>
        <v xml:space="preserve"> </v>
      </c>
      <c r="Z231" s="1">
        <f t="shared" si="82"/>
        <v>30</v>
      </c>
      <c r="AA231" t="str">
        <f t="shared" si="66"/>
        <v xml:space="preserve"> </v>
      </c>
      <c r="AB231" s="1">
        <f t="shared" si="83"/>
        <v>14</v>
      </c>
      <c r="AC231" t="str">
        <f t="shared" si="67"/>
        <v xml:space="preserve"> 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3.1151419581759625</v>
      </c>
      <c r="AH231" t="str">
        <f t="shared" si="86"/>
        <v xml:space="preserve"> </v>
      </c>
      <c r="AI231">
        <f t="shared" si="70"/>
        <v>84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225</v>
      </c>
      <c r="AP231" t="s">
        <v>1252</v>
      </c>
      <c r="AQ231">
        <v>50.376117197639914</v>
      </c>
      <c r="AR231">
        <v>51.736919302379626</v>
      </c>
      <c r="AS231">
        <v>-9.3059936908517322</v>
      </c>
      <c r="AT231">
        <v>-50.376117197639914</v>
      </c>
      <c r="AU231">
        <v>-51.736919302379626</v>
      </c>
      <c r="AV231" t="s">
        <v>1567</v>
      </c>
    </row>
    <row r="232" spans="1:48" x14ac:dyDescent="0.25">
      <c r="A232">
        <v>2.3500000000000037E-9</v>
      </c>
      <c r="B232" t="s">
        <v>322</v>
      </c>
      <c r="C232" s="3">
        <v>0</v>
      </c>
      <c r="D232" s="3">
        <v>3</v>
      </c>
      <c r="E232" s="3">
        <v>10</v>
      </c>
      <c r="F232" s="3">
        <v>13</v>
      </c>
      <c r="G232" s="4">
        <v>45</v>
      </c>
      <c r="H232" s="4">
        <v>45.25</v>
      </c>
      <c r="I232" s="5">
        <v>24431.294794250003</v>
      </c>
      <c r="J232" s="4">
        <v>27.014925373134329</v>
      </c>
      <c r="K232" s="4">
        <v>25.69562748438387</v>
      </c>
      <c r="L232" s="4">
        <v>18.08345830202855</v>
      </c>
      <c r="M232" s="4">
        <v>17.076872266230563</v>
      </c>
      <c r="N232" s="4">
        <v>1.7610000000000001</v>
      </c>
      <c r="O232" s="4">
        <v>6.0204695966285424</v>
      </c>
      <c r="P232" s="4">
        <v>2.1701657458563535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 t="str">
        <f t="shared" si="80"/>
        <v/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322</v>
      </c>
      <c r="AP232" t="s">
        <v>1235</v>
      </c>
      <c r="AQ232">
        <v>-16.085399740753338</v>
      </c>
      <c r="AR232">
        <v>-20.312493454385816</v>
      </c>
      <c r="AS232">
        <v>-0.55248618784530246</v>
      </c>
      <c r="AT232">
        <v>16.085399740753338</v>
      </c>
      <c r="AU232">
        <v>20.312493454385816</v>
      </c>
      <c r="AV232" t="s">
        <v>1568</v>
      </c>
    </row>
    <row r="233" spans="1:48" x14ac:dyDescent="0.25">
      <c r="A233">
        <v>2.3600000000000038E-9</v>
      </c>
      <c r="B233" t="s">
        <v>523</v>
      </c>
      <c r="C233" s="3">
        <v>6</v>
      </c>
      <c r="D233" s="3">
        <v>2</v>
      </c>
      <c r="E233" s="3">
        <v>8</v>
      </c>
      <c r="F233" s="3">
        <v>16</v>
      </c>
      <c r="G233" s="4">
        <v>70</v>
      </c>
      <c r="H233" s="4">
        <v>68.44</v>
      </c>
      <c r="I233" s="5">
        <v>9771.6002535200005</v>
      </c>
      <c r="J233" s="4">
        <v>22.662251655629138</v>
      </c>
      <c r="K233" s="4">
        <v>17.986859395532193</v>
      </c>
      <c r="L233" s="4">
        <v>14.646917647119805</v>
      </c>
      <c r="M233" s="4">
        <v>11.938255083179298</v>
      </c>
      <c r="N233" s="4">
        <v>3.02</v>
      </c>
      <c r="O233" s="4">
        <v>-13.960113960113965</v>
      </c>
      <c r="P233" s="4" t="s">
        <v>124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523</v>
      </c>
      <c r="AP233" t="s">
        <v>1270</v>
      </c>
      <c r="AQ233">
        <v>2.6184042290385401</v>
      </c>
      <c r="AR233">
        <v>2.5514282658892551</v>
      </c>
      <c r="AS233">
        <v>2.2793687901811799</v>
      </c>
      <c r="AT233">
        <v>-2.6184042290385401</v>
      </c>
      <c r="AU233">
        <v>-2.5514282658892551</v>
      </c>
      <c r="AV233" t="s">
        <v>1569</v>
      </c>
    </row>
    <row r="234" spans="1:48" x14ac:dyDescent="0.25">
      <c r="A234">
        <v>2.370000000000004E-9</v>
      </c>
      <c r="B234" t="s">
        <v>1159</v>
      </c>
      <c r="C234" s="3">
        <v>7</v>
      </c>
      <c r="D234" s="3">
        <v>6</v>
      </c>
      <c r="E234" s="3">
        <v>9</v>
      </c>
      <c r="F234" s="3">
        <v>22</v>
      </c>
      <c r="G234" s="4">
        <v>15.5</v>
      </c>
      <c r="H234" s="4">
        <v>14.64</v>
      </c>
      <c r="I234" s="5">
        <v>10326.03753912</v>
      </c>
      <c r="J234" s="4" t="s">
        <v>1234</v>
      </c>
      <c r="K234" s="4" t="s">
        <v>1234</v>
      </c>
      <c r="L234" s="4" t="s">
        <v>1234</v>
      </c>
      <c r="M234" s="4" t="s">
        <v>1234</v>
      </c>
      <c r="N234" s="4">
        <v>-1.375</v>
      </c>
      <c r="O234" s="4" t="s">
        <v>119</v>
      </c>
      <c r="P234" s="4">
        <v>0.36202185792349723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 xml:space="preserve"> </v>
      </c>
      <c r="V234" s="37" t="str">
        <f t="shared" si="79"/>
        <v xml:space="preserve"> </v>
      </c>
      <c r="W234" s="37" t="str">
        <f t="shared" si="80"/>
        <v xml:space="preserve"> </v>
      </c>
      <c r="X234" s="37" t="str">
        <f t="shared" si="81"/>
        <v xml:space="preserve"> </v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1159</v>
      </c>
      <c r="AP234" t="s">
        <v>1248</v>
      </c>
      <c r="AQ234" t="e">
        <v>#VALUE!</v>
      </c>
      <c r="AR234" t="e">
        <v>#VALUE!</v>
      </c>
      <c r="AS234">
        <v>5.8743169398907114</v>
      </c>
      <c r="AT234" t="e">
        <v>#VALUE!</v>
      </c>
      <c r="AU234" t="e">
        <v>#VALUE!</v>
      </c>
      <c r="AV234" t="s">
        <v>1570</v>
      </c>
    </row>
    <row r="235" spans="1:48" x14ac:dyDescent="0.25">
      <c r="A235">
        <v>2.3800000000000042E-9</v>
      </c>
      <c r="B235" t="s">
        <v>320</v>
      </c>
      <c r="C235" s="3">
        <v>6</v>
      </c>
      <c r="D235" s="3">
        <v>1</v>
      </c>
      <c r="E235" s="3">
        <v>12</v>
      </c>
      <c r="F235" s="3">
        <v>19</v>
      </c>
      <c r="G235" s="4">
        <v>159</v>
      </c>
      <c r="H235" s="4">
        <v>148.97999999999999</v>
      </c>
      <c r="I235" s="5">
        <v>31009.219523879998</v>
      </c>
      <c r="J235" s="4">
        <v>23.95176848874598</v>
      </c>
      <c r="K235" s="4">
        <v>22.613843351548269</v>
      </c>
      <c r="L235" s="4">
        <v>16.556730093629369</v>
      </c>
      <c r="M235" s="4">
        <v>15.912011200057174</v>
      </c>
      <c r="N235" s="4">
        <v>6.22</v>
      </c>
      <c r="O235" s="4">
        <v>7.6124567474048357</v>
      </c>
      <c r="P235" s="4">
        <v>2.209692576184723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320</v>
      </c>
      <c r="AP235" t="s">
        <v>1235</v>
      </c>
      <c r="AQ235">
        <v>-2.9227577389181025</v>
      </c>
      <c r="AR235">
        <v>-10.154896687674043</v>
      </c>
      <c r="AS235">
        <v>6.7257349979863212</v>
      </c>
      <c r="AT235">
        <v>2.9227577389181025</v>
      </c>
      <c r="AU235">
        <v>10.154896687674043</v>
      </c>
      <c r="AV235" t="s">
        <v>1571</v>
      </c>
    </row>
    <row r="236" spans="1:48" x14ac:dyDescent="0.25">
      <c r="A236">
        <v>2.3900000000000044E-9</v>
      </c>
      <c r="B236" t="s">
        <v>326</v>
      </c>
      <c r="C236" s="3">
        <v>17</v>
      </c>
      <c r="D236" s="3">
        <v>0</v>
      </c>
      <c r="E236" s="3">
        <v>7</v>
      </c>
      <c r="F236" s="3">
        <v>24</v>
      </c>
      <c r="G236" s="4">
        <v>475</v>
      </c>
      <c r="H236" s="4">
        <v>414.6</v>
      </c>
      <c r="I236" s="5">
        <v>54868.765584600005</v>
      </c>
      <c r="J236" s="4">
        <v>22.216268352802487</v>
      </c>
      <c r="K236" s="4">
        <v>19.113037064355524</v>
      </c>
      <c r="L236" s="4">
        <v>9.0765801392812619</v>
      </c>
      <c r="M236" s="4">
        <v>9.5174865023268751</v>
      </c>
      <c r="N236" s="4">
        <v>18.661999999999999</v>
      </c>
      <c r="O236" s="4">
        <v>4.4320089535534306</v>
      </c>
      <c r="P236" s="4">
        <v>0.66594307766521954</v>
      </c>
      <c r="Q236" s="36">
        <f t="shared" si="74"/>
        <v>70.833333335723324</v>
      </c>
      <c r="R236" t="str">
        <f t="shared" si="75"/>
        <v xml:space="preserve"> </v>
      </c>
      <c r="S236" s="37">
        <f t="shared" si="76"/>
        <v>0.14568258801469838</v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>
        <f t="shared" si="81"/>
        <v>-0.39611883393289604</v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>
        <f t="shared" si="83"/>
        <v>43</v>
      </c>
      <c r="AC236">
        <f t="shared" si="91"/>
        <v>65</v>
      </c>
      <c r="AD236" s="1" t="str">
        <f t="shared" si="84"/>
        <v xml:space="preserve"> </v>
      </c>
      <c r="AE236">
        <f t="shared" si="92"/>
        <v>98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326</v>
      </c>
      <c r="AP236" t="s">
        <v>1270</v>
      </c>
      <c r="AQ236">
        <v>4.5348318804663386</v>
      </c>
      <c r="AR236">
        <v>39.611883393289602</v>
      </c>
      <c r="AS236">
        <v>14.568258562469838</v>
      </c>
      <c r="AT236">
        <v>-4.5348318804663386</v>
      </c>
      <c r="AU236">
        <v>-39.611883393289602</v>
      </c>
      <c r="AV236" t="s">
        <v>1572</v>
      </c>
    </row>
    <row r="237" spans="1:48" x14ac:dyDescent="0.25">
      <c r="A237">
        <v>2.4000000000000045E-9</v>
      </c>
      <c r="B237" t="s">
        <v>1160</v>
      </c>
      <c r="C237" s="3">
        <v>9</v>
      </c>
      <c r="D237" s="3">
        <v>0</v>
      </c>
      <c r="E237" s="3">
        <v>3</v>
      </c>
      <c r="F237" s="3">
        <v>12</v>
      </c>
      <c r="G237" s="4">
        <v>31</v>
      </c>
      <c r="H237" s="4">
        <v>26.92</v>
      </c>
      <c r="I237" s="5">
        <v>11672.617499480002</v>
      </c>
      <c r="J237" s="4">
        <v>37.650349650349654</v>
      </c>
      <c r="K237" s="4">
        <v>29.614961496149615</v>
      </c>
      <c r="L237" s="4">
        <v>14.981076270158846</v>
      </c>
      <c r="M237" s="4">
        <v>13.342217710583153</v>
      </c>
      <c r="N237" s="4">
        <v>0.71499999999999997</v>
      </c>
      <c r="O237" s="4">
        <v>-66.113744075829388</v>
      </c>
      <c r="P237" s="4">
        <v>0.31203566121842496</v>
      </c>
      <c r="Q237" s="36">
        <f t="shared" si="74"/>
        <v>75.0000000024</v>
      </c>
      <c r="R237" t="str">
        <f t="shared" si="75"/>
        <v xml:space="preserve"> </v>
      </c>
      <c r="S237" s="37">
        <f t="shared" si="76"/>
        <v>0.15156018070609203</v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>
        <f t="shared" si="91"/>
        <v>58</v>
      </c>
      <c r="AD237" s="1" t="str">
        <f t="shared" si="84"/>
        <v xml:space="preserve"> </v>
      </c>
      <c r="AE237">
        <f t="shared" si="92"/>
        <v>76</v>
      </c>
      <c r="AF237" t="str">
        <f t="shared" si="93"/>
        <v xml:space="preserve"> </v>
      </c>
      <c r="AG237" t="str">
        <f t="shared" si="85"/>
        <v xml:space="preserve"> </v>
      </c>
      <c r="AH237" t="str">
        <f t="shared" si="86"/>
        <v xml:space="preserve"> </v>
      </c>
      <c r="AI237" t="str">
        <f t="shared" si="94"/>
        <v xml:space="preserve"> </v>
      </c>
      <c r="AJ237" t="str">
        <f t="shared" si="95"/>
        <v xml:space="preserve"> </v>
      </c>
      <c r="AK237" t="str">
        <f t="shared" si="87"/>
        <v xml:space="preserve"> </v>
      </c>
      <c r="AL237">
        <f t="shared" si="88"/>
        <v>-66.113744073429388</v>
      </c>
      <c r="AM237" t="str">
        <f t="shared" si="96"/>
        <v xml:space="preserve"> </v>
      </c>
      <c r="AN237">
        <f t="shared" si="97"/>
        <v>9</v>
      </c>
      <c r="AO237" t="s">
        <v>1160</v>
      </c>
      <c r="AP237" t="s">
        <v>1237</v>
      </c>
      <c r="AQ237">
        <v>-61.78670972330282</v>
      </c>
      <c r="AR237">
        <v>0.32821097660552523</v>
      </c>
      <c r="AS237">
        <v>15.156017830609203</v>
      </c>
      <c r="AT237">
        <v>61.78670972330282</v>
      </c>
      <c r="AU237">
        <v>-0.32821097660552523</v>
      </c>
      <c r="AV237" t="s">
        <v>1573</v>
      </c>
    </row>
    <row r="238" spans="1:48" x14ac:dyDescent="0.25">
      <c r="A238">
        <v>2.4100000000000047E-9</v>
      </c>
      <c r="B238" t="s">
        <v>227</v>
      </c>
      <c r="C238" s="3">
        <v>6</v>
      </c>
      <c r="D238" s="3">
        <v>2</v>
      </c>
      <c r="E238" s="3">
        <v>10</v>
      </c>
      <c r="F238" s="3">
        <v>18</v>
      </c>
      <c r="G238" s="4">
        <v>130</v>
      </c>
      <c r="H238" s="4">
        <v>131.65</v>
      </c>
      <c r="I238" s="5">
        <v>117307.6693214</v>
      </c>
      <c r="J238" s="4">
        <v>15.633535209595061</v>
      </c>
      <c r="K238" s="4">
        <v>11.728285077951004</v>
      </c>
      <c r="L238" s="4">
        <v>10.793292883330439</v>
      </c>
      <c r="M238" s="4">
        <v>8.8788932594651282</v>
      </c>
      <c r="N238" s="4">
        <v>11.225</v>
      </c>
      <c r="O238" s="4">
        <v>29.46943483275663</v>
      </c>
      <c r="P238" s="4">
        <v>5.1431826813520702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>
        <f t="shared" si="79"/>
        <v>-0.32821388210393387</v>
      </c>
      <c r="W238" s="37" t="str">
        <f t="shared" si="80"/>
        <v/>
      </c>
      <c r="X238" s="37">
        <f t="shared" si="81"/>
        <v>-0.2819028541508054</v>
      </c>
      <c r="Y238" t="str">
        <f t="shared" si="89"/>
        <v xml:space="preserve"> </v>
      </c>
      <c r="Z238" s="1">
        <f t="shared" si="82"/>
        <v>81</v>
      </c>
      <c r="AA238" t="str">
        <f t="shared" si="90"/>
        <v xml:space="preserve"> </v>
      </c>
      <c r="AB238" s="1">
        <f t="shared" si="83"/>
        <v>80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5.1431826837620704</v>
      </c>
      <c r="AH238" t="str">
        <f t="shared" si="86"/>
        <v xml:space="preserve"> </v>
      </c>
      <c r="AI238">
        <f t="shared" si="94"/>
        <v>12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227</v>
      </c>
      <c r="AP238" t="s">
        <v>1252</v>
      </c>
      <c r="AQ238">
        <v>32.821388210393387</v>
      </c>
      <c r="AR238">
        <v>28.190285415080542</v>
      </c>
      <c r="AS238">
        <v>-1.253323205469048</v>
      </c>
      <c r="AT238">
        <v>-32.821388210393387</v>
      </c>
      <c r="AU238">
        <v>-28.190285415080542</v>
      </c>
      <c r="AV238" t="s">
        <v>1574</v>
      </c>
    </row>
    <row r="239" spans="1:48" x14ac:dyDescent="0.25">
      <c r="A239">
        <v>2.4200000000000049E-9</v>
      </c>
      <c r="B239" t="s">
        <v>560</v>
      </c>
      <c r="C239" s="3">
        <v>19</v>
      </c>
      <c r="D239" s="3">
        <v>1</v>
      </c>
      <c r="E239" s="3">
        <v>2</v>
      </c>
      <c r="F239" s="3">
        <v>22</v>
      </c>
      <c r="G239" s="4">
        <v>130</v>
      </c>
      <c r="H239" s="4">
        <v>112.92</v>
      </c>
      <c r="I239" s="5">
        <v>63380.163534240004</v>
      </c>
      <c r="J239" s="4">
        <v>25.375280898876404</v>
      </c>
      <c r="K239" s="4">
        <v>23.539712320200127</v>
      </c>
      <c r="L239" s="4">
        <v>21.207661885632128</v>
      </c>
      <c r="M239" s="4">
        <v>19.122954959713567</v>
      </c>
      <c r="N239" s="4">
        <v>4.45</v>
      </c>
      <c r="O239" s="4">
        <v>14.690721649484544</v>
      </c>
      <c r="P239" s="4">
        <v>1.1547998583067658</v>
      </c>
      <c r="Q239" s="36">
        <f t="shared" si="74"/>
        <v>86.363636366056355</v>
      </c>
      <c r="R239" t="str">
        <f t="shared" si="75"/>
        <v xml:space="preserve"> </v>
      </c>
      <c r="S239" s="37">
        <f t="shared" si="76"/>
        <v>0.15125752987306409</v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 t="str">
        <f t="shared" si="81"/>
        <v/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 t="str">
        <f t="shared" si="83"/>
        <v xml:space="preserve"> </v>
      </c>
      <c r="AC239">
        <f t="shared" si="91"/>
        <v>60</v>
      </c>
      <c r="AD239" s="1" t="str">
        <f t="shared" si="84"/>
        <v xml:space="preserve"> </v>
      </c>
      <c r="AE239">
        <f t="shared" si="92"/>
        <v>21</v>
      </c>
      <c r="AF239" t="str">
        <f t="shared" si="93"/>
        <v xml:space="preserve"> </v>
      </c>
      <c r="AG239" t="str">
        <f t="shared" si="85"/>
        <v xml:space="preserve"> </v>
      </c>
      <c r="AH239" t="str">
        <f t="shared" si="86"/>
        <v xml:space="preserve"> </v>
      </c>
      <c r="AI239" t="str">
        <f t="shared" si="94"/>
        <v xml:space="preserve"> 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560</v>
      </c>
      <c r="AP239" t="s">
        <v>1239</v>
      </c>
      <c r="AQ239">
        <v>-9.0397099378773493</v>
      </c>
      <c r="AR239">
        <v>-41.098380585295338</v>
      </c>
      <c r="AS239">
        <v>15.125752745306409</v>
      </c>
      <c r="AT239">
        <v>9.0397099378773493</v>
      </c>
      <c r="AU239">
        <v>41.098380585295338</v>
      </c>
      <c r="AV239" t="s">
        <v>1575</v>
      </c>
    </row>
    <row r="240" spans="1:48" x14ac:dyDescent="0.25">
      <c r="A240">
        <v>2.4300000000000051E-9</v>
      </c>
      <c r="B240" t="s">
        <v>451</v>
      </c>
      <c r="C240" s="3">
        <v>5</v>
      </c>
      <c r="D240" s="3">
        <v>1</v>
      </c>
      <c r="E240" s="3">
        <v>2</v>
      </c>
      <c r="F240" s="3">
        <v>8</v>
      </c>
      <c r="G240" s="4">
        <v>497.5</v>
      </c>
      <c r="H240" s="4">
        <v>496.44</v>
      </c>
      <c r="I240" s="5">
        <v>42346.278880919999</v>
      </c>
      <c r="J240" s="4" t="s">
        <v>1234</v>
      </c>
      <c r="K240" s="4" t="s">
        <v>1234</v>
      </c>
      <c r="L240" s="4" t="s">
        <v>1234</v>
      </c>
      <c r="M240" s="4" t="s">
        <v>1234</v>
      </c>
      <c r="N240" s="4">
        <v>6.0760000000000005</v>
      </c>
      <c r="O240" s="4">
        <v>24.355300859598859</v>
      </c>
      <c r="P240" s="4" t="s">
        <v>124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 xml:space="preserve"> </v>
      </c>
      <c r="V240" s="37" t="str">
        <f t="shared" si="79"/>
        <v xml:space="preserve"> </v>
      </c>
      <c r="W240" s="37" t="str">
        <f t="shared" si="80"/>
        <v xml:space="preserve"> </v>
      </c>
      <c r="X240" s="37" t="str">
        <f t="shared" si="81"/>
        <v xml:space="preserve"> </v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 t="str">
        <f t="shared" si="85"/>
        <v xml:space="preserve"> </v>
      </c>
      <c r="AH240" t="str">
        <f t="shared" si="86"/>
        <v xml:space="preserve"> </v>
      </c>
      <c r="AI240" t="str">
        <f t="shared" si="94"/>
        <v xml:space="preserve"> 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451</v>
      </c>
      <c r="AP240" t="s">
        <v>1270</v>
      </c>
      <c r="AQ240" t="e">
        <v>#VALUE!</v>
      </c>
      <c r="AR240" t="e">
        <v>#VALUE!</v>
      </c>
      <c r="AS240">
        <v>0.2135202642816969</v>
      </c>
      <c r="AT240" t="e">
        <v>#VALUE!</v>
      </c>
      <c r="AU240" t="e">
        <v>#VALUE!</v>
      </c>
      <c r="AV240" t="s">
        <v>1576</v>
      </c>
    </row>
    <row r="241" spans="1:48" x14ac:dyDescent="0.25">
      <c r="A241">
        <v>2.4400000000000052E-9</v>
      </c>
      <c r="B241" t="s">
        <v>1161</v>
      </c>
      <c r="C241" s="3">
        <v>9</v>
      </c>
      <c r="D241" s="3">
        <v>0</v>
      </c>
      <c r="E241" s="3">
        <v>9</v>
      </c>
      <c r="F241" s="3">
        <v>18</v>
      </c>
      <c r="G241" s="4">
        <v>218</v>
      </c>
      <c r="H241" s="4">
        <v>195.53</v>
      </c>
      <c r="I241" s="5">
        <v>14802.751945519998</v>
      </c>
      <c r="J241" s="4">
        <v>38.219311962470677</v>
      </c>
      <c r="K241" s="4">
        <v>34.345687686632701</v>
      </c>
      <c r="L241" s="4">
        <v>24.674584244733929</v>
      </c>
      <c r="M241" s="4">
        <v>21.963354441894722</v>
      </c>
      <c r="N241" s="4">
        <v>5.1160000000000005</v>
      </c>
      <c r="O241" s="4">
        <v>-11.793103448275851</v>
      </c>
      <c r="P241" s="4">
        <v>1.0806525852810311</v>
      </c>
      <c r="Q241" s="36" t="str">
        <f t="shared" si="74"/>
        <v xml:space="preserve"> </v>
      </c>
      <c r="R241" t="str">
        <f t="shared" si="75"/>
        <v xml:space="preserve"> </v>
      </c>
      <c r="S241" s="37">
        <f t="shared" si="76"/>
        <v>0.11491842927987107</v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 t="str">
        <f t="shared" si="83"/>
        <v xml:space="preserve"> </v>
      </c>
      <c r="AC241">
        <f t="shared" si="91"/>
        <v>113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1161</v>
      </c>
      <c r="AP241" t="s">
        <v>1237</v>
      </c>
      <c r="AQ241">
        <v>-64.231588490418574</v>
      </c>
      <c r="AR241">
        <v>-64.164437236058248</v>
      </c>
      <c r="AS241">
        <v>11.491842683987109</v>
      </c>
      <c r="AT241">
        <v>64.231588490418574</v>
      </c>
      <c r="AU241">
        <v>64.164437236058248</v>
      </c>
      <c r="AV241" t="s">
        <v>1577</v>
      </c>
    </row>
    <row r="242" spans="1:48" x14ac:dyDescent="0.25">
      <c r="A242">
        <v>2.4500000000000054E-9</v>
      </c>
      <c r="B242" t="s">
        <v>331</v>
      </c>
      <c r="C242" s="3">
        <v>10</v>
      </c>
      <c r="D242" s="3">
        <v>1</v>
      </c>
      <c r="E242" s="3">
        <v>8</v>
      </c>
      <c r="F242" s="3">
        <v>19</v>
      </c>
      <c r="G242" s="4">
        <v>140</v>
      </c>
      <c r="H242" s="4">
        <v>116</v>
      </c>
      <c r="I242" s="5">
        <v>12404.745128</v>
      </c>
      <c r="J242" s="4">
        <v>20.740210978008225</v>
      </c>
      <c r="K242" s="4">
        <v>19.548365352207618</v>
      </c>
      <c r="L242" s="4">
        <v>16.043072788055515</v>
      </c>
      <c r="M242" s="4">
        <v>12.108059796823277</v>
      </c>
      <c r="N242" s="4">
        <v>5.593</v>
      </c>
      <c r="O242" s="4">
        <v>-9.3517017828200952</v>
      </c>
      <c r="P242" s="4">
        <v>2.6474137931034485</v>
      </c>
      <c r="Q242" s="36" t="str">
        <f t="shared" si="74"/>
        <v xml:space="preserve"> </v>
      </c>
      <c r="R242" t="str">
        <f t="shared" si="75"/>
        <v xml:space="preserve"> </v>
      </c>
      <c r="S242" s="37">
        <f t="shared" si="76"/>
        <v>0.20689655417413791</v>
      </c>
      <c r="T242" s="37" t="str">
        <f t="shared" si="77"/>
        <v/>
      </c>
      <c r="U242" s="37" t="str">
        <f t="shared" si="78"/>
        <v/>
      </c>
      <c r="V242" s="37">
        <f t="shared" si="79"/>
        <v>-0.10877574198891582</v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>
        <f t="shared" si="82"/>
        <v>139</v>
      </c>
      <c r="AA242" t="str">
        <f t="shared" si="90"/>
        <v xml:space="preserve"> </v>
      </c>
      <c r="AB242" s="1" t="str">
        <f t="shared" si="83"/>
        <v xml:space="preserve"> </v>
      </c>
      <c r="AC242">
        <f t="shared" si="91"/>
        <v>25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331</v>
      </c>
      <c r="AP242" t="s">
        <v>1241</v>
      </c>
      <c r="AQ242">
        <v>10.877574198891582</v>
      </c>
      <c r="AR242">
        <v>-6.7374424495253882</v>
      </c>
      <c r="AS242">
        <v>20.68965517241379</v>
      </c>
      <c r="AT242">
        <v>-10.877574198891582</v>
      </c>
      <c r="AU242">
        <v>6.7374424495253882</v>
      </c>
      <c r="AV242" t="s">
        <v>1578</v>
      </c>
    </row>
    <row r="243" spans="1:48" x14ac:dyDescent="0.25">
      <c r="A243">
        <v>2.4600000000000056E-9</v>
      </c>
      <c r="B243" t="s">
        <v>615</v>
      </c>
      <c r="C243" s="3">
        <v>6</v>
      </c>
      <c r="D243" s="3">
        <v>4</v>
      </c>
      <c r="E243" s="3">
        <v>9</v>
      </c>
      <c r="F243" s="3">
        <v>19</v>
      </c>
      <c r="G243" s="4">
        <v>320</v>
      </c>
      <c r="H243" s="4">
        <v>404.87</v>
      </c>
      <c r="I243" s="5">
        <v>59111.020000000004</v>
      </c>
      <c r="J243" s="4" t="s">
        <v>1234</v>
      </c>
      <c r="K243" s="4" t="s">
        <v>1234</v>
      </c>
      <c r="L243" s="4" t="s">
        <v>1234</v>
      </c>
      <c r="M243" s="4" t="s">
        <v>1234</v>
      </c>
      <c r="N243" s="4">
        <v>4.3760000000000003</v>
      </c>
      <c r="O243" s="4">
        <v>-33.394216133942159</v>
      </c>
      <c r="P243" s="4">
        <v>0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 xml:space="preserve"> </v>
      </c>
      <c r="V243" s="37" t="str">
        <f t="shared" si="79"/>
        <v xml:space="preserve"> </v>
      </c>
      <c r="W243" s="37" t="str">
        <f t="shared" si="80"/>
        <v xml:space="preserve"> </v>
      </c>
      <c r="X243" s="37" t="str">
        <f t="shared" si="81"/>
        <v xml:space="preserve"> </v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615</v>
      </c>
      <c r="AP243" t="s">
        <v>1270</v>
      </c>
      <c r="AQ243" t="e">
        <v>#VALUE!</v>
      </c>
      <c r="AR243" t="e">
        <v>#VALUE!</v>
      </c>
      <c r="AS243">
        <v>-20.962284189986914</v>
      </c>
      <c r="AT243" t="e">
        <v>#VALUE!</v>
      </c>
      <c r="AU243" t="e">
        <v>#VALUE!</v>
      </c>
      <c r="AV243" t="s">
        <v>1579</v>
      </c>
    </row>
    <row r="244" spans="1:48" x14ac:dyDescent="0.25">
      <c r="A244">
        <v>2.4700000000000057E-9</v>
      </c>
      <c r="B244" t="s">
        <v>476</v>
      </c>
      <c r="C244" s="3">
        <v>12</v>
      </c>
      <c r="D244" s="3">
        <v>0</v>
      </c>
      <c r="E244" s="3">
        <v>9</v>
      </c>
      <c r="F244" s="3">
        <v>21</v>
      </c>
      <c r="G244" s="4">
        <v>105</v>
      </c>
      <c r="H244" s="4">
        <v>93.9</v>
      </c>
      <c r="I244" s="5">
        <v>20563.732851000001</v>
      </c>
      <c r="J244" s="4" t="s">
        <v>1234</v>
      </c>
      <c r="K244" s="4">
        <v>26.851587074635404</v>
      </c>
      <c r="L244" s="4" t="s">
        <v>1234</v>
      </c>
      <c r="M244" s="4">
        <v>19.648493182341017</v>
      </c>
      <c r="N244" s="4">
        <v>-0.73799999999999999</v>
      </c>
      <c r="O244" s="4" t="s">
        <v>119</v>
      </c>
      <c r="P244" s="4">
        <v>0</v>
      </c>
      <c r="Q244" s="36" t="str">
        <f t="shared" si="74"/>
        <v xml:space="preserve"> </v>
      </c>
      <c r="R244" t="str">
        <f t="shared" si="75"/>
        <v xml:space="preserve"> </v>
      </c>
      <c r="S244" s="37">
        <f t="shared" si="76"/>
        <v>0.11821086508980817</v>
      </c>
      <c r="T244" s="37" t="str">
        <f t="shared" si="77"/>
        <v/>
      </c>
      <c r="U244" s="37" t="str">
        <f t="shared" si="78"/>
        <v xml:space="preserve"> </v>
      </c>
      <c r="V244" s="37" t="str">
        <f t="shared" si="79"/>
        <v xml:space="preserve"> </v>
      </c>
      <c r="W244" s="37" t="str">
        <f t="shared" si="80"/>
        <v xml:space="preserve"> </v>
      </c>
      <c r="X244" s="37" t="str">
        <f t="shared" si="81"/>
        <v xml:space="preserve"> </v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>
        <f t="shared" si="91"/>
        <v>107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476</v>
      </c>
      <c r="AP244" t="s">
        <v>1270</v>
      </c>
      <c r="AQ244" t="e">
        <v>#VALUE!</v>
      </c>
      <c r="AR244" t="e">
        <v>#VALUE!</v>
      </c>
      <c r="AS244">
        <v>11.821086261980817</v>
      </c>
      <c r="AT244" t="e">
        <v>#VALUE!</v>
      </c>
      <c r="AU244" t="e">
        <v>#VALUE!</v>
      </c>
      <c r="AV244" t="s">
        <v>1580</v>
      </c>
    </row>
    <row r="245" spans="1:48" x14ac:dyDescent="0.25">
      <c r="A245">
        <v>2.4800000000000059E-9</v>
      </c>
      <c r="B245" t="s">
        <v>1073</v>
      </c>
      <c r="C245" s="3">
        <v>6</v>
      </c>
      <c r="D245" s="3">
        <v>0</v>
      </c>
      <c r="E245" s="3">
        <v>5</v>
      </c>
      <c r="F245" s="3">
        <v>11</v>
      </c>
      <c r="G245" s="4">
        <v>100</v>
      </c>
      <c r="H245" s="4">
        <v>88.68</v>
      </c>
      <c r="I245" s="5">
        <v>35160.384155520005</v>
      </c>
      <c r="J245" s="4">
        <v>32.14208046393621</v>
      </c>
      <c r="K245" s="4">
        <v>28.161321054302956</v>
      </c>
      <c r="L245" s="4">
        <v>21.99993234077985</v>
      </c>
      <c r="M245" s="4">
        <v>20.015063078876643</v>
      </c>
      <c r="N245" s="4">
        <v>3.149</v>
      </c>
      <c r="O245" s="4">
        <v>10.880281690140851</v>
      </c>
      <c r="P245" s="4">
        <v>0.54239963915200717</v>
      </c>
      <c r="Q245" s="36" t="str">
        <f t="shared" si="74"/>
        <v xml:space="preserve"> </v>
      </c>
      <c r="R245" t="str">
        <f t="shared" si="75"/>
        <v xml:space="preserve"> </v>
      </c>
      <c r="S245" s="37">
        <f t="shared" si="76"/>
        <v>0.12764997992700036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>
        <f t="shared" si="91"/>
        <v>91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1073</v>
      </c>
      <c r="AP245" t="s">
        <v>1237</v>
      </c>
      <c r="AQ245">
        <v>-38.117215117910533</v>
      </c>
      <c r="AR245">
        <v>-46.369498109224416</v>
      </c>
      <c r="AS245">
        <v>12.764997744700036</v>
      </c>
      <c r="AT245">
        <v>38.117215117910533</v>
      </c>
      <c r="AU245">
        <v>46.369498109224416</v>
      </c>
      <c r="AV245" t="s">
        <v>1581</v>
      </c>
    </row>
    <row r="246" spans="1:48" x14ac:dyDescent="0.25">
      <c r="A246">
        <v>2.4900000000000061E-9</v>
      </c>
      <c r="B246" t="s">
        <v>242</v>
      </c>
      <c r="C246" s="3">
        <v>16</v>
      </c>
      <c r="D246" s="3">
        <v>9</v>
      </c>
      <c r="E246" s="3">
        <v>19</v>
      </c>
      <c r="F246" s="3">
        <v>44</v>
      </c>
      <c r="G246" s="4">
        <v>60</v>
      </c>
      <c r="H246" s="4">
        <v>62.46</v>
      </c>
      <c r="I246" s="5">
        <v>253712.52</v>
      </c>
      <c r="J246" s="4">
        <v>12.786079836233368</v>
      </c>
      <c r="K246" s="4">
        <v>13.739551253849537</v>
      </c>
      <c r="L246" s="4">
        <v>7.4242554885678542</v>
      </c>
      <c r="M246" s="4">
        <v>7.9671665476473859</v>
      </c>
      <c r="N246" s="4">
        <v>4.5460000000000003</v>
      </c>
      <c r="O246" s="4">
        <v>-7.9757085020242942</v>
      </c>
      <c r="P246" s="4">
        <v>2.2030099263528662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>
        <f t="shared" si="79"/>
        <v>-0.45057142731091415</v>
      </c>
      <c r="W246" s="37" t="str">
        <f t="shared" si="80"/>
        <v/>
      </c>
      <c r="X246" s="37">
        <f t="shared" si="81"/>
        <v>-0.50605095831044222</v>
      </c>
      <c r="Y246" t="str">
        <f t="shared" si="89"/>
        <v xml:space="preserve"> </v>
      </c>
      <c r="Z246" s="1">
        <f t="shared" si="82"/>
        <v>46</v>
      </c>
      <c r="AA246" t="str">
        <f t="shared" si="90"/>
        <v xml:space="preserve"> </v>
      </c>
      <c r="AB246" s="1">
        <f t="shared" si="83"/>
        <v>18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242</v>
      </c>
      <c r="AP246" t="s">
        <v>1252</v>
      </c>
      <c r="AQ246">
        <v>45.057142731091417</v>
      </c>
      <c r="AR246">
        <v>50.605095831044224</v>
      </c>
      <c r="AS246">
        <v>-3.9385206532180583</v>
      </c>
      <c r="AT246">
        <v>-45.057142731091417</v>
      </c>
      <c r="AU246">
        <v>-50.605095831044224</v>
      </c>
      <c r="AV246" t="s">
        <v>1582</v>
      </c>
    </row>
    <row r="247" spans="1:48" x14ac:dyDescent="0.25">
      <c r="A247">
        <v>2.5000000000000063E-9</v>
      </c>
      <c r="B247" t="s">
        <v>465</v>
      </c>
      <c r="C247" s="3">
        <v>16</v>
      </c>
      <c r="D247" s="3">
        <v>2</v>
      </c>
      <c r="E247" s="3">
        <v>5</v>
      </c>
      <c r="F247" s="3">
        <v>23</v>
      </c>
      <c r="G247" s="4">
        <v>422</v>
      </c>
      <c r="H247" s="4">
        <v>381.75</v>
      </c>
      <c r="I247" s="5">
        <v>100303.21793024999</v>
      </c>
      <c r="J247" s="4" t="s">
        <v>1234</v>
      </c>
      <c r="K247" s="4" t="s">
        <v>1234</v>
      </c>
      <c r="L247" s="4">
        <v>36.36459870154345</v>
      </c>
      <c r="M247" s="4">
        <v>29.8889040081039</v>
      </c>
      <c r="N247" s="4">
        <v>8.2319999999999993</v>
      </c>
      <c r="O247" s="4">
        <v>4.732824427480903</v>
      </c>
      <c r="P247" s="4">
        <v>0.607727570399476</v>
      </c>
      <c r="Q247" s="36" t="str">
        <f t="shared" si="74"/>
        <v xml:space="preserve"> </v>
      </c>
      <c r="R247" t="str">
        <f t="shared" si="75"/>
        <v xml:space="preserve"> </v>
      </c>
      <c r="S247" s="37">
        <f t="shared" si="76"/>
        <v>0.10543549693352984</v>
      </c>
      <c r="T247" s="37" t="str">
        <f t="shared" si="77"/>
        <v/>
      </c>
      <c r="U247" s="37" t="str">
        <f t="shared" si="78"/>
        <v xml:space="preserve"> </v>
      </c>
      <c r="V247" s="37" t="str">
        <f t="shared" si="79"/>
        <v xml:space="preserve"> 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 t="str">
        <f t="shared" si="83"/>
        <v xml:space="preserve"> </v>
      </c>
      <c r="AC247">
        <f t="shared" si="91"/>
        <v>129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465</v>
      </c>
      <c r="AP247" t="s">
        <v>1252</v>
      </c>
      <c r="AQ247" t="e">
        <v>#VALUE!</v>
      </c>
      <c r="AR247">
        <v>-141.94020138061899</v>
      </c>
      <c r="AS247">
        <v>10.543549443352983</v>
      </c>
      <c r="AT247" t="e">
        <v>#VALUE!</v>
      </c>
      <c r="AU247">
        <v>141.94020138061899</v>
      </c>
      <c r="AV247" t="s">
        <v>1583</v>
      </c>
    </row>
    <row r="248" spans="1:48" x14ac:dyDescent="0.25">
      <c r="A248">
        <v>2.5100000000000064E-9</v>
      </c>
      <c r="B248" t="s">
        <v>253</v>
      </c>
      <c r="C248" s="3">
        <v>6</v>
      </c>
      <c r="D248" s="3">
        <v>3</v>
      </c>
      <c r="E248" s="3">
        <v>8</v>
      </c>
      <c r="F248" s="3">
        <v>17</v>
      </c>
      <c r="G248" s="4">
        <v>49</v>
      </c>
      <c r="H248" s="4">
        <v>51.66</v>
      </c>
      <c r="I248" s="5">
        <v>20307.311773559999</v>
      </c>
      <c r="J248" s="4">
        <v>18.025122121423585</v>
      </c>
      <c r="K248" s="4">
        <v>13.559055118110235</v>
      </c>
      <c r="L248" s="4">
        <v>8.97969070858157</v>
      </c>
      <c r="M248" s="4">
        <v>8.0470984077507559</v>
      </c>
      <c r="N248" s="4">
        <v>2.8660000000000001</v>
      </c>
      <c r="O248" s="4">
        <v>-35.304740406320533</v>
      </c>
      <c r="P248" s="4">
        <v>3.927603561749903</v>
      </c>
      <c r="Q248" s="36" t="str">
        <f t="shared" si="74"/>
        <v xml:space="preserve"> 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>
        <f t="shared" si="79"/>
        <v>-0.22544538697032801</v>
      </c>
      <c r="W248" s="37" t="str">
        <f t="shared" si="80"/>
        <v/>
      </c>
      <c r="X248" s="37">
        <f t="shared" si="81"/>
        <v>-0.40256506164120354</v>
      </c>
      <c r="Y248" t="str">
        <f t="shared" si="89"/>
        <v xml:space="preserve"> </v>
      </c>
      <c r="Z248" s="1">
        <f t="shared" si="82"/>
        <v>110</v>
      </c>
      <c r="AA248" t="str">
        <f t="shared" si="90"/>
        <v xml:space="preserve"> </v>
      </c>
      <c r="AB248" s="1">
        <f t="shared" si="83"/>
        <v>41</v>
      </c>
      <c r="AC248" t="str">
        <f t="shared" si="91"/>
        <v xml:space="preserve"> </v>
      </c>
      <c r="AD248" s="1" t="str">
        <f t="shared" si="84"/>
        <v xml:space="preserve"> </v>
      </c>
      <c r="AE248" t="str">
        <f t="shared" si="92"/>
        <v xml:space="preserve"> </v>
      </c>
      <c r="AF248" t="str">
        <f t="shared" si="93"/>
        <v xml:space="preserve"> </v>
      </c>
      <c r="AG248">
        <f t="shared" si="85"/>
        <v>3.9276035642599032</v>
      </c>
      <c r="AH248" t="str">
        <f t="shared" si="86"/>
        <v xml:space="preserve"> </v>
      </c>
      <c r="AI248">
        <f t="shared" si="94"/>
        <v>50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253</v>
      </c>
      <c r="AP248" t="s">
        <v>1241</v>
      </c>
      <c r="AQ248">
        <v>22.544538697032802</v>
      </c>
      <c r="AR248">
        <v>40.256506164120353</v>
      </c>
      <c r="AS248">
        <v>-5.1490514905148999</v>
      </c>
      <c r="AT248">
        <v>-22.544538697032802</v>
      </c>
      <c r="AU248">
        <v>-40.256506164120353</v>
      </c>
      <c r="AV248" t="s">
        <v>1584</v>
      </c>
    </row>
    <row r="249" spans="1:48" x14ac:dyDescent="0.25">
      <c r="A249">
        <v>2.5200000000000066E-9</v>
      </c>
      <c r="B249" t="s">
        <v>330</v>
      </c>
      <c r="C249" s="3">
        <v>8</v>
      </c>
      <c r="D249" s="3">
        <v>2</v>
      </c>
      <c r="E249" s="3">
        <v>4</v>
      </c>
      <c r="F249" s="3">
        <v>14</v>
      </c>
      <c r="G249" s="4">
        <v>26.5</v>
      </c>
      <c r="H249" s="4">
        <v>24.68</v>
      </c>
      <c r="I249" s="5">
        <v>9626.0562232400007</v>
      </c>
      <c r="J249" s="4">
        <v>15.131820968730839</v>
      </c>
      <c r="K249" s="4">
        <v>13.29025309639203</v>
      </c>
      <c r="L249" s="4">
        <v>9.8338982694263706</v>
      </c>
      <c r="M249" s="4">
        <v>8.6100290471130005</v>
      </c>
      <c r="N249" s="4">
        <v>1.631</v>
      </c>
      <c r="O249" s="4">
        <v>-15.49222797927461</v>
      </c>
      <c r="P249" s="4">
        <v>4.2625607779578605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>
        <f t="shared" si="79"/>
        <v>-0.34977296376042877</v>
      </c>
      <c r="W249" s="37" t="str">
        <f t="shared" si="80"/>
        <v/>
      </c>
      <c r="X249" s="37">
        <f t="shared" si="81"/>
        <v>-0.3457330996036666</v>
      </c>
      <c r="Y249" t="str">
        <f t="shared" si="89"/>
        <v xml:space="preserve"> </v>
      </c>
      <c r="Z249" s="1">
        <f t="shared" si="82"/>
        <v>70</v>
      </c>
      <c r="AA249" t="str">
        <f t="shared" si="90"/>
        <v xml:space="preserve"> </v>
      </c>
      <c r="AB249" s="1">
        <f t="shared" si="83"/>
        <v>56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4.2625607804778607</v>
      </c>
      <c r="AH249" t="str">
        <f t="shared" si="86"/>
        <v xml:space="preserve"> </v>
      </c>
      <c r="AI249">
        <f t="shared" si="94"/>
        <v>34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330</v>
      </c>
      <c r="AP249" t="s">
        <v>1328</v>
      </c>
      <c r="AQ249">
        <v>34.977296376042879</v>
      </c>
      <c r="AR249">
        <v>34.573309960366657</v>
      </c>
      <c r="AS249">
        <v>7.3743922204213996</v>
      </c>
      <c r="AT249">
        <v>-34.977296376042879</v>
      </c>
      <c r="AU249">
        <v>-34.573309960366657</v>
      </c>
      <c r="AV249" t="s">
        <v>1585</v>
      </c>
    </row>
    <row r="250" spans="1:48" x14ac:dyDescent="0.25">
      <c r="A250">
        <v>2.5300000000000068E-9</v>
      </c>
      <c r="B250" t="s">
        <v>831</v>
      </c>
      <c r="C250" s="3">
        <v>6</v>
      </c>
      <c r="D250" s="3">
        <v>0</v>
      </c>
      <c r="E250" s="3">
        <v>7</v>
      </c>
      <c r="F250" s="3">
        <v>13</v>
      </c>
      <c r="G250" s="4">
        <v>238.64999389648437</v>
      </c>
      <c r="H250" s="4">
        <v>251.84</v>
      </c>
      <c r="I250" s="5">
        <v>13423.2382144</v>
      </c>
      <c r="J250" s="4" t="s">
        <v>1234</v>
      </c>
      <c r="K250" s="4" t="s">
        <v>1234</v>
      </c>
      <c r="L250" s="4" t="s">
        <v>1234</v>
      </c>
      <c r="M250" s="4">
        <v>27.356265577340089</v>
      </c>
      <c r="N250" s="4">
        <v>3.073</v>
      </c>
      <c r="O250" s="4">
        <v>-25.808788025108655</v>
      </c>
      <c r="P250" s="4">
        <v>0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 t="str">
        <f t="shared" si="80"/>
        <v xml:space="preserve"> </v>
      </c>
      <c r="X250" s="37" t="str">
        <f t="shared" si="81"/>
        <v xml:space="preserve"> </v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831</v>
      </c>
      <c r="AP250" t="s">
        <v>1252</v>
      </c>
      <c r="AQ250" t="e">
        <v>#VALUE!</v>
      </c>
      <c r="AR250" t="e">
        <v>#VALUE!</v>
      </c>
      <c r="AS250">
        <v>-5.2374547742676469</v>
      </c>
      <c r="AT250" t="e">
        <v>#VALUE!</v>
      </c>
      <c r="AU250" t="e">
        <v>#VALUE!</v>
      </c>
      <c r="AV250" t="s">
        <v>1586</v>
      </c>
    </row>
    <row r="251" spans="1:48" x14ac:dyDescent="0.25">
      <c r="A251">
        <v>2.5400000000000069E-9</v>
      </c>
      <c r="B251" t="s">
        <v>832</v>
      </c>
      <c r="C251" s="3">
        <v>18</v>
      </c>
      <c r="D251" s="3">
        <v>1</v>
      </c>
      <c r="E251" s="3">
        <v>3</v>
      </c>
      <c r="F251" s="3">
        <v>22</v>
      </c>
      <c r="G251" s="4">
        <v>202.5</v>
      </c>
      <c r="H251" s="4">
        <v>187.69</v>
      </c>
      <c r="I251" s="5">
        <v>35985.011272819997</v>
      </c>
      <c r="J251" s="4">
        <v>29.8062569477529</v>
      </c>
      <c r="K251" s="4">
        <v>24.050486929779598</v>
      </c>
      <c r="L251" s="4">
        <v>20.092818960933009</v>
      </c>
      <c r="M251" s="4">
        <v>17.1877871816157</v>
      </c>
      <c r="N251" s="4">
        <v>6.2969999999999997</v>
      </c>
      <c r="O251" s="4">
        <v>-1.4553990610328771</v>
      </c>
      <c r="P251" s="4">
        <v>0.29623315040758702</v>
      </c>
      <c r="Q251" s="36">
        <f t="shared" si="74"/>
        <v>81.818181820721819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>
        <f t="shared" si="92"/>
        <v>38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832</v>
      </c>
      <c r="AP251" t="s">
        <v>1270</v>
      </c>
      <c r="AQ251">
        <v>-28.079985591833491</v>
      </c>
      <c r="AR251">
        <v>-33.681130530559699</v>
      </c>
      <c r="AS251">
        <v>7.890670786935905</v>
      </c>
      <c r="AT251">
        <v>28.079985591833491</v>
      </c>
      <c r="AU251">
        <v>33.681130530559699</v>
      </c>
      <c r="AV251" t="s">
        <v>1587</v>
      </c>
    </row>
    <row r="252" spans="1:48" x14ac:dyDescent="0.25">
      <c r="A252">
        <v>2.5500000000000071E-9</v>
      </c>
      <c r="B252" t="s">
        <v>329</v>
      </c>
      <c r="C252" s="3">
        <v>8</v>
      </c>
      <c r="D252" s="3">
        <v>1</v>
      </c>
      <c r="E252" s="3">
        <v>7</v>
      </c>
      <c r="F252" s="3">
        <v>16</v>
      </c>
      <c r="G252" s="4">
        <v>47.5</v>
      </c>
      <c r="H252" s="4">
        <v>45.76</v>
      </c>
      <c r="I252" s="5">
        <v>19111.921628799999</v>
      </c>
      <c r="J252" s="4">
        <v>32.89719626168224</v>
      </c>
      <c r="K252" s="4">
        <v>26.238532110091743</v>
      </c>
      <c r="L252" s="4">
        <v>21.049324331522573</v>
      </c>
      <c r="M252" s="4">
        <v>17.817775045089359</v>
      </c>
      <c r="N252" s="4">
        <v>1.391</v>
      </c>
      <c r="O252" s="4">
        <v>-12.515723270440255</v>
      </c>
      <c r="P252" s="4">
        <v>0.28409090909090912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329</v>
      </c>
      <c r="AP252" t="s">
        <v>1237</v>
      </c>
      <c r="AQ252">
        <v>-41.36201102317996</v>
      </c>
      <c r="AR252">
        <v>-40.044932421552673</v>
      </c>
      <c r="AS252">
        <v>3.8024475524475632</v>
      </c>
      <c r="AT252">
        <v>41.36201102317996</v>
      </c>
      <c r="AU252">
        <v>40.044932421552673</v>
      </c>
      <c r="AV252" t="s">
        <v>1588</v>
      </c>
    </row>
    <row r="253" spans="1:48" x14ac:dyDescent="0.25">
      <c r="A253">
        <v>2.5600000000000073E-9</v>
      </c>
      <c r="B253" t="s">
        <v>495</v>
      </c>
      <c r="C253" s="3">
        <v>5</v>
      </c>
      <c r="D253" s="3">
        <v>2</v>
      </c>
      <c r="E253" s="3">
        <v>1</v>
      </c>
      <c r="F253" s="3">
        <v>8</v>
      </c>
      <c r="G253" s="4">
        <v>32</v>
      </c>
      <c r="H253" s="4">
        <v>30.27</v>
      </c>
      <c r="I253" s="5">
        <v>8722.9466131499994</v>
      </c>
      <c r="J253" s="4">
        <v>29.852071005917161</v>
      </c>
      <c r="K253" s="4">
        <v>22.389053254437869</v>
      </c>
      <c r="L253" s="4">
        <v>12.162634200332041</v>
      </c>
      <c r="M253" s="4">
        <v>11.359302973899638</v>
      </c>
      <c r="N253" s="4">
        <v>1.014</v>
      </c>
      <c r="O253" s="4">
        <v>-0.58823529411764752</v>
      </c>
      <c r="P253" s="4">
        <v>8.2160555004955409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>
        <f t="shared" si="81"/>
        <v>-0.19079811882476749</v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>
        <f t="shared" si="83"/>
        <v>111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8.2160555030555411</v>
      </c>
      <c r="AH253" t="str">
        <f t="shared" si="86"/>
        <v xml:space="preserve"> </v>
      </c>
      <c r="AI253">
        <f t="shared" si="94"/>
        <v>5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495</v>
      </c>
      <c r="AP253" t="s">
        <v>1248</v>
      </c>
      <c r="AQ253">
        <v>-28.27685244163176</v>
      </c>
      <c r="AR253">
        <v>19.079811882476751</v>
      </c>
      <c r="AS253">
        <v>5.7152296002642933</v>
      </c>
      <c r="AT253">
        <v>28.27685244163176</v>
      </c>
      <c r="AU253">
        <v>-19.079811882476751</v>
      </c>
      <c r="AV253" t="s">
        <v>1589</v>
      </c>
    </row>
    <row r="254" spans="1:48" x14ac:dyDescent="0.25">
      <c r="A254">
        <v>2.5700000000000075E-9</v>
      </c>
      <c r="B254" t="s">
        <v>529</v>
      </c>
      <c r="C254" s="3">
        <v>11</v>
      </c>
      <c r="D254" s="3">
        <v>3</v>
      </c>
      <c r="E254" s="3">
        <v>8</v>
      </c>
      <c r="F254" s="3">
        <v>22</v>
      </c>
      <c r="G254" s="4">
        <v>800</v>
      </c>
      <c r="H254" s="4">
        <v>798.67</v>
      </c>
      <c r="I254" s="5">
        <v>93888.03840628</v>
      </c>
      <c r="J254" s="4" t="s">
        <v>1234</v>
      </c>
      <c r="K254" s="4" t="s">
        <v>1234</v>
      </c>
      <c r="L254" s="4" t="s">
        <v>1234</v>
      </c>
      <c r="M254" s="4" t="s">
        <v>1234</v>
      </c>
      <c r="N254" s="4">
        <v>12.798999999999999</v>
      </c>
      <c r="O254" s="4">
        <v>25.974409448818893</v>
      </c>
      <c r="P254" s="4" t="s">
        <v>124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 xml:space="preserve"> </v>
      </c>
      <c r="V254" s="37" t="str">
        <f t="shared" si="79"/>
        <v xml:space="preserve"> </v>
      </c>
      <c r="W254" s="37" t="str">
        <f t="shared" si="80"/>
        <v xml:space="preserve"> </v>
      </c>
      <c r="X254" s="37" t="str">
        <f t="shared" si="81"/>
        <v xml:space="preserve"> </v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529</v>
      </c>
      <c r="AP254" t="s">
        <v>1270</v>
      </c>
      <c r="AQ254" t="e">
        <v>#VALUE!</v>
      </c>
      <c r="AR254" t="e">
        <v>#VALUE!</v>
      </c>
      <c r="AS254">
        <v>0.16652685088960339</v>
      </c>
      <c r="AT254" t="e">
        <v>#VALUE!</v>
      </c>
      <c r="AU254" t="e">
        <v>#VALUE!</v>
      </c>
      <c r="AV254" t="s">
        <v>1590</v>
      </c>
    </row>
    <row r="255" spans="1:48" x14ac:dyDescent="0.25">
      <c r="A255">
        <v>2.5800000000000076E-9</v>
      </c>
      <c r="B255" t="s">
        <v>306</v>
      </c>
      <c r="C255" s="3">
        <v>5</v>
      </c>
      <c r="D255" s="3">
        <v>0</v>
      </c>
      <c r="E255" s="3">
        <v>4</v>
      </c>
      <c r="F255" s="3">
        <v>9</v>
      </c>
      <c r="G255" s="4">
        <v>165</v>
      </c>
      <c r="H255" s="4">
        <v>161.36000000000001</v>
      </c>
      <c r="I255" s="5">
        <v>14407.329827280002</v>
      </c>
      <c r="J255" s="4">
        <v>39.079680310002423</v>
      </c>
      <c r="K255" s="4">
        <v>39.802664035520472</v>
      </c>
      <c r="L255" s="4">
        <v>21.174665994353102</v>
      </c>
      <c r="M255" s="4">
        <v>21.314038649502272</v>
      </c>
      <c r="N255" s="4">
        <v>4.1290000000000004</v>
      </c>
      <c r="O255" s="4">
        <v>5.8717948717948856</v>
      </c>
      <c r="P255" s="4" t="s">
        <v>124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306</v>
      </c>
      <c r="AP255" t="s">
        <v>1252</v>
      </c>
      <c r="AQ255">
        <v>-67.928663428365226</v>
      </c>
      <c r="AR255">
        <v>-40.878852998966117</v>
      </c>
      <c r="AS255">
        <v>2.2558254833911606</v>
      </c>
      <c r="AT255">
        <v>67.928663428365226</v>
      </c>
      <c r="AU255">
        <v>40.878852998966117</v>
      </c>
      <c r="AV255" t="s">
        <v>1591</v>
      </c>
    </row>
    <row r="256" spans="1:48" x14ac:dyDescent="0.25">
      <c r="A256">
        <v>2.5900000000000078E-9</v>
      </c>
      <c r="B256" t="s">
        <v>328</v>
      </c>
      <c r="C256" s="3">
        <v>5</v>
      </c>
      <c r="D256" s="3">
        <v>3</v>
      </c>
      <c r="E256" s="3">
        <v>14</v>
      </c>
      <c r="F256" s="3">
        <v>22</v>
      </c>
      <c r="G256" s="4">
        <v>213</v>
      </c>
      <c r="H256" s="4">
        <v>203.83</v>
      </c>
      <c r="I256" s="5">
        <v>64516.324799630005</v>
      </c>
      <c r="J256" s="4">
        <v>31.888297872340427</v>
      </c>
      <c r="K256" s="4">
        <v>26.509298998569385</v>
      </c>
      <c r="L256" s="4">
        <v>21.897474884824856</v>
      </c>
      <c r="M256" s="4">
        <v>18.627715850273002</v>
      </c>
      <c r="N256" s="4">
        <v>6.3920000000000003</v>
      </c>
      <c r="O256" s="4">
        <v>-16.225425950196588</v>
      </c>
      <c r="P256" s="4">
        <v>2.1468871118088604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 t="str">
        <f t="shared" si="81"/>
        <v/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 t="str">
        <f t="shared" si="83"/>
        <v xml:space="preserve"> 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 t="str">
        <f t="shared" si="85"/>
        <v xml:space="preserve"> </v>
      </c>
      <c r="AH256" t="str">
        <f t="shared" si="86"/>
        <v xml:space="preserve"> </v>
      </c>
      <c r="AI256" t="str">
        <f t="shared" si="94"/>
        <v xml:space="preserve"> 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328</v>
      </c>
      <c r="AP256" t="s">
        <v>1237</v>
      </c>
      <c r="AQ256">
        <v>-37.026690040171893</v>
      </c>
      <c r="AR256">
        <v>-45.687830267097375</v>
      </c>
      <c r="AS256">
        <v>4.4988470784477208</v>
      </c>
      <c r="AT256">
        <v>37.026690040171893</v>
      </c>
      <c r="AU256">
        <v>45.687830267097375</v>
      </c>
      <c r="AV256" t="s">
        <v>1592</v>
      </c>
    </row>
    <row r="257" spans="1:48" x14ac:dyDescent="0.25">
      <c r="A257">
        <v>2.600000000000008E-9</v>
      </c>
      <c r="B257" t="s">
        <v>464</v>
      </c>
      <c r="C257" s="3">
        <v>3</v>
      </c>
      <c r="D257" s="3">
        <v>5</v>
      </c>
      <c r="E257" s="3">
        <v>11</v>
      </c>
      <c r="F257" s="3">
        <v>19</v>
      </c>
      <c r="G257" s="4">
        <v>19</v>
      </c>
      <c r="H257" s="4">
        <v>20.9</v>
      </c>
      <c r="I257" s="5">
        <v>9600.1038616999995</v>
      </c>
      <c r="J257" s="4">
        <v>11.841359773371103</v>
      </c>
      <c r="K257" s="4">
        <v>9.1466083150984669</v>
      </c>
      <c r="L257" s="4">
        <v>10.20376997716895</v>
      </c>
      <c r="M257" s="4">
        <v>9.0737006395289814</v>
      </c>
      <c r="N257" s="4">
        <v>1.7650000000000001</v>
      </c>
      <c r="O257" s="4">
        <v>-30.784313725490197</v>
      </c>
      <c r="P257" s="4">
        <v>2.9808612440191387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-0.4911668406336317</v>
      </c>
      <c r="W257" s="37" t="str">
        <f t="shared" si="80"/>
        <v/>
      </c>
      <c r="X257" s="37">
        <f t="shared" si="81"/>
        <v>-0.32112487109255838</v>
      </c>
      <c r="Y257" t="str">
        <f t="shared" si="89"/>
        <v xml:space="preserve"> </v>
      </c>
      <c r="Z257" s="1">
        <f t="shared" si="82"/>
        <v>35</v>
      </c>
      <c r="AA257" t="str">
        <f t="shared" si="90"/>
        <v xml:space="preserve"> </v>
      </c>
      <c r="AB257" s="1">
        <f t="shared" si="83"/>
        <v>64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464</v>
      </c>
      <c r="AP257" t="s">
        <v>1239</v>
      </c>
      <c r="AQ257">
        <v>49.116684063363167</v>
      </c>
      <c r="AR257">
        <v>32.112487109255838</v>
      </c>
      <c r="AS257">
        <v>-9.0909090909090828</v>
      </c>
      <c r="AT257">
        <v>-49.116684063363167</v>
      </c>
      <c r="AU257">
        <v>-32.112487109255838</v>
      </c>
      <c r="AV257" t="s">
        <v>1593</v>
      </c>
    </row>
    <row r="258" spans="1:48" x14ac:dyDescent="0.25">
      <c r="A258">
        <v>2.6100000000000082E-9</v>
      </c>
      <c r="B258" t="s">
        <v>1162</v>
      </c>
      <c r="C258" s="3">
        <v>15</v>
      </c>
      <c r="D258" s="3">
        <v>0</v>
      </c>
      <c r="E258" s="3">
        <v>2</v>
      </c>
      <c r="F258" s="3">
        <v>17</v>
      </c>
      <c r="G258" s="4">
        <v>123</v>
      </c>
      <c r="H258" s="4">
        <v>111.12</v>
      </c>
      <c r="I258" s="5">
        <v>14443.531167839999</v>
      </c>
      <c r="J258" s="4">
        <v>21.393916056988836</v>
      </c>
      <c r="K258" s="4">
        <v>18.978650725875319</v>
      </c>
      <c r="L258" s="4">
        <v>14.329550584520952</v>
      </c>
      <c r="M258" s="4">
        <v>13.010871334122953</v>
      </c>
      <c r="N258" s="4">
        <v>5.8550000000000004</v>
      </c>
      <c r="O258" s="4">
        <v>6.8430656934306571</v>
      </c>
      <c r="P258" s="4">
        <v>0.71724262059035282</v>
      </c>
      <c r="Q258" s="36">
        <f t="shared" si="74"/>
        <v>88.235294120257052</v>
      </c>
      <c r="R258" t="str">
        <f t="shared" si="75"/>
        <v xml:space="preserve"> </v>
      </c>
      <c r="S258" s="37">
        <f t="shared" si="76"/>
        <v>0.10691144969423316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127</v>
      </c>
      <c r="AD258" s="1" t="str">
        <f t="shared" si="84"/>
        <v xml:space="preserve"> </v>
      </c>
      <c r="AE258">
        <f t="shared" si="92"/>
        <v>17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1162</v>
      </c>
      <c r="AP258" t="s">
        <v>1237</v>
      </c>
      <c r="AQ258">
        <v>8.068548656237617</v>
      </c>
      <c r="AR258">
        <v>4.6629282900455209</v>
      </c>
      <c r="AS258">
        <v>10.691144708423316</v>
      </c>
      <c r="AT258">
        <v>-8.068548656237617</v>
      </c>
      <c r="AU258">
        <v>-4.6629282900455209</v>
      </c>
      <c r="AV258" t="s">
        <v>1594</v>
      </c>
    </row>
    <row r="259" spans="1:48" x14ac:dyDescent="0.25">
      <c r="A259">
        <v>2.6200000000000083E-9</v>
      </c>
      <c r="B259" t="s">
        <v>594</v>
      </c>
      <c r="C259" s="3">
        <v>11</v>
      </c>
      <c r="D259" s="3">
        <v>1</v>
      </c>
      <c r="E259" s="3">
        <v>12</v>
      </c>
      <c r="F259" s="3">
        <v>24</v>
      </c>
      <c r="G259" s="4">
        <v>157</v>
      </c>
      <c r="H259" s="4">
        <v>147.30000000000001</v>
      </c>
      <c r="I259" s="5">
        <v>15566.510071500001</v>
      </c>
      <c r="J259" s="4">
        <v>31.643394199785178</v>
      </c>
      <c r="K259" s="4">
        <v>23.892944038929443</v>
      </c>
      <c r="L259" s="4">
        <v>13.450219112098482</v>
      </c>
      <c r="M259" s="4">
        <v>11.27242724394976</v>
      </c>
      <c r="N259" s="4">
        <v>6.165</v>
      </c>
      <c r="O259" s="4">
        <v>30.063291139240501</v>
      </c>
      <c r="P259" s="4">
        <v>0.77868295994568903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>
        <f t="shared" si="81"/>
        <v>-0.10513278386420399</v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>
        <f t="shared" si="83"/>
        <v>138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594</v>
      </c>
      <c r="AP259" t="s">
        <v>1237</v>
      </c>
      <c r="AQ259">
        <v>-35.974318422117094</v>
      </c>
      <c r="AR259">
        <v>10.513278386420399</v>
      </c>
      <c r="AS259">
        <v>6.5852002715546476</v>
      </c>
      <c r="AT259">
        <v>35.974318422117094</v>
      </c>
      <c r="AU259">
        <v>-10.513278386420399</v>
      </c>
      <c r="AV259" t="s">
        <v>1595</v>
      </c>
    </row>
    <row r="260" spans="1:48" x14ac:dyDescent="0.25">
      <c r="A260">
        <v>2.6300000000000085E-9</v>
      </c>
      <c r="B260" t="s">
        <v>396</v>
      </c>
      <c r="C260" s="3">
        <v>11</v>
      </c>
      <c r="D260" s="3">
        <v>0</v>
      </c>
      <c r="E260" s="3">
        <v>9</v>
      </c>
      <c r="F260" s="3">
        <v>20</v>
      </c>
      <c r="G260" s="4">
        <v>54</v>
      </c>
      <c r="H260" s="4">
        <v>52.16</v>
      </c>
      <c r="I260" s="5">
        <v>37759.031004479992</v>
      </c>
      <c r="J260" s="4">
        <v>23.666061705989108</v>
      </c>
      <c r="K260" s="4">
        <v>20.847322142286167</v>
      </c>
      <c r="L260" s="4">
        <v>14.316874579744486</v>
      </c>
      <c r="M260" s="4">
        <v>13.471160384518164</v>
      </c>
      <c r="N260" s="4">
        <v>2.5020000000000002</v>
      </c>
      <c r="O260" s="4">
        <v>11.696428571428569</v>
      </c>
      <c r="P260" s="4">
        <v>2.0705521472392641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396</v>
      </c>
      <c r="AP260" t="s">
        <v>1237</v>
      </c>
      <c r="AQ260">
        <v>-1.6950517346676186</v>
      </c>
      <c r="AR260">
        <v>4.7472640247387732</v>
      </c>
      <c r="AS260">
        <v>3.5276073619632031</v>
      </c>
      <c r="AT260">
        <v>1.6950517346676186</v>
      </c>
      <c r="AU260">
        <v>-4.7472640247387732</v>
      </c>
      <c r="AV260" t="s">
        <v>1596</v>
      </c>
    </row>
    <row r="261" spans="1:48" x14ac:dyDescent="0.25">
      <c r="A261">
        <v>2.6400000000000087E-9</v>
      </c>
      <c r="B261" t="s">
        <v>833</v>
      </c>
      <c r="C261" s="3">
        <v>3</v>
      </c>
      <c r="D261" s="3">
        <v>2</v>
      </c>
      <c r="E261" s="3">
        <v>11</v>
      </c>
      <c r="F261" s="3">
        <v>16</v>
      </c>
      <c r="G261" s="4">
        <v>175</v>
      </c>
      <c r="H261" s="4">
        <v>153.1</v>
      </c>
      <c r="I261" s="5">
        <v>11684.005626999999</v>
      </c>
      <c r="J261" s="4">
        <v>39.78690228690229</v>
      </c>
      <c r="K261" s="4" t="s">
        <v>1234</v>
      </c>
      <c r="L261" s="4">
        <v>20.9607425313569</v>
      </c>
      <c r="M261" s="4">
        <v>20.962042799462132</v>
      </c>
      <c r="N261" s="4">
        <v>3.8080000000000003</v>
      </c>
      <c r="O261" s="4">
        <v>-2.2587268993839742</v>
      </c>
      <c r="P261" s="4">
        <v>1.1423905943827564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0.14304376488689741</v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>
        <f t="shared" si="91"/>
        <v>69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833</v>
      </c>
      <c r="AP261" t="s">
        <v>1252</v>
      </c>
      <c r="AQ261">
        <v>-70.967655569187912</v>
      </c>
      <c r="AR261">
        <v>-39.45558180760429</v>
      </c>
      <c r="AS261">
        <v>14.30437622468974</v>
      </c>
      <c r="AT261">
        <v>70.967655569187912</v>
      </c>
      <c r="AU261">
        <v>39.45558180760429</v>
      </c>
      <c r="AV261" t="s">
        <v>1597</v>
      </c>
    </row>
    <row r="262" spans="1:48" x14ac:dyDescent="0.25">
      <c r="A262">
        <v>2.6500000000000088E-9</v>
      </c>
      <c r="B262" t="s">
        <v>229</v>
      </c>
      <c r="C262" s="3">
        <v>14</v>
      </c>
      <c r="D262" s="3">
        <v>1</v>
      </c>
      <c r="E262" s="3">
        <v>5</v>
      </c>
      <c r="F262" s="3">
        <v>20</v>
      </c>
      <c r="G262" s="4">
        <v>170</v>
      </c>
      <c r="H262" s="4">
        <v>161.72999999999999</v>
      </c>
      <c r="I262" s="5">
        <v>425761.12634255999</v>
      </c>
      <c r="J262" s="4">
        <v>20.277081243731192</v>
      </c>
      <c r="K262" s="4">
        <v>17.960022209883395</v>
      </c>
      <c r="L262" s="4">
        <v>15.676475259289314</v>
      </c>
      <c r="M262" s="4">
        <v>13.964519820319861</v>
      </c>
      <c r="N262" s="4">
        <v>7.976</v>
      </c>
      <c r="O262" s="4">
        <v>-8.1105990783410125</v>
      </c>
      <c r="P262" s="4">
        <v>2.6111420268348486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/>
      </c>
      <c r="V262" s="37">
        <f t="shared" si="79"/>
        <v>-0.12867681504123807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>
        <f t="shared" si="82"/>
        <v>134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229</v>
      </c>
      <c r="AP262" t="s">
        <v>1270</v>
      </c>
      <c r="AQ262">
        <v>12.867681504123807</v>
      </c>
      <c r="AR262">
        <v>-4.2984032987491316</v>
      </c>
      <c r="AS262">
        <v>5.113460706115136</v>
      </c>
      <c r="AT262">
        <v>-12.867681504123807</v>
      </c>
      <c r="AU262">
        <v>4.2984032987491316</v>
      </c>
      <c r="AV262" t="s">
        <v>1598</v>
      </c>
    </row>
    <row r="263" spans="1:48" x14ac:dyDescent="0.25">
      <c r="A263">
        <v>2.660000000000009E-9</v>
      </c>
      <c r="B263" t="s">
        <v>545</v>
      </c>
      <c r="C263" s="3">
        <v>5</v>
      </c>
      <c r="D263" s="3">
        <v>4</v>
      </c>
      <c r="E263" s="3">
        <v>12</v>
      </c>
      <c r="F263" s="3">
        <v>21</v>
      </c>
      <c r="G263" s="4">
        <v>25</v>
      </c>
      <c r="H263" s="4">
        <v>25.25</v>
      </c>
      <c r="I263" s="5">
        <v>8325.8434434999999</v>
      </c>
      <c r="J263" s="4">
        <v>16.374837872892346</v>
      </c>
      <c r="K263" s="4">
        <v>15.312310491206793</v>
      </c>
      <c r="L263" s="4">
        <v>9.1631012516763519</v>
      </c>
      <c r="M263" s="4">
        <v>8.8562788939295736</v>
      </c>
      <c r="N263" s="4">
        <v>1.542</v>
      </c>
      <c r="O263" s="4">
        <v>-10.348837209302323</v>
      </c>
      <c r="P263" s="4">
        <v>12.075247524752474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>
        <f t="shared" si="79"/>
        <v>-0.29635948502189369</v>
      </c>
      <c r="W263" s="37" t="str">
        <f t="shared" si="80"/>
        <v/>
      </c>
      <c r="X263" s="37">
        <f t="shared" si="81"/>
        <v>-0.39036242904902896</v>
      </c>
      <c r="Y263" t="str">
        <f t="shared" si="89"/>
        <v xml:space="preserve"> </v>
      </c>
      <c r="Z263" s="1">
        <f t="shared" si="82"/>
        <v>92</v>
      </c>
      <c r="AA263" t="str">
        <f t="shared" si="90"/>
        <v xml:space="preserve"> </v>
      </c>
      <c r="AB263" s="1">
        <f t="shared" si="83"/>
        <v>46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12.075247527412474</v>
      </c>
      <c r="AH263" t="str">
        <f t="shared" si="86"/>
        <v xml:space="preserve"> </v>
      </c>
      <c r="AI263">
        <f t="shared" si="94"/>
        <v>1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545</v>
      </c>
      <c r="AP263" t="s">
        <v>1252</v>
      </c>
      <c r="AQ263">
        <v>29.635948502189368</v>
      </c>
      <c r="AR263">
        <v>39.036242904902899</v>
      </c>
      <c r="AS263">
        <v>-0.99009900990099098</v>
      </c>
      <c r="AT263">
        <v>-29.635948502189368</v>
      </c>
      <c r="AU263">
        <v>-39.036242904902899</v>
      </c>
      <c r="AV263" t="s">
        <v>1599</v>
      </c>
    </row>
    <row r="264" spans="1:48" x14ac:dyDescent="0.25">
      <c r="A264">
        <v>2.6700000000000092E-9</v>
      </c>
      <c r="B264" t="s">
        <v>216</v>
      </c>
      <c r="C264" s="3">
        <v>19</v>
      </c>
      <c r="D264" s="3">
        <v>3</v>
      </c>
      <c r="E264" s="3">
        <v>7</v>
      </c>
      <c r="F264" s="3">
        <v>29</v>
      </c>
      <c r="G264" s="4">
        <v>150</v>
      </c>
      <c r="H264" s="4">
        <v>134.83000000000001</v>
      </c>
      <c r="I264" s="5">
        <v>410989.21898429003</v>
      </c>
      <c r="J264" s="4">
        <v>17.363811976819061</v>
      </c>
      <c r="K264" s="4">
        <v>13.236795601806403</v>
      </c>
      <c r="L264" s="4" t="s">
        <v>1234</v>
      </c>
      <c r="M264" s="4" t="s">
        <v>1234</v>
      </c>
      <c r="N264" s="4">
        <v>10.186</v>
      </c>
      <c r="O264" s="4">
        <v>14.707207207207196</v>
      </c>
      <c r="P264" s="4">
        <v>2.7293629014314318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>
        <f t="shared" ref="S264:S327" si="100">IF(ISERROR((IF((G264/H264-1)&gt;($S$5/100),(G264/H264-1)+A264,"")))=TRUE," ",((IF((G264/H264-1)&gt;($S$5/100),(G264/H264-1)+A264,""))))</f>
        <v>0.11251205488389893</v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>
        <f t="shared" ref="V264:V327" si="103">IF(ISERROR((IF(((J264/$J$6-1))&lt;($V$5/100),((J264/$J$6-1)),"")))=TRUE," ",((IF(((J264/$J$6-1))&lt;($V$5/100),((J264/$J$6-1)),""))))</f>
        <v>-0.25386243844416845</v>
      </c>
      <c r="W264" s="37" t="str">
        <f t="shared" ref="W264:W327" si="104">IF(ISERROR((IF(((L264/$L$6-1))&gt;($W$5/100),((L264/$L$6-1)),"")))=TRUE," ",((IF(((L264/$L$6-1))&gt;($W$5/100),((L264/$L$6-1)),""))))</f>
        <v xml:space="preserve"> </v>
      </c>
      <c r="X264" s="37" t="str">
        <f t="shared" ref="X264:X327" si="105">IF(ISERROR((IF(((L264/$L$6-1))&lt;($X$5/100),((L264/$L$6-1)),"")))=TRUE," ",((IF(((L264/$L$6-1))&lt;($X$5/100),((L264/$L$6-1)),""))))</f>
        <v xml:space="preserve"> </v>
      </c>
      <c r="Y264" t="str">
        <f t="shared" si="89"/>
        <v xml:space="preserve"> </v>
      </c>
      <c r="Z264" s="1">
        <f t="shared" ref="Z264:Z327" si="106">IF(ISERROR((RANK(V264,V$7:V$391,1)))=TRUE," ",((RANK(V264,V$7:V$391,1))))</f>
        <v>101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>
        <f t="shared" si="91"/>
        <v>115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 t="str">
        <f t="shared" ref="AG264:AG327" si="109">IF(ISERROR((IF((AND(P264&gt;$AG$6,P264&lt;$AG$5))=TRUE,P264+A264," ")))=TRUE," ",((IF((AND(P264&gt;$AG$6,P264&lt;$AG$5))=TRUE,P264+A264," "))))</f>
        <v xml:space="preserve"> </v>
      </c>
      <c r="AH264" t="str">
        <f t="shared" ref="AH264:AH327" si="110">IF(ISERROR(((IF(P264&lt;$AH$5,P264+A264," "))))=TRUE," ",((IF(P264&lt;$AH$5,P264+A264," "))))</f>
        <v xml:space="preserve"> </v>
      </c>
      <c r="AI264" t="str">
        <f t="shared" si="94"/>
        <v xml:space="preserve"> 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216</v>
      </c>
      <c r="AP264" t="s">
        <v>1239</v>
      </c>
      <c r="AQ264">
        <v>25.386243844416846</v>
      </c>
      <c r="AR264" t="e">
        <v>#VALUE!</v>
      </c>
      <c r="AS264">
        <v>11.251205221389892</v>
      </c>
      <c r="AT264">
        <v>-25.386243844416846</v>
      </c>
      <c r="AU264" t="e">
        <v>#VALUE!</v>
      </c>
      <c r="AV264" t="s">
        <v>1600</v>
      </c>
    </row>
    <row r="265" spans="1:48" x14ac:dyDescent="0.25">
      <c r="A265">
        <v>2.6800000000000094E-9</v>
      </c>
      <c r="B265" t="s">
        <v>333</v>
      </c>
      <c r="C265" s="3">
        <v>7</v>
      </c>
      <c r="D265" s="3">
        <v>2</v>
      </c>
      <c r="E265" s="3">
        <v>12</v>
      </c>
      <c r="F265" s="3">
        <v>21</v>
      </c>
      <c r="G265" s="4">
        <v>66</v>
      </c>
      <c r="H265" s="4">
        <v>57.89</v>
      </c>
      <c r="I265" s="5">
        <v>19897.544180640001</v>
      </c>
      <c r="J265" s="4">
        <v>14.411252178242469</v>
      </c>
      <c r="K265" s="4">
        <v>14.53427065026362</v>
      </c>
      <c r="L265" s="4">
        <v>11.943756935224728</v>
      </c>
      <c r="M265" s="4">
        <v>12.111781837507358</v>
      </c>
      <c r="N265" s="4">
        <v>4.0170000000000003</v>
      </c>
      <c r="O265" s="4">
        <v>1.9543147208121929</v>
      </c>
      <c r="P265" s="4">
        <v>4.0628778718258767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0.14009328303930202</v>
      </c>
      <c r="T265" s="37" t="str">
        <f t="shared" si="101"/>
        <v/>
      </c>
      <c r="U265" s="37" t="str">
        <f t="shared" si="102"/>
        <v/>
      </c>
      <c r="V265" s="37">
        <f t="shared" si="103"/>
        <v>-0.38073640894089888</v>
      </c>
      <c r="W265" s="37" t="str">
        <f t="shared" si="104"/>
        <v/>
      </c>
      <c r="X265" s="37">
        <f t="shared" si="105"/>
        <v>-0.2053604160832424</v>
      </c>
      <c r="Y265" t="str">
        <f t="shared" si="89"/>
        <v xml:space="preserve"> </v>
      </c>
      <c r="Z265" s="1">
        <f t="shared" si="106"/>
        <v>65</v>
      </c>
      <c r="AA265" t="str">
        <f t="shared" si="90"/>
        <v xml:space="preserve"> </v>
      </c>
      <c r="AB265" s="1">
        <f t="shared" si="107"/>
        <v>107</v>
      </c>
      <c r="AC265">
        <f t="shared" si="91"/>
        <v>73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4.0628778745058769</v>
      </c>
      <c r="AH265" t="str">
        <f t="shared" si="110"/>
        <v xml:space="preserve"> </v>
      </c>
      <c r="AI265">
        <f t="shared" si="94"/>
        <v>44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333</v>
      </c>
      <c r="AP265" t="s">
        <v>1235</v>
      </c>
      <c r="AQ265">
        <v>38.073640894089891</v>
      </c>
      <c r="AR265">
        <v>20.53604160832424</v>
      </c>
      <c r="AS265">
        <v>14.009328035930203</v>
      </c>
      <c r="AT265">
        <v>-38.073640894089891</v>
      </c>
      <c r="AU265">
        <v>-20.53604160832424</v>
      </c>
      <c r="AV265" t="s">
        <v>1601</v>
      </c>
    </row>
    <row r="266" spans="1:48" x14ac:dyDescent="0.25">
      <c r="A266">
        <v>2.6900000000000095E-9</v>
      </c>
      <c r="B266" t="s">
        <v>453</v>
      </c>
      <c r="C266" s="3">
        <v>7</v>
      </c>
      <c r="D266" s="3">
        <v>5</v>
      </c>
      <c r="E266" s="3">
        <v>11</v>
      </c>
      <c r="F266" s="3">
        <v>23</v>
      </c>
      <c r="G266" s="4">
        <v>19</v>
      </c>
      <c r="H266" s="4">
        <v>18.149999999999999</v>
      </c>
      <c r="I266" s="5">
        <v>17710.27995</v>
      </c>
      <c r="J266" s="4">
        <v>16.061946902654864</v>
      </c>
      <c r="K266" s="4">
        <v>11.672025723472668</v>
      </c>
      <c r="L266" s="4" t="s">
        <v>1234</v>
      </c>
      <c r="M266" s="4" t="s">
        <v>1234</v>
      </c>
      <c r="N266" s="4">
        <v>1.5549999999999999</v>
      </c>
      <c r="O266" s="4">
        <v>21.579358874120388</v>
      </c>
      <c r="P266" s="4">
        <v>4.1928374655647387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>
        <f t="shared" si="103"/>
        <v>-0.30980467239650389</v>
      </c>
      <c r="W266" s="37" t="str">
        <f t="shared" si="104"/>
        <v xml:space="preserve"> </v>
      </c>
      <c r="X266" s="37" t="str">
        <f t="shared" si="105"/>
        <v xml:space="preserve"> </v>
      </c>
      <c r="Y266" t="str">
        <f t="shared" si="89"/>
        <v xml:space="preserve"> </v>
      </c>
      <c r="Z266" s="1">
        <f t="shared" si="106"/>
        <v>88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4.1928374682547389</v>
      </c>
      <c r="AH266" t="str">
        <f t="shared" si="110"/>
        <v xml:space="preserve"> </v>
      </c>
      <c r="AI266">
        <f t="shared" si="94"/>
        <v>38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453</v>
      </c>
      <c r="AP266" t="s">
        <v>1239</v>
      </c>
      <c r="AQ266">
        <v>30.980467239650388</v>
      </c>
      <c r="AR266" t="e">
        <v>#VALUE!</v>
      </c>
      <c r="AS266">
        <v>4.6831955922865154</v>
      </c>
      <c r="AT266">
        <v>-30.980467239650388</v>
      </c>
      <c r="AU266" t="e">
        <v>#VALUE!</v>
      </c>
      <c r="AV266" t="s">
        <v>1602</v>
      </c>
    </row>
    <row r="267" spans="1:48" x14ac:dyDescent="0.25">
      <c r="A267">
        <v>2.7000000000000097E-9</v>
      </c>
      <c r="B267" t="s">
        <v>834</v>
      </c>
      <c r="C267" s="3">
        <v>15</v>
      </c>
      <c r="D267" s="3">
        <v>1</v>
      </c>
      <c r="E267" s="3">
        <v>1</v>
      </c>
      <c r="F267" s="3">
        <v>17</v>
      </c>
      <c r="G267" s="4">
        <v>135</v>
      </c>
      <c r="H267" s="4">
        <v>146.68</v>
      </c>
      <c r="I267" s="5">
        <v>27296.276134079999</v>
      </c>
      <c r="J267" s="4">
        <v>31.201871942139967</v>
      </c>
      <c r="K267" s="4">
        <v>26.249105225483181</v>
      </c>
      <c r="L267" s="4">
        <v>21.37604692999609</v>
      </c>
      <c r="M267" s="4">
        <v>19.675504679625632</v>
      </c>
      <c r="N267" s="4">
        <v>5.5880000000000001</v>
      </c>
      <c r="O267" s="4">
        <v>15.216494845360815</v>
      </c>
      <c r="P267" s="4">
        <v>0</v>
      </c>
      <c r="Q267" s="36">
        <f t="shared" si="98"/>
        <v>88.235294120347064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16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834</v>
      </c>
      <c r="AP267" t="s">
        <v>1252</v>
      </c>
      <c r="AQ267">
        <v>-34.077060255927407</v>
      </c>
      <c r="AR267">
        <v>-42.21867650488629</v>
      </c>
      <c r="AS267">
        <v>-7.9629124625034127</v>
      </c>
      <c r="AT267">
        <v>34.077060255927407</v>
      </c>
      <c r="AU267">
        <v>42.21867650488629</v>
      </c>
      <c r="AV267" t="s">
        <v>1603</v>
      </c>
    </row>
    <row r="268" spans="1:48" x14ac:dyDescent="0.25">
      <c r="A268">
        <v>2.7100000000000099E-9</v>
      </c>
      <c r="B268" t="s">
        <v>504</v>
      </c>
      <c r="C268" s="3">
        <v>9</v>
      </c>
      <c r="D268" s="3">
        <v>2</v>
      </c>
      <c r="E268" s="3">
        <v>10</v>
      </c>
      <c r="F268" s="3">
        <v>21</v>
      </c>
      <c r="G268" s="4">
        <v>37</v>
      </c>
      <c r="H268" s="4">
        <v>32.78</v>
      </c>
      <c r="I268" s="5">
        <v>40077.587447040001</v>
      </c>
      <c r="J268" s="4">
        <v>11.690442225392296</v>
      </c>
      <c r="K268" s="4">
        <v>12.920772566022862</v>
      </c>
      <c r="L268" s="4">
        <v>10.077489769286494</v>
      </c>
      <c r="M268" s="4">
        <v>10.837298559118379</v>
      </c>
      <c r="N268" s="4">
        <v>2.8040000000000003</v>
      </c>
      <c r="O268" s="4">
        <v>-1.6140350877192917</v>
      </c>
      <c r="P268" s="4">
        <v>4.902379499694935</v>
      </c>
      <c r="Q268" s="36" t="str">
        <f t="shared" si="98"/>
        <v xml:space="preserve"> </v>
      </c>
      <c r="R268" t="str">
        <f t="shared" si="99"/>
        <v xml:space="preserve"> </v>
      </c>
      <c r="S268" s="37">
        <f t="shared" si="100"/>
        <v>0.12873703748730314</v>
      </c>
      <c r="T268" s="37" t="str">
        <f t="shared" si="101"/>
        <v/>
      </c>
      <c r="U268" s="37" t="str">
        <f t="shared" si="102"/>
        <v/>
      </c>
      <c r="V268" s="37">
        <f t="shared" si="103"/>
        <v>-0.49765189422642697</v>
      </c>
      <c r="W268" s="37" t="str">
        <f t="shared" si="104"/>
        <v/>
      </c>
      <c r="X268" s="37">
        <f t="shared" si="105"/>
        <v>-0.32952651995336946</v>
      </c>
      <c r="Y268" t="str">
        <f t="shared" si="89"/>
        <v xml:space="preserve"> </v>
      </c>
      <c r="Z268" s="1">
        <f t="shared" si="106"/>
        <v>32</v>
      </c>
      <c r="AA268" t="str">
        <f t="shared" si="90"/>
        <v xml:space="preserve"> </v>
      </c>
      <c r="AB268" s="1">
        <f t="shared" si="107"/>
        <v>61</v>
      </c>
      <c r="AC268">
        <f t="shared" si="91"/>
        <v>90</v>
      </c>
      <c r="AD268" s="1" t="str">
        <f t="shared" si="108"/>
        <v xml:space="preserve"> </v>
      </c>
      <c r="AE268" t="str">
        <f t="shared" si="92"/>
        <v xml:space="preserve"> </v>
      </c>
      <c r="AF268" t="str">
        <f t="shared" si="93"/>
        <v xml:space="preserve"> </v>
      </c>
      <c r="AG268">
        <f t="shared" si="109"/>
        <v>4.9023795024049353</v>
      </c>
      <c r="AH268" t="str">
        <f t="shared" si="110"/>
        <v xml:space="preserve"> </v>
      </c>
      <c r="AI268">
        <f t="shared" si="94"/>
        <v>18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504</v>
      </c>
      <c r="AP268" t="s">
        <v>1235</v>
      </c>
      <c r="AQ268">
        <v>49.765189422642699</v>
      </c>
      <c r="AR268">
        <v>32.952651995336943</v>
      </c>
      <c r="AS268">
        <v>12.873703477730313</v>
      </c>
      <c r="AT268">
        <v>-49.765189422642699</v>
      </c>
      <c r="AU268">
        <v>-32.952651995336943</v>
      </c>
      <c r="AV268" t="s">
        <v>1604</v>
      </c>
    </row>
    <row r="269" spans="1:48" x14ac:dyDescent="0.25">
      <c r="A269">
        <v>2.72000000000001E-9</v>
      </c>
      <c r="B269" t="s">
        <v>336</v>
      </c>
      <c r="C269" s="3">
        <v>10</v>
      </c>
      <c r="D269" s="3">
        <v>0</v>
      </c>
      <c r="E269" s="3">
        <v>10</v>
      </c>
      <c r="F269" s="3">
        <v>20</v>
      </c>
      <c r="G269" s="4">
        <v>16.5</v>
      </c>
      <c r="H269" s="4">
        <v>16.579999999999998</v>
      </c>
      <c r="I269" s="5">
        <v>7170.8278159599995</v>
      </c>
      <c r="J269" s="4">
        <v>11.876790830945556</v>
      </c>
      <c r="K269" s="4">
        <v>27.003257328990227</v>
      </c>
      <c r="L269" s="4">
        <v>17.91077523227802</v>
      </c>
      <c r="M269" s="4">
        <v>17.117262608313432</v>
      </c>
      <c r="N269" s="4">
        <v>1.3960000000000001</v>
      </c>
      <c r="O269" s="4">
        <v>70.869033047735613</v>
      </c>
      <c r="P269" s="4">
        <v>4.318455971049457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>
        <f t="shared" si="103"/>
        <v>-0.48964433837794963</v>
      </c>
      <c r="W269" s="37" t="str">
        <f t="shared" si="104"/>
        <v/>
      </c>
      <c r="X269" s="37" t="str">
        <f t="shared" si="105"/>
        <v/>
      </c>
      <c r="Y269" t="str">
        <f t="shared" si="89"/>
        <v xml:space="preserve"> </v>
      </c>
      <c r="Z269" s="1">
        <f t="shared" si="106"/>
        <v>36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4.3184559737694572</v>
      </c>
      <c r="AH269" t="str">
        <f t="shared" si="110"/>
        <v xml:space="preserve"> </v>
      </c>
      <c r="AI269">
        <f t="shared" si="94"/>
        <v>30</v>
      </c>
      <c r="AJ269" t="str">
        <f t="shared" si="95"/>
        <v xml:space="preserve"> </v>
      </c>
      <c r="AK269">
        <f t="shared" si="111"/>
        <v>70.869033050455613</v>
      </c>
      <c r="AL269" t="str">
        <f t="shared" si="112"/>
        <v xml:space="preserve"> </v>
      </c>
      <c r="AM269">
        <f t="shared" si="96"/>
        <v>11</v>
      </c>
      <c r="AN269" t="str">
        <f t="shared" si="97"/>
        <v xml:space="preserve"> </v>
      </c>
      <c r="AO269" t="s">
        <v>336</v>
      </c>
      <c r="AP269" t="s">
        <v>1248</v>
      </c>
      <c r="AQ269">
        <v>48.964433837794964</v>
      </c>
      <c r="AR269">
        <v>-19.163602000547407</v>
      </c>
      <c r="AS269">
        <v>-0.48250904704462139</v>
      </c>
      <c r="AT269">
        <v>-48.964433837794964</v>
      </c>
      <c r="AU269">
        <v>19.163602000547407</v>
      </c>
      <c r="AV269" t="s">
        <v>1605</v>
      </c>
    </row>
    <row r="270" spans="1:48" x14ac:dyDescent="0.25">
      <c r="A270">
        <v>2.7300000000000102E-9</v>
      </c>
      <c r="B270" t="s">
        <v>420</v>
      </c>
      <c r="C270" s="3">
        <v>9</v>
      </c>
      <c r="D270" s="3">
        <v>1</v>
      </c>
      <c r="E270" s="3">
        <v>10</v>
      </c>
      <c r="F270" s="3">
        <v>20</v>
      </c>
      <c r="G270" s="4">
        <v>291.5</v>
      </c>
      <c r="H270" s="4">
        <v>305.2</v>
      </c>
      <c r="I270" s="5">
        <v>47141.136148399994</v>
      </c>
      <c r="J270" s="4">
        <v>30.446927374301673</v>
      </c>
      <c r="K270" s="4">
        <v>24.052328788714632</v>
      </c>
      <c r="L270" s="4">
        <v>22.396514536225197</v>
      </c>
      <c r="M270" s="4">
        <v>18.51001029748284</v>
      </c>
      <c r="N270" s="4">
        <v>12.689</v>
      </c>
      <c r="O270" s="4">
        <v>22.599033816425127</v>
      </c>
      <c r="P270" s="4">
        <v>1.2103538663171691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420</v>
      </c>
      <c r="AP270" t="s">
        <v>1252</v>
      </c>
      <c r="AQ270">
        <v>-30.833000139930466</v>
      </c>
      <c r="AR270">
        <v>-49.008030628653621</v>
      </c>
      <c r="AS270">
        <v>-4.4888597640891152</v>
      </c>
      <c r="AT270">
        <v>30.833000139930466</v>
      </c>
      <c r="AU270">
        <v>49.008030628653621</v>
      </c>
      <c r="AV270" t="s">
        <v>1606</v>
      </c>
    </row>
    <row r="271" spans="1:48" x14ac:dyDescent="0.25">
      <c r="A271">
        <v>2.7400000000000104E-9</v>
      </c>
      <c r="B271" t="s">
        <v>335</v>
      </c>
      <c r="C271" s="3">
        <v>6</v>
      </c>
      <c r="D271" s="3">
        <v>2</v>
      </c>
      <c r="E271" s="3">
        <v>9</v>
      </c>
      <c r="F271" s="3">
        <v>17</v>
      </c>
      <c r="G271" s="4">
        <v>144</v>
      </c>
      <c r="H271" s="4">
        <v>131.01</v>
      </c>
      <c r="I271" s="5">
        <v>44561.311032149992</v>
      </c>
      <c r="J271" s="4">
        <v>17.116540371047819</v>
      </c>
      <c r="K271" s="4">
        <v>16.87403400309119</v>
      </c>
      <c r="L271" s="4">
        <v>11.652699909948138</v>
      </c>
      <c r="M271" s="4">
        <v>11.533084279243475</v>
      </c>
      <c r="N271" s="4">
        <v>7.6539999999999999</v>
      </c>
      <c r="O271" s="4">
        <v>11.088534107402022</v>
      </c>
      <c r="P271" s="4">
        <v>3.4279825967483397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>
        <f t="shared" si="103"/>
        <v>-0.26448790670070443</v>
      </c>
      <c r="W271" s="37" t="str">
        <f t="shared" si="104"/>
        <v/>
      </c>
      <c r="X271" s="37">
        <f t="shared" si="105"/>
        <v>-0.22472496232410966</v>
      </c>
      <c r="Y271" t="str">
        <f t="shared" si="89"/>
        <v xml:space="preserve"> </v>
      </c>
      <c r="Z271" s="1">
        <f t="shared" si="106"/>
        <v>100</v>
      </c>
      <c r="AA271" t="str">
        <f t="shared" si="90"/>
        <v xml:space="preserve"> </v>
      </c>
      <c r="AB271" s="1">
        <f t="shared" si="107"/>
        <v>97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3.4279825994883395</v>
      </c>
      <c r="AH271" t="str">
        <f t="shared" si="110"/>
        <v xml:space="preserve"> </v>
      </c>
      <c r="AI271">
        <f t="shared" si="94"/>
        <v>68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335</v>
      </c>
      <c r="AP271" t="s">
        <v>1235</v>
      </c>
      <c r="AQ271">
        <v>26.448790670070444</v>
      </c>
      <c r="AR271">
        <v>22.472496232410965</v>
      </c>
      <c r="AS271">
        <v>9.9152736432333466</v>
      </c>
      <c r="AT271">
        <v>-26.448790670070444</v>
      </c>
      <c r="AU271">
        <v>-22.472496232410965</v>
      </c>
      <c r="AV271" t="s">
        <v>1607</v>
      </c>
    </row>
    <row r="272" spans="1:48" x14ac:dyDescent="0.25">
      <c r="A272">
        <v>2.7500000000000106E-9</v>
      </c>
      <c r="B272" t="s">
        <v>246</v>
      </c>
      <c r="C272" s="3">
        <v>10</v>
      </c>
      <c r="D272" s="3">
        <v>1</v>
      </c>
      <c r="E272" s="3">
        <v>14</v>
      </c>
      <c r="F272" s="3">
        <v>25</v>
      </c>
      <c r="G272" s="4">
        <v>16.5</v>
      </c>
      <c r="H272" s="4">
        <v>15.26</v>
      </c>
      <c r="I272" s="5">
        <v>34545.495264980003</v>
      </c>
      <c r="J272" s="4">
        <v>28.36431226765799</v>
      </c>
      <c r="K272" s="4">
        <v>17.321225879682178</v>
      </c>
      <c r="L272" s="4">
        <v>9.9982042960464721</v>
      </c>
      <c r="M272" s="4">
        <v>10.077099162141375</v>
      </c>
      <c r="N272" s="4">
        <v>0.88100000000000001</v>
      </c>
      <c r="O272" s="4">
        <v>0.11363636363636374</v>
      </c>
      <c r="P272" s="4">
        <v>7.0642201834862393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-0.3348015247787175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59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7.0642201862362395</v>
      </c>
      <c r="AH272" t="str">
        <f t="shared" si="110"/>
        <v xml:space="preserve"> </v>
      </c>
      <c r="AI272">
        <f t="shared" si="94"/>
        <v>6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246</v>
      </c>
      <c r="AP272" t="s">
        <v>1291</v>
      </c>
      <c r="AQ272">
        <v>-21.883828383147129</v>
      </c>
      <c r="AR272">
        <v>33.480152477871748</v>
      </c>
      <c r="AS272">
        <v>8.1258191349934386</v>
      </c>
      <c r="AT272">
        <v>21.883828383147129</v>
      </c>
      <c r="AU272">
        <v>-33.480152477871748</v>
      </c>
      <c r="AV272" t="s">
        <v>1608</v>
      </c>
    </row>
    <row r="273" spans="1:48" x14ac:dyDescent="0.25">
      <c r="A273">
        <v>2.7600000000000107E-9</v>
      </c>
      <c r="B273" t="s">
        <v>559</v>
      </c>
      <c r="C273" s="3">
        <v>14</v>
      </c>
      <c r="D273" s="3">
        <v>2</v>
      </c>
      <c r="E273" s="3">
        <v>2</v>
      </c>
      <c r="F273" s="3">
        <v>18</v>
      </c>
      <c r="G273" s="4">
        <v>111.5</v>
      </c>
      <c r="H273" s="4">
        <v>120.29</v>
      </c>
      <c r="I273" s="5">
        <v>19552.111140789999</v>
      </c>
      <c r="J273" s="4">
        <v>23.271425807699746</v>
      </c>
      <c r="K273" s="4">
        <v>27.332424448988871</v>
      </c>
      <c r="L273" s="4">
        <v>14.651238001129306</v>
      </c>
      <c r="M273" s="4">
        <v>16.140171059793172</v>
      </c>
      <c r="N273" s="4">
        <v>4.4009999999999998</v>
      </c>
      <c r="O273" s="4">
        <v>-17.367630491926413</v>
      </c>
      <c r="P273" s="4" t="s">
        <v>124</v>
      </c>
      <c r="Q273" s="36">
        <f t="shared" si="98"/>
        <v>77.777777780537775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 t="str">
        <f t="shared" si="105"/>
        <v/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>
        <f t="shared" si="92"/>
        <v>61</v>
      </c>
      <c r="AF273" t="str">
        <f t="shared" si="93"/>
        <v xml:space="preserve"> </v>
      </c>
      <c r="AG273" t="str">
        <f t="shared" si="109"/>
        <v xml:space="preserve"> </v>
      </c>
      <c r="AH273" t="str">
        <f t="shared" si="110"/>
        <v xml:space="preserve"> </v>
      </c>
      <c r="AI273" t="str">
        <f t="shared" si="94"/>
        <v xml:space="preserve"> 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559</v>
      </c>
      <c r="AP273" t="s">
        <v>1244</v>
      </c>
      <c r="AQ273">
        <v>7.3181358272167429E-4</v>
      </c>
      <c r="AR273">
        <v>2.5226841753061779</v>
      </c>
      <c r="AS273">
        <v>-7.3073405935655593</v>
      </c>
      <c r="AT273">
        <v>-7.3181358272167429E-4</v>
      </c>
      <c r="AU273">
        <v>-2.5226841753061779</v>
      </c>
      <c r="AV273" t="s">
        <v>1609</v>
      </c>
    </row>
    <row r="274" spans="1:48" x14ac:dyDescent="0.25">
      <c r="A274">
        <v>2.7700000000000109E-9</v>
      </c>
      <c r="B274" t="s">
        <v>218</v>
      </c>
      <c r="C274" s="3">
        <v>17</v>
      </c>
      <c r="D274" s="3">
        <v>0</v>
      </c>
      <c r="E274" s="3">
        <v>8</v>
      </c>
      <c r="F274" s="3">
        <v>25</v>
      </c>
      <c r="G274" s="4">
        <v>57</v>
      </c>
      <c r="H274" s="4">
        <v>48.95</v>
      </c>
      <c r="I274" s="5">
        <v>210359.42425740001</v>
      </c>
      <c r="J274" s="4">
        <v>25.858425779186479</v>
      </c>
      <c r="K274" s="4">
        <v>23.27627199239182</v>
      </c>
      <c r="L274" s="4">
        <v>22.295903723403136</v>
      </c>
      <c r="M274" s="4">
        <v>19.913400093193182</v>
      </c>
      <c r="N274" s="4">
        <v>1.893</v>
      </c>
      <c r="O274" s="4">
        <v>-10.284360189573453</v>
      </c>
      <c r="P274" s="4">
        <v>3.444330949948927</v>
      </c>
      <c r="Q274" s="36" t="str">
        <f t="shared" si="98"/>
        <v xml:space="preserve"> </v>
      </c>
      <c r="R274" t="str">
        <f t="shared" si="99"/>
        <v xml:space="preserve"> </v>
      </c>
      <c r="S274" s="37">
        <f t="shared" si="100"/>
        <v>0.16445352677408565</v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 t="str">
        <f t="shared" si="104"/>
        <v/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 t="str">
        <f t="shared" si="90"/>
        <v xml:space="preserve"> </v>
      </c>
      <c r="AB274" s="1" t="str">
        <f t="shared" si="107"/>
        <v xml:space="preserve"> </v>
      </c>
      <c r="AC274">
        <f t="shared" si="91"/>
        <v>42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3.4443309527189268</v>
      </c>
      <c r="AH274" t="str">
        <f t="shared" si="110"/>
        <v xml:space="preserve"> </v>
      </c>
      <c r="AI274">
        <f t="shared" si="94"/>
        <v>66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218</v>
      </c>
      <c r="AP274" t="s">
        <v>1235</v>
      </c>
      <c r="AQ274">
        <v>-11.115824004039808</v>
      </c>
      <c r="AR274">
        <v>-48.338648834700159</v>
      </c>
      <c r="AS274">
        <v>16.445352400408563</v>
      </c>
      <c r="AT274">
        <v>11.115824004039808</v>
      </c>
      <c r="AU274">
        <v>48.338648834700159</v>
      </c>
      <c r="AV274" t="s">
        <v>1610</v>
      </c>
    </row>
    <row r="275" spans="1:48" x14ac:dyDescent="0.25">
      <c r="A275">
        <v>2.7800000000000111E-9</v>
      </c>
      <c r="B275" t="s">
        <v>338</v>
      </c>
      <c r="C275" s="3">
        <v>7</v>
      </c>
      <c r="D275" s="3">
        <v>3</v>
      </c>
      <c r="E275" s="3">
        <v>16</v>
      </c>
      <c r="F275" s="3">
        <v>26</v>
      </c>
      <c r="G275" s="4">
        <v>34</v>
      </c>
      <c r="H275" s="4">
        <v>33.21</v>
      </c>
      <c r="I275" s="5">
        <v>25284.335862600001</v>
      </c>
      <c r="J275" s="4">
        <v>15.15746234596075</v>
      </c>
      <c r="K275" s="4">
        <v>10.115747791653975</v>
      </c>
      <c r="L275" s="4">
        <v>6.6989762364062715</v>
      </c>
      <c r="M275" s="4">
        <v>5.5325028155068292</v>
      </c>
      <c r="N275" s="4">
        <v>3.2829999999999999</v>
      </c>
      <c r="O275" s="4">
        <v>49.908675799086758</v>
      </c>
      <c r="P275" s="4">
        <v>2.0566094549834388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-0.34867113227856283</v>
      </c>
      <c r="W275" s="37" t="str">
        <f t="shared" si="104"/>
        <v/>
      </c>
      <c r="X275" s="37">
        <f t="shared" si="105"/>
        <v>-0.55430508858844529</v>
      </c>
      <c r="Y275" t="str">
        <f t="shared" si="89"/>
        <v xml:space="preserve"> </v>
      </c>
      <c r="Z275" s="1">
        <f t="shared" si="106"/>
        <v>72</v>
      </c>
      <c r="AA275" t="str">
        <f t="shared" si="90"/>
        <v xml:space="preserve"> </v>
      </c>
      <c r="AB275" s="1">
        <f t="shared" si="107"/>
        <v>9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 t="str">
        <f t="shared" si="109"/>
        <v xml:space="preserve"> </v>
      </c>
      <c r="AH275" t="str">
        <f t="shared" si="110"/>
        <v xml:space="preserve"> </v>
      </c>
      <c r="AI275" t="str">
        <f t="shared" si="94"/>
        <v xml:space="preserve"> 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338</v>
      </c>
      <c r="AP275" t="s">
        <v>1235</v>
      </c>
      <c r="AQ275">
        <v>34.867113227856287</v>
      </c>
      <c r="AR275">
        <v>55.430508858844533</v>
      </c>
      <c r="AS275">
        <v>2.3788015657934425</v>
      </c>
      <c r="AT275">
        <v>-34.867113227856287</v>
      </c>
      <c r="AU275">
        <v>-55.430508858844533</v>
      </c>
      <c r="AV275" t="s">
        <v>1611</v>
      </c>
    </row>
    <row r="276" spans="1:48" x14ac:dyDescent="0.25">
      <c r="A276">
        <v>2.7900000000000113E-9</v>
      </c>
      <c r="B276" t="s">
        <v>278</v>
      </c>
      <c r="C276" s="3">
        <v>11</v>
      </c>
      <c r="D276" s="3">
        <v>1</v>
      </c>
      <c r="E276" s="3">
        <v>10</v>
      </c>
      <c r="F276" s="3">
        <v>22</v>
      </c>
      <c r="G276" s="4">
        <v>222.5</v>
      </c>
      <c r="H276" s="4">
        <v>212.99</v>
      </c>
      <c r="I276" s="5">
        <v>19936.193921510003</v>
      </c>
      <c r="J276" s="4">
        <v>30.571264532797471</v>
      </c>
      <c r="K276" s="4">
        <v>24.911111111111111</v>
      </c>
      <c r="L276" s="4">
        <v>16.761234178235327</v>
      </c>
      <c r="M276" s="4">
        <v>14.740069789139529</v>
      </c>
      <c r="N276" s="4">
        <v>6.9670000000000005</v>
      </c>
      <c r="O276" s="4">
        <v>0.97101449275362561</v>
      </c>
      <c r="P276" s="4">
        <v>0.79722052678529498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278</v>
      </c>
      <c r="AP276" t="s">
        <v>1237</v>
      </c>
      <c r="AQ276">
        <v>-31.367287336628348</v>
      </c>
      <c r="AR276">
        <v>-11.515499064144773</v>
      </c>
      <c r="AS276">
        <v>4.4649983567303542</v>
      </c>
      <c r="AT276">
        <v>31.367287336628348</v>
      </c>
      <c r="AU276">
        <v>11.515499064144773</v>
      </c>
      <c r="AV276" t="s">
        <v>1612</v>
      </c>
    </row>
    <row r="277" spans="1:48" x14ac:dyDescent="0.25">
      <c r="A277">
        <v>2.8000000000000114E-9</v>
      </c>
      <c r="B277" t="s">
        <v>345</v>
      </c>
      <c r="C277" s="3">
        <v>0</v>
      </c>
      <c r="D277" s="3">
        <v>0</v>
      </c>
      <c r="E277" s="3">
        <v>0</v>
      </c>
      <c r="F277" s="3">
        <v>0</v>
      </c>
      <c r="G277" s="4" t="s">
        <v>119</v>
      </c>
      <c r="H277" s="4">
        <v>46.53</v>
      </c>
      <c r="I277" s="5">
        <v>12789.834734159998</v>
      </c>
      <c r="J277" s="4" t="s">
        <v>1234</v>
      </c>
      <c r="K277" s="4" t="s">
        <v>1234</v>
      </c>
      <c r="L277" s="4" t="s">
        <v>1234</v>
      </c>
      <c r="M277" s="4" t="s">
        <v>1234</v>
      </c>
      <c r="N277" s="4" t="s">
        <v>119</v>
      </c>
      <c r="O277" s="4" t="s">
        <v>119</v>
      </c>
      <c r="P277" s="4" t="s">
        <v>124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 xml:space="preserve"> </v>
      </c>
      <c r="T277" s="37" t="str">
        <f t="shared" si="101"/>
        <v xml:space="preserve"> </v>
      </c>
      <c r="U277" s="37" t="str">
        <f t="shared" si="102"/>
        <v xml:space="preserve"> </v>
      </c>
      <c r="V277" s="37" t="str">
        <f t="shared" si="103"/>
        <v xml:space="preserve"> </v>
      </c>
      <c r="W277" s="37" t="str">
        <f t="shared" si="104"/>
        <v xml:space="preserve"> </v>
      </c>
      <c r="X277" s="37" t="str">
        <f t="shared" si="105"/>
        <v xml:space="preserve"> </v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345</v>
      </c>
      <c r="AP277" t="s">
        <v>1239</v>
      </c>
      <c r="AQ277" t="e">
        <v>#VALUE!</v>
      </c>
      <c r="AR277" t="e">
        <v>#VALUE!</v>
      </c>
      <c r="AS277" t="s">
        <v>124</v>
      </c>
      <c r="AT277" t="e">
        <v>#VALUE!</v>
      </c>
      <c r="AU277" t="e">
        <v>#VALUE!</v>
      </c>
      <c r="AV277" t="s">
        <v>1613</v>
      </c>
    </row>
    <row r="278" spans="1:48" x14ac:dyDescent="0.25">
      <c r="A278">
        <v>2.8100000000000116E-9</v>
      </c>
      <c r="B278" t="s">
        <v>342</v>
      </c>
      <c r="C278" s="3">
        <v>9</v>
      </c>
      <c r="D278" s="3">
        <v>3</v>
      </c>
      <c r="E278" s="3">
        <v>14</v>
      </c>
      <c r="F278" s="3">
        <v>26</v>
      </c>
      <c r="G278" s="4">
        <v>47</v>
      </c>
      <c r="H278" s="4">
        <v>45.9</v>
      </c>
      <c r="I278" s="5">
        <v>12765.1830417</v>
      </c>
      <c r="J278" s="4">
        <v>20.273851590106005</v>
      </c>
      <c r="K278" s="4">
        <v>15.044247787610619</v>
      </c>
      <c r="L278" s="4">
        <v>9.2844594205563915</v>
      </c>
      <c r="M278" s="4">
        <v>7.5413023529929912</v>
      </c>
      <c r="N278" s="4">
        <v>3.0510000000000002</v>
      </c>
      <c r="O278" s="4">
        <v>33.231441048034938</v>
      </c>
      <c r="P278" s="4">
        <v>1.0871459694989107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-0.12881559596582914</v>
      </c>
      <c r="W278" s="37" t="str">
        <f t="shared" si="104"/>
        <v/>
      </c>
      <c r="X278" s="37">
        <f t="shared" si="105"/>
        <v>-0.38228825227644891</v>
      </c>
      <c r="Y278" t="str">
        <f t="shared" si="89"/>
        <v xml:space="preserve"> </v>
      </c>
      <c r="Z278" s="1">
        <f t="shared" si="106"/>
        <v>133</v>
      </c>
      <c r="AA278" t="str">
        <f t="shared" si="90"/>
        <v xml:space="preserve"> </v>
      </c>
      <c r="AB278" s="1">
        <f t="shared" si="107"/>
        <v>47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 t="str">
        <f t="shared" si="109"/>
        <v xml:space="preserve"> </v>
      </c>
      <c r="AH278" t="str">
        <f t="shared" si="110"/>
        <v xml:space="preserve"> </v>
      </c>
      <c r="AI278" t="str">
        <f t="shared" si="94"/>
        <v xml:space="preserve"> 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342</v>
      </c>
      <c r="AP278" t="s">
        <v>1244</v>
      </c>
      <c r="AQ278">
        <v>12.881559596582914</v>
      </c>
      <c r="AR278">
        <v>38.22882522764489</v>
      </c>
      <c r="AS278">
        <v>2.3965141612200425</v>
      </c>
      <c r="AT278">
        <v>-12.881559596582914</v>
      </c>
      <c r="AU278">
        <v>-38.22882522764489</v>
      </c>
      <c r="AV278" t="s">
        <v>1614</v>
      </c>
    </row>
    <row r="279" spans="1:48" x14ac:dyDescent="0.25">
      <c r="A279">
        <v>2.8200000000000118E-9</v>
      </c>
      <c r="B279" t="s">
        <v>1163</v>
      </c>
      <c r="C279" s="3">
        <v>12</v>
      </c>
      <c r="D279" s="3">
        <v>0</v>
      </c>
      <c r="E279" s="3">
        <v>2</v>
      </c>
      <c r="F279" s="3">
        <v>14</v>
      </c>
      <c r="G279" s="4">
        <v>115.5</v>
      </c>
      <c r="H279" s="4">
        <v>109.31</v>
      </c>
      <c r="I279" s="5">
        <v>15557.106433109999</v>
      </c>
      <c r="J279" s="4">
        <v>18.778560384813606</v>
      </c>
      <c r="K279" s="4">
        <v>16.900123685837972</v>
      </c>
      <c r="L279" s="4">
        <v>14.744055722891567</v>
      </c>
      <c r="M279" s="4">
        <v>13.459642943315137</v>
      </c>
      <c r="N279" s="4">
        <v>5.8209999999999997</v>
      </c>
      <c r="O279" s="4">
        <v>12.591876208897482</v>
      </c>
      <c r="P279" s="4">
        <v>1.3265026072637454</v>
      </c>
      <c r="Q279" s="36">
        <f t="shared" si="98"/>
        <v>85.71428571710571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>
        <f t="shared" si="103"/>
        <v>-0.19306951297565489</v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>
        <f t="shared" si="106"/>
        <v>118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>
        <f t="shared" si="92"/>
        <v>26</v>
      </c>
      <c r="AF279" t="str">
        <f t="shared" si="93"/>
        <v xml:space="preserve"> </v>
      </c>
      <c r="AG279" t="str">
        <f t="shared" si="109"/>
        <v xml:space="preserve"> </v>
      </c>
      <c r="AH279" t="str">
        <f t="shared" si="110"/>
        <v xml:space="preserve"> </v>
      </c>
      <c r="AI279" t="str">
        <f t="shared" si="94"/>
        <v xml:space="preserve"> 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1163</v>
      </c>
      <c r="AP279" t="s">
        <v>1252</v>
      </c>
      <c r="AQ279">
        <v>19.30695129756549</v>
      </c>
      <c r="AR279">
        <v>1.9051512147706284</v>
      </c>
      <c r="AS279">
        <v>5.66279388893971</v>
      </c>
      <c r="AT279">
        <v>-19.30695129756549</v>
      </c>
      <c r="AU279">
        <v>-1.9051512147706284</v>
      </c>
      <c r="AV279" t="s">
        <v>1615</v>
      </c>
    </row>
    <row r="280" spans="1:48" x14ac:dyDescent="0.25">
      <c r="A280">
        <v>2.8300000000000119E-9</v>
      </c>
      <c r="B280" t="s">
        <v>339</v>
      </c>
      <c r="C280" s="3">
        <v>2</v>
      </c>
      <c r="D280" s="3">
        <v>0</v>
      </c>
      <c r="E280" s="3">
        <v>2</v>
      </c>
      <c r="F280" s="3">
        <v>4</v>
      </c>
      <c r="G280" s="4">
        <v>47.5</v>
      </c>
      <c r="H280" s="4">
        <v>44.63</v>
      </c>
      <c r="I280" s="5">
        <v>5914.3191764499998</v>
      </c>
      <c r="J280" s="4">
        <v>21.560386473429954</v>
      </c>
      <c r="K280" s="4">
        <v>16.982496194824961</v>
      </c>
      <c r="L280" s="4">
        <v>12.173943358595931</v>
      </c>
      <c r="M280" s="4">
        <v>10.671355244755246</v>
      </c>
      <c r="N280" s="4">
        <v>2.0699999999999998</v>
      </c>
      <c r="O280" s="4">
        <v>-19.45525291828794</v>
      </c>
      <c r="P280" s="4">
        <v>3.7642841138247811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>
        <f t="shared" si="105"/>
        <v>-0.1900457002293453</v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>
        <f t="shared" si="107"/>
        <v>112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3.7642841166547809</v>
      </c>
      <c r="AH280" t="str">
        <f t="shared" si="110"/>
        <v xml:space="preserve"> </v>
      </c>
      <c r="AI280">
        <f t="shared" si="94"/>
        <v>53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339</v>
      </c>
      <c r="AP280" t="s">
        <v>1244</v>
      </c>
      <c r="AQ280">
        <v>7.353211316946096</v>
      </c>
      <c r="AR280">
        <v>19.00457002293453</v>
      </c>
      <c r="AS280">
        <v>6.4306520277839896</v>
      </c>
      <c r="AT280">
        <v>-7.353211316946096</v>
      </c>
      <c r="AU280">
        <v>-19.00457002293453</v>
      </c>
      <c r="AV280" t="s">
        <v>1616</v>
      </c>
    </row>
    <row r="281" spans="1:48" x14ac:dyDescent="0.25">
      <c r="A281">
        <v>2.8400000000000121E-9</v>
      </c>
      <c r="B281" t="s">
        <v>340</v>
      </c>
      <c r="C281" s="3">
        <v>11</v>
      </c>
      <c r="D281" s="3">
        <v>0</v>
      </c>
      <c r="E281" s="3">
        <v>10</v>
      </c>
      <c r="F281" s="3">
        <v>21</v>
      </c>
      <c r="G281" s="4">
        <v>93</v>
      </c>
      <c r="H281" s="4">
        <v>83.6</v>
      </c>
      <c r="I281" s="5">
        <v>25528.947439379997</v>
      </c>
      <c r="J281" s="4">
        <v>11.307994048424185</v>
      </c>
      <c r="K281" s="4">
        <v>8.7907465825446902</v>
      </c>
      <c r="L281" s="4">
        <v>9.4585583112899894</v>
      </c>
      <c r="M281" s="4">
        <v>7.2613388504198779</v>
      </c>
      <c r="N281" s="4">
        <v>9.51</v>
      </c>
      <c r="O281" s="4">
        <v>21.146496815286614</v>
      </c>
      <c r="P281" s="4">
        <v>0.99641148325358853</v>
      </c>
      <c r="Q281" s="36" t="str">
        <f t="shared" si="98"/>
        <v xml:space="preserve"> </v>
      </c>
      <c r="R281" t="str">
        <f t="shared" si="99"/>
        <v xml:space="preserve"> </v>
      </c>
      <c r="S281" s="37">
        <f t="shared" si="100"/>
        <v>0.11244019422755989</v>
      </c>
      <c r="T281" s="37" t="str">
        <f t="shared" si="101"/>
        <v/>
      </c>
      <c r="U281" s="37" t="str">
        <f t="shared" si="102"/>
        <v/>
      </c>
      <c r="V281" s="37">
        <f t="shared" si="103"/>
        <v>-0.51408601310340041</v>
      </c>
      <c r="W281" s="37" t="str">
        <f t="shared" si="104"/>
        <v/>
      </c>
      <c r="X281" s="37">
        <f t="shared" si="105"/>
        <v>-0.37070514062714</v>
      </c>
      <c r="Y281" t="str">
        <f t="shared" si="89"/>
        <v xml:space="preserve"> </v>
      </c>
      <c r="Z281" s="1">
        <f t="shared" si="106"/>
        <v>26</v>
      </c>
      <c r="AA281" t="str">
        <f t="shared" si="90"/>
        <v xml:space="preserve"> </v>
      </c>
      <c r="AB281" s="1">
        <f t="shared" si="107"/>
        <v>53</v>
      </c>
      <c r="AC281">
        <f t="shared" si="91"/>
        <v>116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 t="str">
        <f t="shared" si="109"/>
        <v xml:space="preserve"> </v>
      </c>
      <c r="AH281" t="str">
        <f t="shared" si="110"/>
        <v xml:space="preserve"> </v>
      </c>
      <c r="AI281" t="str">
        <f t="shared" si="94"/>
        <v xml:space="preserve"> 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340</v>
      </c>
      <c r="AP281" t="s">
        <v>1244</v>
      </c>
      <c r="AQ281">
        <v>51.408601310340039</v>
      </c>
      <c r="AR281">
        <v>37.070514062713997</v>
      </c>
      <c r="AS281">
        <v>11.24401913875599</v>
      </c>
      <c r="AT281">
        <v>-51.408601310340039</v>
      </c>
      <c r="AU281">
        <v>-37.070514062713997</v>
      </c>
      <c r="AV281" t="s">
        <v>1617</v>
      </c>
    </row>
    <row r="282" spans="1:48" x14ac:dyDescent="0.25">
      <c r="A282">
        <v>2.8500000000000123E-9</v>
      </c>
      <c r="B282" t="s">
        <v>354</v>
      </c>
      <c r="C282" s="3">
        <v>16</v>
      </c>
      <c r="D282" s="3">
        <v>0</v>
      </c>
      <c r="E282" s="3">
        <v>3</v>
      </c>
      <c r="F282" s="3">
        <v>19</v>
      </c>
      <c r="G282" s="4">
        <v>249</v>
      </c>
      <c r="H282" s="4">
        <v>228.45</v>
      </c>
      <c r="I282" s="5">
        <v>22251.03</v>
      </c>
      <c r="J282" s="4">
        <v>11.118952594178916</v>
      </c>
      <c r="K282" s="4">
        <v>11.855215360664245</v>
      </c>
      <c r="L282" s="4">
        <v>8.3531507234742559</v>
      </c>
      <c r="M282" s="4">
        <v>8.8045509864207023</v>
      </c>
      <c r="N282" s="4">
        <v>20.545999999999999</v>
      </c>
      <c r="O282" s="4">
        <v>81.501766784452286</v>
      </c>
      <c r="P282" s="4">
        <v>0</v>
      </c>
      <c r="Q282" s="36">
        <f t="shared" si="98"/>
        <v>84.210526318639481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>
        <f t="shared" si="103"/>
        <v>-0.52220928291833724</v>
      </c>
      <c r="W282" s="37" t="str">
        <f t="shared" si="104"/>
        <v/>
      </c>
      <c r="X282" s="37">
        <f t="shared" si="105"/>
        <v>-0.44424989127839676</v>
      </c>
      <c r="Y282" t="str">
        <f t="shared" si="89"/>
        <v xml:space="preserve"> </v>
      </c>
      <c r="Z282" s="1">
        <f t="shared" si="106"/>
        <v>25</v>
      </c>
      <c r="AA282" t="str">
        <f t="shared" si="90"/>
        <v xml:space="preserve"> </v>
      </c>
      <c r="AB282" s="1">
        <f t="shared" si="107"/>
        <v>29</v>
      </c>
      <c r="AC282" t="str">
        <f t="shared" si="91"/>
        <v xml:space="preserve"> </v>
      </c>
      <c r="AD282" s="1" t="str">
        <f t="shared" si="108"/>
        <v xml:space="preserve"> </v>
      </c>
      <c r="AE282">
        <f t="shared" si="92"/>
        <v>31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>
        <f t="shared" si="111"/>
        <v>81.501766787302287</v>
      </c>
      <c r="AL282" t="str">
        <f t="shared" si="112"/>
        <v xml:space="preserve"> </v>
      </c>
      <c r="AM282">
        <f t="shared" si="96"/>
        <v>7</v>
      </c>
      <c r="AN282" t="str">
        <f t="shared" si="97"/>
        <v xml:space="preserve"> </v>
      </c>
      <c r="AO282" t="s">
        <v>354</v>
      </c>
      <c r="AP282" t="s">
        <v>1270</v>
      </c>
      <c r="AQ282">
        <v>52.220928291833722</v>
      </c>
      <c r="AR282">
        <v>44.424989127839673</v>
      </c>
      <c r="AS282">
        <v>8.9954038082731493</v>
      </c>
      <c r="AT282">
        <v>-52.220928291833722</v>
      </c>
      <c r="AU282">
        <v>-44.424989127839673</v>
      </c>
      <c r="AV282" t="s">
        <v>1618</v>
      </c>
    </row>
    <row r="283" spans="1:48" x14ac:dyDescent="0.25">
      <c r="A283">
        <v>2.8600000000000125E-9</v>
      </c>
      <c r="B283" t="s">
        <v>1074</v>
      </c>
      <c r="C283" s="3">
        <v>18</v>
      </c>
      <c r="D283" s="3">
        <v>0</v>
      </c>
      <c r="E283" s="3">
        <v>4</v>
      </c>
      <c r="F283" s="3">
        <v>22</v>
      </c>
      <c r="G283" s="4">
        <v>223.5</v>
      </c>
      <c r="H283" s="4">
        <v>183.13</v>
      </c>
      <c r="I283" s="5">
        <v>38477.817335809996</v>
      </c>
      <c r="J283" s="4">
        <v>15.848550411077456</v>
      </c>
      <c r="K283" s="4">
        <v>14.131491627440388</v>
      </c>
      <c r="L283" s="4">
        <v>10.297179192211468</v>
      </c>
      <c r="M283" s="4">
        <v>10.786384427629974</v>
      </c>
      <c r="N283" s="4">
        <v>11.555</v>
      </c>
      <c r="O283" s="4">
        <v>14.632936507936503</v>
      </c>
      <c r="P283" s="4">
        <v>2.1176213618740785</v>
      </c>
      <c r="Q283" s="36">
        <f t="shared" si="98"/>
        <v>81.818181821041819</v>
      </c>
      <c r="R283" t="str">
        <f t="shared" si="99"/>
        <v xml:space="preserve"> </v>
      </c>
      <c r="S283" s="37">
        <f t="shared" si="100"/>
        <v>0.22044449584312684</v>
      </c>
      <c r="T283" s="37" t="str">
        <f t="shared" si="101"/>
        <v/>
      </c>
      <c r="U283" s="37" t="str">
        <f t="shared" si="102"/>
        <v/>
      </c>
      <c r="V283" s="37">
        <f t="shared" si="103"/>
        <v>-0.3189744985892029</v>
      </c>
      <c r="W283" s="37" t="str">
        <f t="shared" si="104"/>
        <v/>
      </c>
      <c r="X283" s="37">
        <f t="shared" si="105"/>
        <v>-0.31491018837773621</v>
      </c>
      <c r="Y283" t="str">
        <f t="shared" si="89"/>
        <v xml:space="preserve"> </v>
      </c>
      <c r="Z283" s="1">
        <f t="shared" si="106"/>
        <v>84</v>
      </c>
      <c r="AA283" t="str">
        <f t="shared" si="90"/>
        <v xml:space="preserve"> </v>
      </c>
      <c r="AB283" s="1">
        <f t="shared" si="107"/>
        <v>69</v>
      </c>
      <c r="AC283">
        <f t="shared" si="91"/>
        <v>18</v>
      </c>
      <c r="AD283" s="1" t="str">
        <f t="shared" si="108"/>
        <v xml:space="preserve"> </v>
      </c>
      <c r="AE283">
        <f t="shared" si="92"/>
        <v>37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1074</v>
      </c>
      <c r="AP283" t="s">
        <v>1237</v>
      </c>
      <c r="AQ283">
        <v>31.89744985892029</v>
      </c>
      <c r="AR283">
        <v>31.49101883777362</v>
      </c>
      <c r="AS283">
        <v>22.044449298312685</v>
      </c>
      <c r="AT283">
        <v>-31.89744985892029</v>
      </c>
      <c r="AU283">
        <v>-31.49101883777362</v>
      </c>
      <c r="AV283" t="s">
        <v>1619</v>
      </c>
    </row>
    <row r="284" spans="1:48" x14ac:dyDescent="0.25">
      <c r="A284">
        <v>2.8700000000000126E-9</v>
      </c>
      <c r="B284" t="s">
        <v>835</v>
      </c>
      <c r="C284" s="3">
        <v>26</v>
      </c>
      <c r="D284" s="3">
        <v>1</v>
      </c>
      <c r="E284" s="3">
        <v>11</v>
      </c>
      <c r="F284" s="3">
        <v>38</v>
      </c>
      <c r="G284" s="4">
        <v>285</v>
      </c>
      <c r="H284" s="4">
        <v>253.2</v>
      </c>
      <c r="I284" s="5">
        <v>132509.7624408</v>
      </c>
      <c r="J284" s="4">
        <v>31.781097025229066</v>
      </c>
      <c r="K284" s="4">
        <v>28.658743633276735</v>
      </c>
      <c r="L284" s="4">
        <v>17.373336746825643</v>
      </c>
      <c r="M284" s="4">
        <v>15.934694336921188</v>
      </c>
      <c r="N284" s="4">
        <v>7.9670000000000005</v>
      </c>
      <c r="O284" s="4">
        <v>8.5422343324250782</v>
      </c>
      <c r="P284" s="4">
        <v>1.6469194312796209</v>
      </c>
      <c r="Q284" s="36" t="str">
        <f t="shared" si="98"/>
        <v xml:space="preserve"> </v>
      </c>
      <c r="R284" t="str">
        <f t="shared" si="99"/>
        <v xml:space="preserve"> </v>
      </c>
      <c r="S284" s="37">
        <f t="shared" si="100"/>
        <v>0.12559241993161138</v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>
        <f t="shared" si="91"/>
        <v>93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835</v>
      </c>
      <c r="AP284" t="s">
        <v>1241</v>
      </c>
      <c r="AQ284">
        <v>-36.566039010506437</v>
      </c>
      <c r="AR284">
        <v>-15.587927304747073</v>
      </c>
      <c r="AS284">
        <v>12.559241706161139</v>
      </c>
      <c r="AT284">
        <v>36.566039010506437</v>
      </c>
      <c r="AU284">
        <v>15.587927304747073</v>
      </c>
      <c r="AV284" t="s">
        <v>1620</v>
      </c>
    </row>
    <row r="285" spans="1:48" x14ac:dyDescent="0.25">
      <c r="A285">
        <v>2.8800000000000128E-9</v>
      </c>
      <c r="B285" t="s">
        <v>616</v>
      </c>
      <c r="C285" s="3">
        <v>9</v>
      </c>
      <c r="D285" s="3">
        <v>0</v>
      </c>
      <c r="E285" s="3">
        <v>3</v>
      </c>
      <c r="F285" s="3">
        <v>12</v>
      </c>
      <c r="G285" s="4">
        <v>40</v>
      </c>
      <c r="H285" s="4">
        <v>37.61</v>
      </c>
      <c r="I285" s="5">
        <v>11446.425980800001</v>
      </c>
      <c r="J285" s="4">
        <v>15.439244663382594</v>
      </c>
      <c r="K285" s="4">
        <v>13.651542649727768</v>
      </c>
      <c r="L285" s="4">
        <v>10.770983537588339</v>
      </c>
      <c r="M285" s="4">
        <v>9.7298225250681369</v>
      </c>
      <c r="N285" s="4">
        <v>2.4359999999999999</v>
      </c>
      <c r="O285" s="4">
        <v>2.7848101265822716</v>
      </c>
      <c r="P285" s="4" t="s">
        <v>124</v>
      </c>
      <c r="Q285" s="36">
        <f t="shared" si="98"/>
        <v>75.00000000288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-0.33656270980247471</v>
      </c>
      <c r="W285" s="37" t="str">
        <f t="shared" si="104"/>
        <v/>
      </c>
      <c r="X285" s="37">
        <f t="shared" si="105"/>
        <v>-0.28338713496078016</v>
      </c>
      <c r="Y285" t="str">
        <f t="shared" si="89"/>
        <v xml:space="preserve"> </v>
      </c>
      <c r="Z285" s="1">
        <f t="shared" si="106"/>
        <v>77</v>
      </c>
      <c r="AA285" t="str">
        <f t="shared" si="90"/>
        <v xml:space="preserve"> </v>
      </c>
      <c r="AB285" s="1">
        <f t="shared" si="107"/>
        <v>79</v>
      </c>
      <c r="AC285" t="str">
        <f t="shared" si="91"/>
        <v xml:space="preserve"> </v>
      </c>
      <c r="AD285" s="1" t="str">
        <f t="shared" si="108"/>
        <v xml:space="preserve"> </v>
      </c>
      <c r="AE285">
        <f t="shared" si="92"/>
        <v>75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616</v>
      </c>
      <c r="AP285" t="s">
        <v>1244</v>
      </c>
      <c r="AQ285">
        <v>33.65627098024747</v>
      </c>
      <c r="AR285">
        <v>28.338713496078014</v>
      </c>
      <c r="AS285">
        <v>6.3546929008242437</v>
      </c>
      <c r="AT285">
        <v>-33.65627098024747</v>
      </c>
      <c r="AU285">
        <v>-28.338713496078014</v>
      </c>
      <c r="AV285" t="s">
        <v>1621</v>
      </c>
    </row>
    <row r="286" spans="1:48" x14ac:dyDescent="0.25">
      <c r="A286">
        <v>2.890000000000013E-9</v>
      </c>
      <c r="B286" t="s">
        <v>341</v>
      </c>
      <c r="C286" s="3">
        <v>12</v>
      </c>
      <c r="D286" s="3">
        <v>0</v>
      </c>
      <c r="E286" s="3">
        <v>9</v>
      </c>
      <c r="F286" s="3">
        <v>21</v>
      </c>
      <c r="G286" s="4">
        <v>195</v>
      </c>
      <c r="H286" s="4">
        <v>202.35</v>
      </c>
      <c r="I286" s="5">
        <v>193564.28635529999</v>
      </c>
      <c r="J286" s="4">
        <v>26.94048728531487</v>
      </c>
      <c r="K286" s="4">
        <v>24.631771150334753</v>
      </c>
      <c r="L286" s="4">
        <v>24.529466079816284</v>
      </c>
      <c r="M286" s="4">
        <v>20.5545260127085</v>
      </c>
      <c r="N286" s="4">
        <v>7.5110000000000001</v>
      </c>
      <c r="O286" s="4">
        <v>24.35430463576159</v>
      </c>
      <c r="P286" s="4">
        <v>1.7029898690387943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 t="str">
        <f t="shared" si="105"/>
        <v/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 t="str">
        <f t="shared" si="107"/>
        <v xml:space="preserve"> 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 t="str">
        <f t="shared" si="109"/>
        <v xml:space="preserve"> </v>
      </c>
      <c r="AH286" t="str">
        <f t="shared" si="110"/>
        <v xml:space="preserve"> </v>
      </c>
      <c r="AI286" t="str">
        <f t="shared" si="94"/>
        <v xml:space="preserve"> 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341</v>
      </c>
      <c r="AP286" t="s">
        <v>1270</v>
      </c>
      <c r="AQ286">
        <v>-15.765533035178315</v>
      </c>
      <c r="AR286">
        <v>-63.19894004104394</v>
      </c>
      <c r="AS286">
        <v>-3.6323202372127494</v>
      </c>
      <c r="AT286">
        <v>15.765533035178315</v>
      </c>
      <c r="AU286">
        <v>63.19894004104394</v>
      </c>
      <c r="AV286" t="s">
        <v>1622</v>
      </c>
    </row>
    <row r="287" spans="1:48" x14ac:dyDescent="0.25">
      <c r="A287">
        <v>2.9000000000000131E-9</v>
      </c>
      <c r="B287" t="s">
        <v>484</v>
      </c>
      <c r="C287" s="3">
        <v>13</v>
      </c>
      <c r="D287" s="3">
        <v>0</v>
      </c>
      <c r="E287" s="3">
        <v>9</v>
      </c>
      <c r="F287" s="3">
        <v>22</v>
      </c>
      <c r="G287" s="4">
        <v>416.5</v>
      </c>
      <c r="H287" s="4">
        <v>339.67</v>
      </c>
      <c r="I287" s="5">
        <v>95034.145343490003</v>
      </c>
      <c r="J287" s="4">
        <v>13.832464570776999</v>
      </c>
      <c r="K287" s="4">
        <v>12.96598847196244</v>
      </c>
      <c r="L287" s="4">
        <v>10.492610646383083</v>
      </c>
      <c r="M287" s="4">
        <v>9.8374811315604607</v>
      </c>
      <c r="N287" s="4">
        <v>24.556000000000001</v>
      </c>
      <c r="O287" s="4">
        <v>11.872437357630988</v>
      </c>
      <c r="P287" s="4">
        <v>3.177495804751671</v>
      </c>
      <c r="Q287" s="36" t="str">
        <f t="shared" si="98"/>
        <v xml:space="preserve"> </v>
      </c>
      <c r="R287" t="str">
        <f t="shared" si="99"/>
        <v xml:space="preserve"> </v>
      </c>
      <c r="S287" s="37">
        <f t="shared" si="100"/>
        <v>0.22619012861024809</v>
      </c>
      <c r="T287" s="37" t="str">
        <f t="shared" si="101"/>
        <v/>
      </c>
      <c r="U287" s="37" t="str">
        <f t="shared" si="102"/>
        <v/>
      </c>
      <c r="V287" s="37">
        <f t="shared" si="103"/>
        <v>-0.40560739779228427</v>
      </c>
      <c r="W287" s="37" t="str">
        <f t="shared" si="104"/>
        <v/>
      </c>
      <c r="X287" s="37">
        <f t="shared" si="105"/>
        <v>-0.30190778299813803</v>
      </c>
      <c r="Y287" t="str">
        <f t="shared" si="89"/>
        <v xml:space="preserve"> </v>
      </c>
      <c r="Z287" s="1">
        <f t="shared" si="106"/>
        <v>59</v>
      </c>
      <c r="AA287" t="str">
        <f t="shared" si="90"/>
        <v xml:space="preserve"> </v>
      </c>
      <c r="AB287" s="1">
        <f t="shared" si="107"/>
        <v>74</v>
      </c>
      <c r="AC287">
        <f t="shared" si="91"/>
        <v>17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>
        <f t="shared" si="109"/>
        <v>3.1774958076516708</v>
      </c>
      <c r="AH287" t="str">
        <f t="shared" si="110"/>
        <v xml:space="preserve"> </v>
      </c>
      <c r="AI287">
        <f t="shared" si="94"/>
        <v>79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484</v>
      </c>
      <c r="AP287" t="s">
        <v>1237</v>
      </c>
      <c r="AQ287">
        <v>40.560739779228427</v>
      </c>
      <c r="AR287">
        <v>30.190778299813804</v>
      </c>
      <c r="AS287">
        <v>22.619012571024811</v>
      </c>
      <c r="AT287">
        <v>-40.560739779228427</v>
      </c>
      <c r="AU287">
        <v>-30.190778299813804</v>
      </c>
      <c r="AV287" t="s">
        <v>1623</v>
      </c>
    </row>
    <row r="288" spans="1:48" x14ac:dyDescent="0.25">
      <c r="A288">
        <v>2.9100000000000133E-9</v>
      </c>
      <c r="B288" t="s">
        <v>344</v>
      </c>
      <c r="C288" s="3">
        <v>6</v>
      </c>
      <c r="D288" s="3">
        <v>0</v>
      </c>
      <c r="E288" s="3">
        <v>8</v>
      </c>
      <c r="F288" s="3">
        <v>14</v>
      </c>
      <c r="G288" s="4">
        <v>56.5</v>
      </c>
      <c r="H288" s="4">
        <v>51.21</v>
      </c>
      <c r="I288" s="5">
        <v>9897.1185734999999</v>
      </c>
      <c r="J288" s="4">
        <v>11.441018766756033</v>
      </c>
      <c r="K288" s="4">
        <v>5.4775911862231252</v>
      </c>
      <c r="L288" s="4" t="s">
        <v>1234</v>
      </c>
      <c r="M288" s="4" t="s">
        <v>1234</v>
      </c>
      <c r="N288" s="4">
        <v>4.476</v>
      </c>
      <c r="O288" s="4">
        <v>-33.293591654247393</v>
      </c>
      <c r="P288" s="4">
        <v>3.3118531536809215</v>
      </c>
      <c r="Q288" s="36" t="str">
        <f t="shared" si="98"/>
        <v xml:space="preserve"> </v>
      </c>
      <c r="R288" t="str">
        <f t="shared" si="99"/>
        <v xml:space="preserve"> </v>
      </c>
      <c r="S288" s="37">
        <f t="shared" si="100"/>
        <v>0.1033001396020523</v>
      </c>
      <c r="T288" s="37" t="str">
        <f t="shared" si="101"/>
        <v/>
      </c>
      <c r="U288" s="37" t="str">
        <f t="shared" si="102"/>
        <v/>
      </c>
      <c r="V288" s="37">
        <f t="shared" si="103"/>
        <v>-0.50836982940506947</v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>
        <f t="shared" si="106"/>
        <v>27</v>
      </c>
      <c r="AA288" t="str">
        <f t="shared" si="90"/>
        <v xml:space="preserve"> </v>
      </c>
      <c r="AB288" s="1" t="str">
        <f t="shared" si="107"/>
        <v xml:space="preserve"> </v>
      </c>
      <c r="AC288">
        <f t="shared" si="91"/>
        <v>134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>
        <f t="shared" si="109"/>
        <v>3.3118531565909213</v>
      </c>
      <c r="AH288" t="str">
        <f t="shared" si="110"/>
        <v xml:space="preserve"> </v>
      </c>
      <c r="AI288">
        <f t="shared" si="94"/>
        <v>74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344</v>
      </c>
      <c r="AP288" t="s">
        <v>1239</v>
      </c>
      <c r="AQ288">
        <v>50.83698294050695</v>
      </c>
      <c r="AR288" t="e">
        <v>#VALUE!</v>
      </c>
      <c r="AS288">
        <v>10.330013669205229</v>
      </c>
      <c r="AT288">
        <v>-50.83698294050695</v>
      </c>
      <c r="AU288" t="e">
        <v>#VALUE!</v>
      </c>
      <c r="AV288" t="s">
        <v>1624</v>
      </c>
    </row>
    <row r="289" spans="1:48" x14ac:dyDescent="0.25">
      <c r="A289">
        <v>2.9200000000000135E-9</v>
      </c>
      <c r="B289" t="s">
        <v>1075</v>
      </c>
      <c r="C289" s="3">
        <v>6</v>
      </c>
      <c r="D289" s="3">
        <v>0</v>
      </c>
      <c r="E289" s="3">
        <v>6</v>
      </c>
      <c r="F289" s="3">
        <v>12</v>
      </c>
      <c r="G289" s="4">
        <v>54</v>
      </c>
      <c r="H289" s="4">
        <v>49.75</v>
      </c>
      <c r="I289" s="5">
        <v>12425.592984249999</v>
      </c>
      <c r="J289" s="4">
        <v>20.431211498973305</v>
      </c>
      <c r="K289" s="4">
        <v>19.350447296771684</v>
      </c>
      <c r="L289" s="4">
        <v>13.560258264152942</v>
      </c>
      <c r="M289" s="4">
        <v>12.534742403716139</v>
      </c>
      <c r="N289" s="4">
        <v>2.4350000000000001</v>
      </c>
      <c r="O289" s="4">
        <v>5.4112554112554108</v>
      </c>
      <c r="P289" s="4">
        <v>3.2422110552763823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-0.12205370872323273</v>
      </c>
      <c r="W289" s="37" t="str">
        <f t="shared" si="104"/>
        <v/>
      </c>
      <c r="X289" s="37" t="str">
        <f t="shared" si="105"/>
        <v/>
      </c>
      <c r="Y289" t="str">
        <f t="shared" si="89"/>
        <v xml:space="preserve"> </v>
      </c>
      <c r="Z289" s="1">
        <f t="shared" si="106"/>
        <v>136</v>
      </c>
      <c r="AA289" t="str">
        <f t="shared" si="90"/>
        <v xml:space="preserve"> </v>
      </c>
      <c r="AB289" s="1" t="str">
        <f t="shared" si="107"/>
        <v xml:space="preserve"> 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3.2422110581963821</v>
      </c>
      <c r="AH289" t="str">
        <f t="shared" si="110"/>
        <v xml:space="preserve"> </v>
      </c>
      <c r="AI289">
        <f t="shared" si="94"/>
        <v>75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1075</v>
      </c>
      <c r="AP289" t="s">
        <v>1246</v>
      </c>
      <c r="AQ289">
        <v>12.205370872323273</v>
      </c>
      <c r="AR289">
        <v>9.7811681594848103</v>
      </c>
      <c r="AS289">
        <v>8.5427135678392006</v>
      </c>
      <c r="AT289">
        <v>-12.205370872323273</v>
      </c>
      <c r="AU289">
        <v>-9.7811681594848103</v>
      </c>
      <c r="AV289" t="s">
        <v>1625</v>
      </c>
    </row>
    <row r="290" spans="1:48" x14ac:dyDescent="0.25">
      <c r="A290">
        <v>2.9300000000000137E-9</v>
      </c>
      <c r="B290" t="s">
        <v>346</v>
      </c>
      <c r="C290" s="3">
        <v>24</v>
      </c>
      <c r="D290" s="3">
        <v>1</v>
      </c>
      <c r="E290" s="3">
        <v>6</v>
      </c>
      <c r="F290" s="3">
        <v>31</v>
      </c>
      <c r="G290" s="4">
        <v>190</v>
      </c>
      <c r="H290" s="4">
        <v>172.34</v>
      </c>
      <c r="I290" s="5">
        <v>126277.45752005999</v>
      </c>
      <c r="J290" s="4">
        <v>30.235087719298246</v>
      </c>
      <c r="K290" s="4">
        <v>19.886914378029079</v>
      </c>
      <c r="L290" s="4">
        <v>17.64440923332694</v>
      </c>
      <c r="M290" s="4">
        <v>12.506292601315636</v>
      </c>
      <c r="N290" s="4">
        <v>8.6660000000000004</v>
      </c>
      <c r="O290" s="4">
        <v>47.18070652173914</v>
      </c>
      <c r="P290" s="4">
        <v>1.3113612626204016</v>
      </c>
      <c r="Q290" s="36">
        <f t="shared" si="98"/>
        <v>77.419354841639674</v>
      </c>
      <c r="R290" t="str">
        <f t="shared" si="99"/>
        <v xml:space="preserve"> </v>
      </c>
      <c r="S290" s="37">
        <f t="shared" si="100"/>
        <v>0.10247186088520487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>
        <f t="shared" si="91"/>
        <v>138</v>
      </c>
      <c r="AD290" s="1" t="str">
        <f t="shared" si="108"/>
        <v xml:space="preserve"> </v>
      </c>
      <c r="AE290">
        <f t="shared" si="92"/>
        <v>65</v>
      </c>
      <c r="AF290" t="str">
        <f t="shared" si="93"/>
        <v xml:space="preserve"> </v>
      </c>
      <c r="AG290" t="str">
        <f t="shared" si="109"/>
        <v xml:space="preserve"> </v>
      </c>
      <c r="AH290" t="str">
        <f t="shared" si="110"/>
        <v xml:space="preserve"> </v>
      </c>
      <c r="AI290" t="str">
        <f t="shared" si="94"/>
        <v xml:space="preserve"> 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346</v>
      </c>
      <c r="AP290" t="s">
        <v>1244</v>
      </c>
      <c r="AQ290">
        <v>-29.922707377971868</v>
      </c>
      <c r="AR290">
        <v>-17.391421205810943</v>
      </c>
      <c r="AS290">
        <v>10.247185795520487</v>
      </c>
      <c r="AT290">
        <v>29.922707377971868</v>
      </c>
      <c r="AU290">
        <v>17.391421205810943</v>
      </c>
      <c r="AV290" t="s">
        <v>1626</v>
      </c>
    </row>
    <row r="291" spans="1:48" x14ac:dyDescent="0.25">
      <c r="A291">
        <v>2.9400000000000138E-9</v>
      </c>
      <c r="B291" t="s">
        <v>595</v>
      </c>
      <c r="C291" s="3">
        <v>21</v>
      </c>
      <c r="D291" s="3">
        <v>1</v>
      </c>
      <c r="E291" s="3">
        <v>4</v>
      </c>
      <c r="F291" s="3">
        <v>26</v>
      </c>
      <c r="G291" s="4">
        <v>550</v>
      </c>
      <c r="H291" s="4">
        <v>564.19000000000005</v>
      </c>
      <c r="I291" s="5">
        <v>81248.561831800005</v>
      </c>
      <c r="J291" s="4">
        <v>36.996065573770494</v>
      </c>
      <c r="K291" s="4">
        <v>24.434387180597664</v>
      </c>
      <c r="L291" s="4">
        <v>27.733212103899906</v>
      </c>
      <c r="M291" s="4">
        <v>18.875853996430919</v>
      </c>
      <c r="N291" s="4">
        <v>23.09</v>
      </c>
      <c r="O291" s="4">
        <v>44.764890282131653</v>
      </c>
      <c r="P291" s="4">
        <v>0.90909090909090917</v>
      </c>
      <c r="Q291" s="36">
        <f t="shared" si="98"/>
        <v>80.769230772170772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 t="str">
        <f t="shared" si="106"/>
        <v xml:space="preserve"> 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41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595</v>
      </c>
      <c r="AP291" t="s">
        <v>1252</v>
      </c>
      <c r="AQ291">
        <v>-58.975196179414425</v>
      </c>
      <c r="AR291">
        <v>-84.514037303653083</v>
      </c>
      <c r="AS291">
        <v>-2.5151101579255264</v>
      </c>
      <c r="AT291">
        <v>58.975196179414425</v>
      </c>
      <c r="AU291">
        <v>84.514037303653083</v>
      </c>
      <c r="AV291" t="s">
        <v>1627</v>
      </c>
    </row>
    <row r="292" spans="1:48" x14ac:dyDescent="0.25">
      <c r="A292">
        <v>2.950000000000014E-9</v>
      </c>
      <c r="B292" t="s">
        <v>1164</v>
      </c>
      <c r="C292" s="3">
        <v>3</v>
      </c>
      <c r="D292" s="3">
        <v>7</v>
      </c>
      <c r="E292" s="3">
        <v>5</v>
      </c>
      <c r="F292" s="3">
        <v>15</v>
      </c>
      <c r="G292" s="4">
        <v>10</v>
      </c>
      <c r="H292" s="4">
        <v>11.09</v>
      </c>
      <c r="I292" s="5">
        <v>12167.1853407</v>
      </c>
      <c r="J292" s="4">
        <v>7.6324845147969711</v>
      </c>
      <c r="K292" s="4">
        <v>7.9612347451543428</v>
      </c>
      <c r="L292" s="4">
        <v>5.0268793100567954</v>
      </c>
      <c r="M292" s="4">
        <v>5.1325513882476406</v>
      </c>
      <c r="N292" s="4">
        <v>1.4530000000000001</v>
      </c>
      <c r="O292" s="4">
        <v>10.075757575757576</v>
      </c>
      <c r="P292" s="4">
        <v>9.0171325518485119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>
        <f t="shared" si="103"/>
        <v>-0.67202573996504866</v>
      </c>
      <c r="W292" s="37" t="str">
        <f t="shared" si="104"/>
        <v/>
      </c>
      <c r="X292" s="37">
        <f t="shared" si="105"/>
        <v>-0.66555269794862659</v>
      </c>
      <c r="Y292" t="str">
        <f t="shared" si="89"/>
        <v xml:space="preserve"> </v>
      </c>
      <c r="Z292" s="1">
        <f t="shared" si="106"/>
        <v>2</v>
      </c>
      <c r="AA292" t="str">
        <f t="shared" si="90"/>
        <v xml:space="preserve"> </v>
      </c>
      <c r="AB292" s="1">
        <f t="shared" si="107"/>
        <v>3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>
        <f t="shared" si="109"/>
        <v>9.0171325547985113</v>
      </c>
      <c r="AH292" t="str">
        <f t="shared" si="110"/>
        <v xml:space="preserve"> </v>
      </c>
      <c r="AI292">
        <f t="shared" si="94"/>
        <v>2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1164</v>
      </c>
      <c r="AP292" t="s">
        <v>1328</v>
      </c>
      <c r="AQ292">
        <v>67.202573996504867</v>
      </c>
      <c r="AR292">
        <v>66.555269794862653</v>
      </c>
      <c r="AS292">
        <v>-9.8286744815148772</v>
      </c>
      <c r="AT292">
        <v>-67.202573996504867</v>
      </c>
      <c r="AU292">
        <v>-66.555269794862653</v>
      </c>
      <c r="AV292" t="s">
        <v>1628</v>
      </c>
    </row>
    <row r="293" spans="1:48" x14ac:dyDescent="0.25">
      <c r="A293">
        <v>2.9600000000000142E-9</v>
      </c>
      <c r="B293" t="s">
        <v>387</v>
      </c>
      <c r="C293" s="3">
        <v>16</v>
      </c>
      <c r="D293" s="3">
        <v>1</v>
      </c>
      <c r="E293" s="3">
        <v>6</v>
      </c>
      <c r="F293" s="3">
        <v>23</v>
      </c>
      <c r="G293" s="4">
        <v>55</v>
      </c>
      <c r="H293" s="4">
        <v>47.77</v>
      </c>
      <c r="I293" s="5">
        <v>28206.959078490003</v>
      </c>
      <c r="J293" s="4" t="s">
        <v>1234</v>
      </c>
      <c r="K293" s="4" t="s">
        <v>1234</v>
      </c>
      <c r="L293" s="4" t="s">
        <v>1234</v>
      </c>
      <c r="M293" s="4">
        <v>16.915165126808716</v>
      </c>
      <c r="N293" s="4">
        <v>-6.4830000000000005</v>
      </c>
      <c r="O293" s="4" t="s">
        <v>119</v>
      </c>
      <c r="P293" s="4">
        <v>0.32447142558090852</v>
      </c>
      <c r="Q293" s="36" t="str">
        <f t="shared" si="98"/>
        <v xml:space="preserve"> </v>
      </c>
      <c r="R293" t="str">
        <f t="shared" si="99"/>
        <v xml:space="preserve"> </v>
      </c>
      <c r="S293" s="37">
        <f t="shared" si="100"/>
        <v>0.15135022276322371</v>
      </c>
      <c r="T293" s="37" t="str">
        <f t="shared" si="101"/>
        <v/>
      </c>
      <c r="U293" s="37" t="str">
        <f t="shared" si="102"/>
        <v xml:space="preserve"> </v>
      </c>
      <c r="V293" s="37" t="str">
        <f t="shared" si="103"/>
        <v xml:space="preserve"> </v>
      </c>
      <c r="W293" s="37" t="str">
        <f t="shared" si="104"/>
        <v xml:space="preserve"> </v>
      </c>
      <c r="X293" s="37" t="str">
        <f t="shared" si="105"/>
        <v xml:space="preserve"> </v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59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387</v>
      </c>
      <c r="AP293" t="s">
        <v>1237</v>
      </c>
      <c r="AQ293" t="e">
        <v>#VALUE!</v>
      </c>
      <c r="AR293" t="e">
        <v>#VALUE!</v>
      </c>
      <c r="AS293">
        <v>15.135021980322371</v>
      </c>
      <c r="AT293" t="e">
        <v>#VALUE!</v>
      </c>
      <c r="AU293" t="e">
        <v>#VALUE!</v>
      </c>
      <c r="AV293" t="s">
        <v>1629</v>
      </c>
    </row>
    <row r="294" spans="1:48" x14ac:dyDescent="0.25">
      <c r="A294">
        <v>2.9700000000000144E-9</v>
      </c>
      <c r="B294" t="s">
        <v>1165</v>
      </c>
      <c r="C294" s="3">
        <v>11</v>
      </c>
      <c r="D294" s="3">
        <v>0</v>
      </c>
      <c r="E294" s="3">
        <v>6</v>
      </c>
      <c r="F294" s="3">
        <v>17</v>
      </c>
      <c r="G294" s="4">
        <v>64.5</v>
      </c>
      <c r="H294" s="4">
        <v>55.38</v>
      </c>
      <c r="I294" s="5">
        <v>42300.801673260001</v>
      </c>
      <c r="J294" s="4" t="s">
        <v>1234</v>
      </c>
      <c r="K294" s="4" t="s">
        <v>1234</v>
      </c>
      <c r="L294" s="4" t="s">
        <v>1234</v>
      </c>
      <c r="M294" s="4">
        <v>17.174817532862058</v>
      </c>
      <c r="N294" s="4">
        <v>-2.0209999999999999</v>
      </c>
      <c r="O294" s="4" t="s">
        <v>119</v>
      </c>
      <c r="P294" s="4">
        <v>4.1278439869989159</v>
      </c>
      <c r="Q294" s="36" t="str">
        <f t="shared" si="98"/>
        <v xml:space="preserve"> </v>
      </c>
      <c r="R294" t="str">
        <f t="shared" si="99"/>
        <v xml:space="preserve"> </v>
      </c>
      <c r="S294" s="37">
        <f t="shared" si="100"/>
        <v>0.16468039300250267</v>
      </c>
      <c r="T294" s="37" t="str">
        <f t="shared" si="101"/>
        <v/>
      </c>
      <c r="U294" s="37" t="str">
        <f t="shared" si="102"/>
        <v xml:space="preserve"> </v>
      </c>
      <c r="V294" s="37" t="str">
        <f t="shared" si="103"/>
        <v xml:space="preserve"> </v>
      </c>
      <c r="W294" s="37" t="str">
        <f t="shared" si="104"/>
        <v xml:space="preserve"> </v>
      </c>
      <c r="X294" s="37" t="str">
        <f t="shared" si="105"/>
        <v xml:space="preserve"> 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41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>
        <f t="shared" si="109"/>
        <v>4.1278439899689161</v>
      </c>
      <c r="AH294" t="str">
        <f t="shared" si="110"/>
        <v xml:space="preserve"> </v>
      </c>
      <c r="AI294">
        <f t="shared" si="94"/>
        <v>42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1165</v>
      </c>
      <c r="AP294" t="s">
        <v>1244</v>
      </c>
      <c r="AQ294" t="e">
        <v>#VALUE!</v>
      </c>
      <c r="AR294" t="e">
        <v>#VALUE!</v>
      </c>
      <c r="AS294">
        <v>16.468039003250269</v>
      </c>
      <c r="AT294" t="e">
        <v>#VALUE!</v>
      </c>
      <c r="AU294" t="e">
        <v>#VALUE!</v>
      </c>
      <c r="AV294" t="s">
        <v>1630</v>
      </c>
    </row>
    <row r="295" spans="1:48" x14ac:dyDescent="0.25">
      <c r="A295">
        <v>2.9800000000000145E-9</v>
      </c>
      <c r="B295" t="s">
        <v>1076</v>
      </c>
      <c r="C295" s="3">
        <v>4</v>
      </c>
      <c r="D295" s="3">
        <v>1</v>
      </c>
      <c r="E295" s="3">
        <v>3</v>
      </c>
      <c r="F295" s="3">
        <v>8</v>
      </c>
      <c r="G295" s="4">
        <v>84</v>
      </c>
      <c r="H295" s="4">
        <v>77.069999999999993</v>
      </c>
      <c r="I295" s="5">
        <v>11279.58616974</v>
      </c>
      <c r="J295" s="4">
        <v>28.355408388520971</v>
      </c>
      <c r="K295" s="4">
        <v>32.09912536443148</v>
      </c>
      <c r="L295" s="4">
        <v>16.546378149164379</v>
      </c>
      <c r="M295" s="4">
        <v>16.419413366336634</v>
      </c>
      <c r="N295" s="4">
        <v>2.4010000000000002</v>
      </c>
      <c r="O295" s="4">
        <v>-3.9599999999999898</v>
      </c>
      <c r="P295" s="4">
        <v>1.2144803425457378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1076</v>
      </c>
      <c r="AP295" t="s">
        <v>1235</v>
      </c>
      <c r="AQ295">
        <v>-21.845567667835585</v>
      </c>
      <c r="AR295">
        <v>-10.086023343323491</v>
      </c>
      <c r="AS295">
        <v>8.9918256130790297</v>
      </c>
      <c r="AT295">
        <v>21.845567667835585</v>
      </c>
      <c r="AU295">
        <v>10.086023343323491</v>
      </c>
      <c r="AV295" t="s">
        <v>1631</v>
      </c>
    </row>
    <row r="296" spans="1:48" x14ac:dyDescent="0.25">
      <c r="A296">
        <v>2.9900000000000147E-9</v>
      </c>
      <c r="B296" t="s">
        <v>210</v>
      </c>
      <c r="C296" s="3">
        <v>8</v>
      </c>
      <c r="D296" s="3">
        <v>2</v>
      </c>
      <c r="E296" s="3">
        <v>15</v>
      </c>
      <c r="F296" s="3">
        <v>25</v>
      </c>
      <c r="G296" s="4">
        <v>95</v>
      </c>
      <c r="H296" s="4">
        <v>92.62</v>
      </c>
      <c r="I296" s="5">
        <v>30927.583800299999</v>
      </c>
      <c r="J296" s="4">
        <v>19.360367892976591</v>
      </c>
      <c r="K296" s="4">
        <v>12.174027339642482</v>
      </c>
      <c r="L296" s="4">
        <v>11.663447496732299</v>
      </c>
      <c r="M296" s="4">
        <v>8.3878434324796416</v>
      </c>
      <c r="N296" s="4">
        <v>4.7839999999999998</v>
      </c>
      <c r="O296" s="4">
        <v>-50.445411228506323</v>
      </c>
      <c r="P296" s="4">
        <v>4.6566616281580648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>
        <f t="shared" si="103"/>
        <v>-0.16806875645887476</v>
      </c>
      <c r="W296" s="37" t="str">
        <f t="shared" si="104"/>
        <v/>
      </c>
      <c r="X296" s="37">
        <f t="shared" si="105"/>
        <v>-0.22400990608706528</v>
      </c>
      <c r="Y296" t="str">
        <f t="shared" si="89"/>
        <v xml:space="preserve"> </v>
      </c>
      <c r="Z296" s="1">
        <f t="shared" si="106"/>
        <v>124</v>
      </c>
      <c r="AA296" t="str">
        <f t="shared" si="90"/>
        <v xml:space="preserve"> </v>
      </c>
      <c r="AB296" s="1">
        <f t="shared" si="107"/>
        <v>98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4.6566616311480651</v>
      </c>
      <c r="AH296" t="str">
        <f t="shared" si="110"/>
        <v xml:space="preserve"> </v>
      </c>
      <c r="AI296">
        <f t="shared" si="94"/>
        <v>23</v>
      </c>
      <c r="AJ296" t="str">
        <f t="shared" si="95"/>
        <v xml:space="preserve"> </v>
      </c>
      <c r="AK296" t="str">
        <f t="shared" si="111"/>
        <v xml:space="preserve"> </v>
      </c>
      <c r="AL296">
        <f t="shared" si="112"/>
        <v>-50.445411225516324</v>
      </c>
      <c r="AM296" t="str">
        <f t="shared" si="96"/>
        <v xml:space="preserve"> </v>
      </c>
      <c r="AN296">
        <f t="shared" si="97"/>
        <v>1</v>
      </c>
      <c r="AO296" t="s">
        <v>210</v>
      </c>
      <c r="AP296" t="s">
        <v>1241</v>
      </c>
      <c r="AQ296">
        <v>16.806875645887477</v>
      </c>
      <c r="AR296">
        <v>22.400990608706529</v>
      </c>
      <c r="AS296">
        <v>2.569639386741529</v>
      </c>
      <c r="AT296">
        <v>-16.806875645887477</v>
      </c>
      <c r="AU296">
        <v>-22.400990608706529</v>
      </c>
      <c r="AV296" t="s">
        <v>1632</v>
      </c>
    </row>
    <row r="297" spans="1:48" x14ac:dyDescent="0.25">
      <c r="A297">
        <v>3.0000000000000149E-9</v>
      </c>
      <c r="B297" t="s">
        <v>1166</v>
      </c>
      <c r="C297" s="3">
        <v>7</v>
      </c>
      <c r="D297" s="3">
        <v>2</v>
      </c>
      <c r="E297" s="3">
        <v>7</v>
      </c>
      <c r="F297" s="3">
        <v>16</v>
      </c>
      <c r="G297" s="4">
        <v>65</v>
      </c>
      <c r="H297" s="4">
        <v>74.59</v>
      </c>
      <c r="I297" s="5">
        <v>16194.787089770001</v>
      </c>
      <c r="J297" s="4" t="s">
        <v>1234</v>
      </c>
      <c r="K297" s="4" t="s">
        <v>1234</v>
      </c>
      <c r="L297" s="4" t="s">
        <v>1234</v>
      </c>
      <c r="M297" s="4">
        <v>37.731007307920201</v>
      </c>
      <c r="N297" s="4">
        <v>-8.2319999999999993</v>
      </c>
      <c r="O297" s="4" t="s">
        <v>119</v>
      </c>
      <c r="P297" s="4">
        <v>0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 xml:space="preserve"> </v>
      </c>
      <c r="V297" s="37" t="str">
        <f t="shared" si="103"/>
        <v xml:space="preserve"> </v>
      </c>
      <c r="W297" s="37" t="str">
        <f t="shared" si="104"/>
        <v xml:space="preserve"> </v>
      </c>
      <c r="X297" s="37" t="str">
        <f t="shared" si="105"/>
        <v xml:space="preserve"> </v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 t="str">
        <f t="shared" si="109"/>
        <v xml:space="preserve"> </v>
      </c>
      <c r="AH297" t="str">
        <f t="shared" si="110"/>
        <v xml:space="preserve"> </v>
      </c>
      <c r="AI297" t="str">
        <f t="shared" si="94"/>
        <v xml:space="preserve"> 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1166</v>
      </c>
      <c r="AP297" t="s">
        <v>1328</v>
      </c>
      <c r="AQ297" t="e">
        <v>#VALUE!</v>
      </c>
      <c r="AR297" t="e">
        <v>#VALUE!</v>
      </c>
      <c r="AS297">
        <v>-12.856951333958976</v>
      </c>
      <c r="AT297" t="e">
        <v>#VALUE!</v>
      </c>
      <c r="AU297" t="e">
        <v>#VALUE!</v>
      </c>
      <c r="AV297" t="s">
        <v>1633</v>
      </c>
    </row>
    <row r="298" spans="1:48" x14ac:dyDescent="0.25">
      <c r="A298">
        <v>3.010000000000015E-9</v>
      </c>
      <c r="B298" t="s">
        <v>558</v>
      </c>
      <c r="C298" s="3">
        <v>37</v>
      </c>
      <c r="D298" s="3">
        <v>0</v>
      </c>
      <c r="E298" s="3">
        <v>5</v>
      </c>
      <c r="F298" s="3">
        <v>42</v>
      </c>
      <c r="G298" s="4">
        <v>375</v>
      </c>
      <c r="H298" s="4">
        <v>334.44</v>
      </c>
      <c r="I298" s="5">
        <v>333411.71338512003</v>
      </c>
      <c r="J298" s="4" t="s">
        <v>1234</v>
      </c>
      <c r="K298" s="4" t="s">
        <v>1234</v>
      </c>
      <c r="L298" s="4">
        <v>38.97549920822199</v>
      </c>
      <c r="M298" s="4">
        <v>31.066148171630317</v>
      </c>
      <c r="N298" s="4">
        <v>6.335</v>
      </c>
      <c r="O298" s="4">
        <v>-18.468468468468473</v>
      </c>
      <c r="P298" s="4">
        <v>0.48349479727305344</v>
      </c>
      <c r="Q298" s="36">
        <f t="shared" si="98"/>
        <v>88.095238098248103</v>
      </c>
      <c r="R298" t="str">
        <f t="shared" si="99"/>
        <v xml:space="preserve"> </v>
      </c>
      <c r="S298" s="37">
        <f t="shared" si="100"/>
        <v>0.12127736217756377</v>
      </c>
      <c r="T298" s="37" t="str">
        <f t="shared" si="101"/>
        <v/>
      </c>
      <c r="U298" s="37" t="str">
        <f t="shared" si="102"/>
        <v xml:space="preserve"> </v>
      </c>
      <c r="V298" s="37" t="str">
        <f t="shared" si="103"/>
        <v xml:space="preserve"> </v>
      </c>
      <c r="W298" s="37" t="str">
        <f t="shared" si="104"/>
        <v/>
      </c>
      <c r="X298" s="37" t="str">
        <f t="shared" si="105"/>
        <v/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98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18</v>
      </c>
      <c r="AF298" t="str">
        <f t="shared" ref="AF298:AF361" si="117">IF(ISERROR((RANK(R298,R$7:R$391,0)))=TRUE," ",((RANK(R298,R$7:R$391,0))))</f>
        <v xml:space="preserve"> </v>
      </c>
      <c r="AG298" t="str">
        <f t="shared" si="109"/>
        <v xml:space="preserve"> </v>
      </c>
      <c r="AH298" t="str">
        <f t="shared" si="110"/>
        <v xml:space="preserve"> </v>
      </c>
      <c r="AI298" t="str">
        <f t="shared" ref="AI298:AI361" si="118">IF(ISERROR((RANK(AG298,AG$7:AG$391,0)))=TRUE," ",((RANK(AG298,AG$7:AG$391,0))))</f>
        <v xml:space="preserve"> 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558</v>
      </c>
      <c r="AP298" t="s">
        <v>1252</v>
      </c>
      <c r="AQ298" t="e">
        <v>#VALUE!</v>
      </c>
      <c r="AR298">
        <v>-159.31099102015253</v>
      </c>
      <c r="AS298">
        <v>12.127735916756377</v>
      </c>
      <c r="AT298" t="e">
        <v>#VALUE!</v>
      </c>
      <c r="AU298">
        <v>159.31099102015253</v>
      </c>
      <c r="AV298" t="s">
        <v>1634</v>
      </c>
    </row>
    <row r="299" spans="1:48" x14ac:dyDescent="0.25">
      <c r="A299">
        <v>3.0200000000000152E-9</v>
      </c>
      <c r="B299" t="s">
        <v>577</v>
      </c>
      <c r="C299" s="3">
        <v>5</v>
      </c>
      <c r="D299" s="3">
        <v>0</v>
      </c>
      <c r="E299" s="3">
        <v>10</v>
      </c>
      <c r="F299" s="3">
        <v>15</v>
      </c>
      <c r="G299" s="4">
        <v>131</v>
      </c>
      <c r="H299" s="4">
        <v>133.44999999999999</v>
      </c>
      <c r="I299" s="5">
        <v>15262.651411399998</v>
      </c>
      <c r="J299" s="4" t="s">
        <v>1234</v>
      </c>
      <c r="K299" s="4" t="s">
        <v>1234</v>
      </c>
      <c r="L299" s="4">
        <v>21.400823602038248</v>
      </c>
      <c r="M299" s="4">
        <v>20.900177609073083</v>
      </c>
      <c r="N299" s="4">
        <v>2.0880000000000001</v>
      </c>
      <c r="O299" s="4">
        <v>-7.1174377224199352</v>
      </c>
      <c r="P299" s="4">
        <v>3.0783064818284003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 xml:space="preserve"> </v>
      </c>
      <c r="V299" s="37" t="str">
        <f t="shared" si="103"/>
        <v xml:space="preserve"> </v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3.0783064848484001</v>
      </c>
      <c r="AH299" t="str">
        <f t="shared" si="110"/>
        <v xml:space="preserve"> </v>
      </c>
      <c r="AI299">
        <f t="shared" si="118"/>
        <v>85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577</v>
      </c>
      <c r="AP299" t="s">
        <v>1248</v>
      </c>
      <c r="AQ299" t="e">
        <v>#VALUE!</v>
      </c>
      <c r="AR299">
        <v>-42.383520150559931</v>
      </c>
      <c r="AS299">
        <v>-1.8358935931060194</v>
      </c>
      <c r="AT299" t="e">
        <v>#VALUE!</v>
      </c>
      <c r="AU299">
        <v>42.383520150559931</v>
      </c>
      <c r="AV299" t="s">
        <v>1635</v>
      </c>
    </row>
    <row r="300" spans="1:48" x14ac:dyDescent="0.25">
      <c r="A300">
        <v>3.0300000000000154E-9</v>
      </c>
      <c r="B300" t="s">
        <v>421</v>
      </c>
      <c r="C300" s="3">
        <v>8</v>
      </c>
      <c r="D300" s="3">
        <v>0</v>
      </c>
      <c r="E300" s="3">
        <v>17</v>
      </c>
      <c r="F300" s="3">
        <v>25</v>
      </c>
      <c r="G300" s="4">
        <v>125</v>
      </c>
      <c r="H300" s="4">
        <v>126.62</v>
      </c>
      <c r="I300" s="5">
        <v>41066.881879919994</v>
      </c>
      <c r="J300" s="4" t="s">
        <v>1234</v>
      </c>
      <c r="K300" s="4" t="s">
        <v>1234</v>
      </c>
      <c r="L300" s="4" t="s">
        <v>1234</v>
      </c>
      <c r="M300" s="4">
        <v>23.975036650050079</v>
      </c>
      <c r="N300" s="4">
        <v>-0.17899999999999999</v>
      </c>
      <c r="O300" s="4" t="s">
        <v>119</v>
      </c>
      <c r="P300" s="4">
        <v>0.1990206918338335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 xml:space="preserve"> </v>
      </c>
      <c r="V300" s="37" t="str">
        <f t="shared" si="103"/>
        <v xml:space="preserve"> </v>
      </c>
      <c r="W300" s="37" t="str">
        <f t="shared" si="104"/>
        <v xml:space="preserve"> </v>
      </c>
      <c r="X300" s="37" t="str">
        <f t="shared" si="105"/>
        <v xml:space="preserve"> </v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421</v>
      </c>
      <c r="AP300" t="s">
        <v>1244</v>
      </c>
      <c r="AQ300" t="e">
        <v>#VALUE!</v>
      </c>
      <c r="AR300" t="e">
        <v>#VALUE!</v>
      </c>
      <c r="AS300">
        <v>-1.2794187332175078</v>
      </c>
      <c r="AT300" t="e">
        <v>#VALUE!</v>
      </c>
      <c r="AU300" t="e">
        <v>#VALUE!</v>
      </c>
      <c r="AV300" t="s">
        <v>1636</v>
      </c>
    </row>
    <row r="301" spans="1:48" x14ac:dyDescent="0.25">
      <c r="A301">
        <v>3.0400000000000156E-9</v>
      </c>
      <c r="B301" t="s">
        <v>348</v>
      </c>
      <c r="C301" s="3">
        <v>11</v>
      </c>
      <c r="D301" s="3">
        <v>0</v>
      </c>
      <c r="E301" s="3">
        <v>9</v>
      </c>
      <c r="F301" s="3">
        <v>20</v>
      </c>
      <c r="G301" s="4">
        <v>67</v>
      </c>
      <c r="H301" s="4">
        <v>58.02</v>
      </c>
      <c r="I301" s="5">
        <v>15182.43519582</v>
      </c>
      <c r="J301" s="4">
        <v>18.88671875</v>
      </c>
      <c r="K301" s="4">
        <v>17.940630797773657</v>
      </c>
      <c r="L301" s="4">
        <v>11.678105572949192</v>
      </c>
      <c r="M301" s="4">
        <v>11.610338088616126</v>
      </c>
      <c r="N301" s="4">
        <v>3.0720000000000001</v>
      </c>
      <c r="O301" s="4">
        <v>36.533333333333331</v>
      </c>
      <c r="P301" s="4">
        <v>1.0099965529127886</v>
      </c>
      <c r="Q301" s="36" t="str">
        <f t="shared" si="98"/>
        <v xml:space="preserve"> </v>
      </c>
      <c r="R301" t="str">
        <f t="shared" si="99"/>
        <v xml:space="preserve"> </v>
      </c>
      <c r="S301" s="37">
        <f t="shared" si="100"/>
        <v>0.15477421882765927</v>
      </c>
      <c r="T301" s="37" t="str">
        <f t="shared" si="101"/>
        <v/>
      </c>
      <c r="U301" s="37" t="str">
        <f t="shared" si="102"/>
        <v/>
      </c>
      <c r="V301" s="37">
        <f t="shared" si="103"/>
        <v>-0.18842185732436256</v>
      </c>
      <c r="W301" s="37" t="str">
        <f t="shared" si="104"/>
        <v/>
      </c>
      <c r="X301" s="37">
        <f t="shared" si="105"/>
        <v>-0.22303467797005128</v>
      </c>
      <c r="Y301" t="str">
        <f t="shared" si="113"/>
        <v xml:space="preserve"> </v>
      </c>
      <c r="Z301" s="1">
        <f t="shared" si="106"/>
        <v>119</v>
      </c>
      <c r="AA301" t="str">
        <f t="shared" si="114"/>
        <v xml:space="preserve"> </v>
      </c>
      <c r="AB301" s="1">
        <f t="shared" si="107"/>
        <v>99</v>
      </c>
      <c r="AC301">
        <f t="shared" si="115"/>
        <v>52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348</v>
      </c>
      <c r="AP301" t="s">
        <v>1237</v>
      </c>
      <c r="AQ301">
        <v>18.842185732436256</v>
      </c>
      <c r="AR301">
        <v>22.303467797005126</v>
      </c>
      <c r="AS301">
        <v>15.477421578765927</v>
      </c>
      <c r="AT301">
        <v>-18.842185732436256</v>
      </c>
      <c r="AU301">
        <v>-22.303467797005126</v>
      </c>
      <c r="AV301" t="s">
        <v>1637</v>
      </c>
    </row>
    <row r="302" spans="1:48" x14ac:dyDescent="0.25">
      <c r="A302">
        <v>3.0500000000000157E-9</v>
      </c>
      <c r="B302" t="s">
        <v>230</v>
      </c>
      <c r="C302" s="3">
        <v>28</v>
      </c>
      <c r="D302" s="3">
        <v>0</v>
      </c>
      <c r="E302" s="3">
        <v>9</v>
      </c>
      <c r="F302" s="3">
        <v>37</v>
      </c>
      <c r="G302" s="4">
        <v>240</v>
      </c>
      <c r="H302" s="4">
        <v>213.53</v>
      </c>
      <c r="I302" s="5">
        <v>159103.54926764002</v>
      </c>
      <c r="J302" s="4">
        <v>34.725971702715889</v>
      </c>
      <c r="K302" s="4">
        <v>25.621550275977924</v>
      </c>
      <c r="L302" s="4">
        <v>21.667266018871462</v>
      </c>
      <c r="M302" s="4">
        <v>17.35176480707905</v>
      </c>
      <c r="N302" s="4">
        <v>6.149</v>
      </c>
      <c r="O302" s="4">
        <v>-21.568877551020407</v>
      </c>
      <c r="P302" s="4">
        <v>2.4994146021636299</v>
      </c>
      <c r="Q302" s="36">
        <f t="shared" si="98"/>
        <v>75.675675678725682</v>
      </c>
      <c r="R302" t="str">
        <f t="shared" si="99"/>
        <v xml:space="preserve"> </v>
      </c>
      <c r="S302" s="37">
        <f t="shared" si="100"/>
        <v>0.12396384887962572</v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 t="str">
        <f t="shared" si="104"/>
        <v/>
      </c>
      <c r="X302" s="37" t="str">
        <f t="shared" si="105"/>
        <v/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 t="str">
        <f t="shared" si="107"/>
        <v xml:space="preserve"> </v>
      </c>
      <c r="AC302">
        <f t="shared" si="115"/>
        <v>95</v>
      </c>
      <c r="AD302" s="1" t="str">
        <f t="shared" si="108"/>
        <v xml:space="preserve"> </v>
      </c>
      <c r="AE302">
        <f t="shared" si="116"/>
        <v>74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230</v>
      </c>
      <c r="AP302" t="s">
        <v>1244</v>
      </c>
      <c r="AQ302">
        <v>-49.220412450399323</v>
      </c>
      <c r="AR302">
        <v>-44.156209367180679</v>
      </c>
      <c r="AS302">
        <v>12.396384582962572</v>
      </c>
      <c r="AT302">
        <v>49.220412450399323</v>
      </c>
      <c r="AU302">
        <v>44.156209367180679</v>
      </c>
      <c r="AV302" t="s">
        <v>1638</v>
      </c>
    </row>
    <row r="303" spans="1:48" x14ac:dyDescent="0.25">
      <c r="A303">
        <v>3.0600000000000159E-9</v>
      </c>
      <c r="B303" t="s">
        <v>467</v>
      </c>
      <c r="C303" s="3">
        <v>20</v>
      </c>
      <c r="D303" s="3">
        <v>1</v>
      </c>
      <c r="E303" s="3">
        <v>4</v>
      </c>
      <c r="F303" s="3">
        <v>25</v>
      </c>
      <c r="G303" s="4">
        <v>154.5</v>
      </c>
      <c r="H303" s="4">
        <v>152.32</v>
      </c>
      <c r="I303" s="5">
        <v>39660.496386559993</v>
      </c>
      <c r="J303" s="4">
        <v>27.544303797468352</v>
      </c>
      <c r="K303" s="4">
        <v>24.010088272383353</v>
      </c>
      <c r="L303" s="4">
        <v>23.927917609404954</v>
      </c>
      <c r="M303" s="4">
        <v>21.519946079915744</v>
      </c>
      <c r="N303" s="4">
        <v>6.3440000000000003</v>
      </c>
      <c r="O303" s="4">
        <v>12.882562277580076</v>
      </c>
      <c r="P303" s="4">
        <v>0.96244747899159666</v>
      </c>
      <c r="Q303" s="36">
        <f t="shared" si="98"/>
        <v>80.000000003059995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>
        <f t="shared" si="116"/>
        <v>46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467</v>
      </c>
      <c r="AP303" t="s">
        <v>1252</v>
      </c>
      <c r="AQ303">
        <v>-18.360183222630312</v>
      </c>
      <c r="AR303">
        <v>-59.196730109731192</v>
      </c>
      <c r="AS303">
        <v>1.4311974789916082</v>
      </c>
      <c r="AT303">
        <v>18.360183222630312</v>
      </c>
      <c r="AU303">
        <v>59.196730109731192</v>
      </c>
      <c r="AV303" t="s">
        <v>1639</v>
      </c>
    </row>
    <row r="304" spans="1:48" x14ac:dyDescent="0.25">
      <c r="A304">
        <v>3.0700000000000161E-9</v>
      </c>
      <c r="B304" t="s">
        <v>483</v>
      </c>
      <c r="C304" s="3">
        <v>14</v>
      </c>
      <c r="D304" s="3">
        <v>0</v>
      </c>
      <c r="E304" s="3">
        <v>4</v>
      </c>
      <c r="F304" s="3">
        <v>18</v>
      </c>
      <c r="G304" s="4">
        <v>200</v>
      </c>
      <c r="H304" s="4">
        <v>182.79</v>
      </c>
      <c r="I304" s="5">
        <v>29349.571245749998</v>
      </c>
      <c r="J304" s="4">
        <v>12.410211148075224</v>
      </c>
      <c r="K304" s="4">
        <v>11.14641136654674</v>
      </c>
      <c r="L304" s="4">
        <v>8.5456416867519422</v>
      </c>
      <c r="M304" s="4">
        <v>8.4893764970781085</v>
      </c>
      <c r="N304" s="4">
        <v>16.399000000000001</v>
      </c>
      <c r="O304" s="4">
        <v>9.6923076923076898</v>
      </c>
      <c r="P304" s="4">
        <v>0.93167022265988297</v>
      </c>
      <c r="Q304" s="36">
        <f t="shared" si="98"/>
        <v>77.777777780847771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-0.46672282003630827</v>
      </c>
      <c r="W304" s="37" t="str">
        <f t="shared" si="104"/>
        <v/>
      </c>
      <c r="X304" s="37">
        <f t="shared" si="105"/>
        <v>-0.43144312203516122</v>
      </c>
      <c r="Y304" t="str">
        <f t="shared" si="113"/>
        <v xml:space="preserve"> </v>
      </c>
      <c r="Z304" s="1">
        <f t="shared" si="106"/>
        <v>42</v>
      </c>
      <c r="AA304" t="str">
        <f t="shared" si="114"/>
        <v xml:space="preserve"> </v>
      </c>
      <c r="AB304" s="1">
        <f t="shared" si="107"/>
        <v>35</v>
      </c>
      <c r="AC304" t="str">
        <f t="shared" si="115"/>
        <v xml:space="preserve"> </v>
      </c>
      <c r="AD304" s="1" t="str">
        <f t="shared" si="108"/>
        <v xml:space="preserve"> </v>
      </c>
      <c r="AE304">
        <f t="shared" si="116"/>
        <v>60</v>
      </c>
      <c r="AF304" t="str">
        <f t="shared" si="117"/>
        <v xml:space="preserve"> </v>
      </c>
      <c r="AG304" t="str">
        <f t="shared" si="109"/>
        <v xml:space="preserve"> </v>
      </c>
      <c r="AH304" t="str">
        <f t="shared" si="110"/>
        <v xml:space="preserve"> </v>
      </c>
      <c r="AI304" t="str">
        <f t="shared" si="118"/>
        <v xml:space="preserve"> 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483</v>
      </c>
      <c r="AP304" t="s">
        <v>1270</v>
      </c>
      <c r="AQ304">
        <v>46.672282003630826</v>
      </c>
      <c r="AR304">
        <v>43.144312203516122</v>
      </c>
      <c r="AS304">
        <v>9.4151758848952447</v>
      </c>
      <c r="AT304">
        <v>-46.672282003630826</v>
      </c>
      <c r="AU304">
        <v>-43.144312203516122</v>
      </c>
      <c r="AV304" t="s">
        <v>1640</v>
      </c>
    </row>
    <row r="305" spans="1:48" x14ac:dyDescent="0.25">
      <c r="A305">
        <v>3.0800000000000162E-9</v>
      </c>
      <c r="B305" t="s">
        <v>535</v>
      </c>
      <c r="C305" s="3">
        <v>11</v>
      </c>
      <c r="D305" s="3">
        <v>1</v>
      </c>
      <c r="E305" s="3">
        <v>6</v>
      </c>
      <c r="F305" s="3">
        <v>18</v>
      </c>
      <c r="G305" s="4">
        <v>320</v>
      </c>
      <c r="H305" s="4">
        <v>270.77</v>
      </c>
      <c r="I305" s="5">
        <v>50850.606</v>
      </c>
      <c r="J305" s="4">
        <v>26.559097596861204</v>
      </c>
      <c r="K305" s="4">
        <v>26.16135265700483</v>
      </c>
      <c r="L305" s="4">
        <v>19.924980068151054</v>
      </c>
      <c r="M305" s="4">
        <v>19.6024109266145</v>
      </c>
      <c r="N305" s="4">
        <v>10.195</v>
      </c>
      <c r="O305" s="4">
        <v>22.979493365500591</v>
      </c>
      <c r="P305" s="4">
        <v>0.87934409277246384</v>
      </c>
      <c r="Q305" s="36" t="str">
        <f t="shared" si="98"/>
        <v xml:space="preserve"> </v>
      </c>
      <c r="R305" t="str">
        <f t="shared" si="99"/>
        <v xml:space="preserve"> </v>
      </c>
      <c r="S305" s="37">
        <f t="shared" si="100"/>
        <v>0.18181482746970354</v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 t="str">
        <f t="shared" si="104"/>
        <v/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 t="str">
        <f t="shared" si="114"/>
        <v xml:space="preserve"> </v>
      </c>
      <c r="AB305" s="1" t="str">
        <f t="shared" si="107"/>
        <v xml:space="preserve"> </v>
      </c>
      <c r="AC305">
        <f t="shared" si="115"/>
        <v>31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535</v>
      </c>
      <c r="AP305" t="s">
        <v>1239</v>
      </c>
      <c r="AQ305">
        <v>-14.126669561390081</v>
      </c>
      <c r="AR305">
        <v>-32.564468255459623</v>
      </c>
      <c r="AS305">
        <v>18.181482438970352</v>
      </c>
      <c r="AT305">
        <v>14.126669561390081</v>
      </c>
      <c r="AU305">
        <v>32.564468255459623</v>
      </c>
      <c r="AV305" t="s">
        <v>1641</v>
      </c>
    </row>
    <row r="306" spans="1:48" x14ac:dyDescent="0.25">
      <c r="A306">
        <v>3.0900000000000164E-9</v>
      </c>
      <c r="B306" t="s">
        <v>324</v>
      </c>
      <c r="C306" s="3">
        <v>21</v>
      </c>
      <c r="D306" s="3">
        <v>0</v>
      </c>
      <c r="E306" s="3">
        <v>2</v>
      </c>
      <c r="F306" s="3">
        <v>23</v>
      </c>
      <c r="G306" s="4">
        <v>64</v>
      </c>
      <c r="H306" s="4">
        <v>56.12</v>
      </c>
      <c r="I306" s="5">
        <v>80260.734259560006</v>
      </c>
      <c r="J306" s="4">
        <v>21.667953667953668</v>
      </c>
      <c r="K306" s="4">
        <v>19.851432614078529</v>
      </c>
      <c r="L306" s="4">
        <v>17.969021786309657</v>
      </c>
      <c r="M306" s="4">
        <v>16.864452934720731</v>
      </c>
      <c r="N306" s="4">
        <v>2.59</v>
      </c>
      <c r="O306" s="4">
        <v>4.8582995951416867</v>
      </c>
      <c r="P306" s="4">
        <v>2.2647897362794014</v>
      </c>
      <c r="Q306" s="36">
        <f t="shared" si="98"/>
        <v>91.304347829176947</v>
      </c>
      <c r="R306" t="str">
        <f t="shared" si="99"/>
        <v xml:space="preserve"> </v>
      </c>
      <c r="S306" s="37">
        <f t="shared" si="100"/>
        <v>0.14041340294744839</v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>
        <f t="shared" si="115"/>
        <v>72</v>
      </c>
      <c r="AD306" s="1" t="str">
        <f t="shared" si="108"/>
        <v xml:space="preserve"> </v>
      </c>
      <c r="AE306">
        <f t="shared" si="116"/>
        <v>11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324</v>
      </c>
      <c r="AP306" t="s">
        <v>1235</v>
      </c>
      <c r="AQ306">
        <v>6.8909860617286771</v>
      </c>
      <c r="AR306">
        <v>-19.551126777812257</v>
      </c>
      <c r="AS306">
        <v>14.041339985744838</v>
      </c>
      <c r="AT306">
        <v>-6.8909860617286771</v>
      </c>
      <c r="AU306">
        <v>19.551126777812257</v>
      </c>
      <c r="AV306" t="s">
        <v>1642</v>
      </c>
    </row>
    <row r="307" spans="1:48" x14ac:dyDescent="0.25">
      <c r="A307">
        <v>3.1000000000000166E-9</v>
      </c>
      <c r="B307" t="s">
        <v>350</v>
      </c>
      <c r="C307" s="3">
        <v>22</v>
      </c>
      <c r="D307" s="3">
        <v>0</v>
      </c>
      <c r="E307" s="3">
        <v>6</v>
      </c>
      <c r="F307" s="3">
        <v>28</v>
      </c>
      <c r="G307" s="4">
        <v>130</v>
      </c>
      <c r="H307" s="4">
        <v>117.91</v>
      </c>
      <c r="I307" s="5">
        <v>158709.21218658998</v>
      </c>
      <c r="J307" s="4">
        <v>24.734633941682397</v>
      </c>
      <c r="K307" s="4">
        <v>27.737003058103973</v>
      </c>
      <c r="L307" s="4">
        <v>18.101434763396643</v>
      </c>
      <c r="M307" s="4">
        <v>21.233183960666505</v>
      </c>
      <c r="N307" s="4">
        <v>4.2510000000000003</v>
      </c>
      <c r="O307" s="4">
        <v>-7.3856209150326704</v>
      </c>
      <c r="P307" s="4">
        <v>1.9141718259689595</v>
      </c>
      <c r="Q307" s="36">
        <f t="shared" si="98"/>
        <v>78.571428574528568</v>
      </c>
      <c r="R307" t="str">
        <f t="shared" si="99"/>
        <v xml:space="preserve"> </v>
      </c>
      <c r="S307" s="37">
        <f t="shared" si="100"/>
        <v>0.10253583551455356</v>
      </c>
      <c r="T307" s="37" t="str">
        <f t="shared" si="101"/>
        <v/>
      </c>
      <c r="U307" s="37" t="str">
        <f t="shared" si="102"/>
        <v/>
      </c>
      <c r="V307" s="37" t="str">
        <f t="shared" si="103"/>
        <v/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>
        <f t="shared" si="115"/>
        <v>136</v>
      </c>
      <c r="AD307" s="1" t="str">
        <f t="shared" si="108"/>
        <v xml:space="preserve"> </v>
      </c>
      <c r="AE307">
        <f t="shared" si="116"/>
        <v>55</v>
      </c>
      <c r="AF307" t="str">
        <f t="shared" si="117"/>
        <v xml:space="preserve"> </v>
      </c>
      <c r="AG307" t="str">
        <f t="shared" si="109"/>
        <v xml:space="preserve"> </v>
      </c>
      <c r="AH307" t="str">
        <f t="shared" si="110"/>
        <v xml:space="preserve"> </v>
      </c>
      <c r="AI307" t="str">
        <f t="shared" si="118"/>
        <v xml:space="preserve"> 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350</v>
      </c>
      <c r="AP307" t="s">
        <v>1270</v>
      </c>
      <c r="AQ307">
        <v>-6.2867962395658727</v>
      </c>
      <c r="AR307">
        <v>-20.432094078036389</v>
      </c>
      <c r="AS307">
        <v>10.253583241455356</v>
      </c>
      <c r="AT307">
        <v>6.2867962395658727</v>
      </c>
      <c r="AU307">
        <v>20.432094078036389</v>
      </c>
      <c r="AV307" t="s">
        <v>1643</v>
      </c>
    </row>
    <row r="308" spans="1:48" x14ac:dyDescent="0.25">
      <c r="A308">
        <v>3.1100000000000168E-9</v>
      </c>
      <c r="B308" t="s">
        <v>551</v>
      </c>
      <c r="C308" s="3">
        <v>12</v>
      </c>
      <c r="D308" s="3">
        <v>1</v>
      </c>
      <c r="E308" s="3">
        <v>2</v>
      </c>
      <c r="F308" s="3">
        <v>15</v>
      </c>
      <c r="G308" s="4">
        <v>54</v>
      </c>
      <c r="H308" s="4">
        <v>51.07</v>
      </c>
      <c r="I308" s="5">
        <v>45960.370558909999</v>
      </c>
      <c r="J308" s="4">
        <v>9.0469441984056687</v>
      </c>
      <c r="K308" s="4">
        <v>8.2225084527451298</v>
      </c>
      <c r="L308" s="4" t="s">
        <v>1234</v>
      </c>
      <c r="M308" s="4" t="s">
        <v>1234</v>
      </c>
      <c r="N308" s="4">
        <v>5.6450000000000005</v>
      </c>
      <c r="O308" s="4">
        <v>-7.6104746317512255</v>
      </c>
      <c r="P308" s="4">
        <v>3.730174270608968</v>
      </c>
      <c r="Q308" s="36">
        <f t="shared" si="98"/>
        <v>80.000000003110003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>
        <f t="shared" si="103"/>
        <v>-0.61124522122551295</v>
      </c>
      <c r="W308" s="37" t="str">
        <f t="shared" si="104"/>
        <v xml:space="preserve"> </v>
      </c>
      <c r="X308" s="37" t="str">
        <f t="shared" si="105"/>
        <v xml:space="preserve"> </v>
      </c>
      <c r="Y308" t="str">
        <f t="shared" si="113"/>
        <v xml:space="preserve"> </v>
      </c>
      <c r="Z308" s="1">
        <f t="shared" si="106"/>
        <v>6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>
        <f t="shared" si="116"/>
        <v>45</v>
      </c>
      <c r="AF308" t="str">
        <f t="shared" si="117"/>
        <v xml:space="preserve"> </v>
      </c>
      <c r="AG308">
        <f t="shared" si="109"/>
        <v>3.7301742737189678</v>
      </c>
      <c r="AH308" t="str">
        <f t="shared" si="110"/>
        <v xml:space="preserve"> </v>
      </c>
      <c r="AI308">
        <f t="shared" si="118"/>
        <v>54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551</v>
      </c>
      <c r="AP308" t="s">
        <v>1239</v>
      </c>
      <c r="AQ308">
        <v>61.124522122551298</v>
      </c>
      <c r="AR308" t="e">
        <v>#VALUE!</v>
      </c>
      <c r="AS308">
        <v>5.7372234188368898</v>
      </c>
      <c r="AT308">
        <v>-61.124522122551298</v>
      </c>
      <c r="AU308" t="e">
        <v>#VALUE!</v>
      </c>
      <c r="AV308" t="s">
        <v>1644</v>
      </c>
    </row>
    <row r="309" spans="1:48" x14ac:dyDescent="0.25">
      <c r="A309">
        <v>3.1200000000000169E-9</v>
      </c>
      <c r="B309" t="s">
        <v>592</v>
      </c>
      <c r="C309" s="3">
        <v>2</v>
      </c>
      <c r="D309" s="3">
        <v>2</v>
      </c>
      <c r="E309" s="3">
        <v>14</v>
      </c>
      <c r="F309" s="3">
        <v>18</v>
      </c>
      <c r="G309" s="4">
        <v>28.799999237060547</v>
      </c>
      <c r="H309" s="4">
        <v>31.53</v>
      </c>
      <c r="I309" s="5">
        <v>15597.81006249</v>
      </c>
      <c r="J309" s="4" t="s">
        <v>1234</v>
      </c>
      <c r="K309" s="4" t="s">
        <v>1234</v>
      </c>
      <c r="L309" s="4" t="s">
        <v>1234</v>
      </c>
      <c r="M309" s="4">
        <v>16.868025395668305</v>
      </c>
      <c r="N309" s="4">
        <v>-3.931</v>
      </c>
      <c r="O309" s="4" t="s">
        <v>119</v>
      </c>
      <c r="P309" s="4">
        <v>0.54551221059308597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 xml:space="preserve"> </v>
      </c>
      <c r="V309" s="37" t="str">
        <f t="shared" si="103"/>
        <v xml:space="preserve"> </v>
      </c>
      <c r="W309" s="37" t="str">
        <f t="shared" si="104"/>
        <v xml:space="preserve"> </v>
      </c>
      <c r="X309" s="37" t="str">
        <f t="shared" si="105"/>
        <v xml:space="preserve"> </v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592</v>
      </c>
      <c r="AP309" t="s">
        <v>1244</v>
      </c>
      <c r="AQ309" t="e">
        <v>#VALUE!</v>
      </c>
      <c r="AR309" t="e">
        <v>#VALUE!</v>
      </c>
      <c r="AS309">
        <v>-8.658422971580892</v>
      </c>
      <c r="AT309" t="e">
        <v>#VALUE!</v>
      </c>
      <c r="AU309" t="e">
        <v>#VALUE!</v>
      </c>
      <c r="AV309" t="s">
        <v>1645</v>
      </c>
    </row>
    <row r="310" spans="1:48" x14ac:dyDescent="0.25">
      <c r="A310">
        <v>3.1300000000000171E-9</v>
      </c>
      <c r="B310" t="s">
        <v>596</v>
      </c>
      <c r="C310" s="3">
        <v>8</v>
      </c>
      <c r="D310" s="3">
        <v>3</v>
      </c>
      <c r="E310" s="3">
        <v>6</v>
      </c>
      <c r="F310" s="3">
        <v>17</v>
      </c>
      <c r="G310" s="4">
        <v>145</v>
      </c>
      <c r="H310" s="4">
        <v>150.93</v>
      </c>
      <c r="I310" s="5">
        <v>10746.007716600001</v>
      </c>
      <c r="J310" s="4">
        <v>18.507664009809936</v>
      </c>
      <c r="K310" s="4">
        <v>14.700496737118927</v>
      </c>
      <c r="L310" s="4">
        <v>9.3405423594827433</v>
      </c>
      <c r="M310" s="4">
        <v>7.9490791187697161</v>
      </c>
      <c r="N310" s="4">
        <v>8.1549999999999994</v>
      </c>
      <c r="O310" s="4">
        <v>-18.774900398406388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>
        <f t="shared" si="103"/>
        <v>-0.20471015737732157</v>
      </c>
      <c r="W310" s="37" t="str">
        <f t="shared" si="104"/>
        <v/>
      </c>
      <c r="X310" s="37">
        <f t="shared" si="105"/>
        <v>-0.37855695369971454</v>
      </c>
      <c r="Y310" t="str">
        <f t="shared" si="113"/>
        <v xml:space="preserve"> </v>
      </c>
      <c r="Z310" s="1">
        <f t="shared" si="106"/>
        <v>115</v>
      </c>
      <c r="AA310" t="str">
        <f t="shared" si="114"/>
        <v xml:space="preserve"> </v>
      </c>
      <c r="AB310" s="1">
        <f t="shared" si="107"/>
        <v>49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596</v>
      </c>
      <c r="AP310" t="s">
        <v>1244</v>
      </c>
      <c r="AQ310">
        <v>20.471015737732156</v>
      </c>
      <c r="AR310">
        <v>37.855695369971457</v>
      </c>
      <c r="AS310">
        <v>-3.9289736964155608</v>
      </c>
      <c r="AT310">
        <v>-20.471015737732156</v>
      </c>
      <c r="AU310">
        <v>-37.855695369971457</v>
      </c>
      <c r="AV310" t="s">
        <v>1646</v>
      </c>
    </row>
    <row r="311" spans="1:48" x14ac:dyDescent="0.25">
      <c r="A311">
        <v>3.1400000000000173E-9</v>
      </c>
      <c r="B311" t="s">
        <v>422</v>
      </c>
      <c r="C311" s="3">
        <v>3</v>
      </c>
      <c r="D311" s="3">
        <v>4</v>
      </c>
      <c r="E311" s="3">
        <v>5</v>
      </c>
      <c r="F311" s="3">
        <v>12</v>
      </c>
      <c r="G311" s="4">
        <v>89</v>
      </c>
      <c r="H311" s="4">
        <v>91.46</v>
      </c>
      <c r="I311" s="5">
        <v>24436.634571559996</v>
      </c>
      <c r="J311" s="4">
        <v>29.589129731478483</v>
      </c>
      <c r="K311" s="4">
        <v>30.877785280216067</v>
      </c>
      <c r="L311" s="4">
        <v>23.580449223615382</v>
      </c>
      <c r="M311" s="4">
        <v>21.784239797483888</v>
      </c>
      <c r="N311" s="4">
        <v>3.0910000000000002</v>
      </c>
      <c r="O311" s="4">
        <v>15.551401869158873</v>
      </c>
      <c r="P311" s="4">
        <v>1.7996938552372626</v>
      </c>
      <c r="Q311" s="36" t="str">
        <f t="shared" si="98"/>
        <v xml:space="preserve"> 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 t="str">
        <f t="shared" si="116"/>
        <v xml:space="preserve"> </v>
      </c>
      <c r="AF311" t="str">
        <f t="shared" si="117"/>
        <v xml:space="preserve"> </v>
      </c>
      <c r="AG311" t="str">
        <f t="shared" si="109"/>
        <v xml:space="preserve"> </v>
      </c>
      <c r="AH311" t="str">
        <f t="shared" si="110"/>
        <v xml:space="preserve"> </v>
      </c>
      <c r="AI311" t="str">
        <f t="shared" si="118"/>
        <v xml:space="preserve"> 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422</v>
      </c>
      <c r="AP311" t="s">
        <v>1235</v>
      </c>
      <c r="AQ311">
        <v>-27.146971735690141</v>
      </c>
      <c r="AR311">
        <v>-56.884960580214575</v>
      </c>
      <c r="AS311">
        <v>-2.6897004154821769</v>
      </c>
      <c r="AT311">
        <v>27.146971735690141</v>
      </c>
      <c r="AU311">
        <v>56.884960580214575</v>
      </c>
      <c r="AV311" t="s">
        <v>1647</v>
      </c>
    </row>
    <row r="312" spans="1:48" x14ac:dyDescent="0.25">
      <c r="A312">
        <v>3.1500000000000175E-9</v>
      </c>
      <c r="B312" t="s">
        <v>1077</v>
      </c>
      <c r="C312" s="3">
        <v>4</v>
      </c>
      <c r="D312" s="3">
        <v>0</v>
      </c>
      <c r="E312" s="3">
        <v>11</v>
      </c>
      <c r="F312" s="3">
        <v>15</v>
      </c>
      <c r="G312" s="4">
        <v>564.5</v>
      </c>
      <c r="H312" s="4">
        <v>514.13</v>
      </c>
      <c r="I312" s="5">
        <v>19518.165000659999</v>
      </c>
      <c r="J312" s="4" t="s">
        <v>1234</v>
      </c>
      <c r="K312" s="4" t="s">
        <v>1234</v>
      </c>
      <c r="L312" s="4" t="s">
        <v>1234</v>
      </c>
      <c r="M312" s="4" t="s">
        <v>1234</v>
      </c>
      <c r="N312" s="4">
        <v>7.7490000000000006</v>
      </c>
      <c r="O312" s="4">
        <v>43.553167839940734</v>
      </c>
      <c r="P312" s="4">
        <v>0.59148464396164391</v>
      </c>
      <c r="Q312" s="36" t="str">
        <f t="shared" si="98"/>
        <v xml:space="preserve"> 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 xml:space="preserve"> </v>
      </c>
      <c r="V312" s="37" t="str">
        <f t="shared" si="103"/>
        <v xml:space="preserve"> </v>
      </c>
      <c r="W312" s="37" t="str">
        <f t="shared" si="104"/>
        <v xml:space="preserve"> </v>
      </c>
      <c r="X312" s="37" t="str">
        <f t="shared" si="105"/>
        <v xml:space="preserve"> </v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 t="str">
        <f t="shared" si="116"/>
        <v xml:space="preserve"> 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1077</v>
      </c>
      <c r="AP312" t="s">
        <v>1239</v>
      </c>
      <c r="AQ312" t="e">
        <v>#VALUE!</v>
      </c>
      <c r="AR312" t="e">
        <v>#VALUE!</v>
      </c>
      <c r="AS312">
        <v>9.7971330208313177</v>
      </c>
      <c r="AT312" t="e">
        <v>#VALUE!</v>
      </c>
      <c r="AU312" t="e">
        <v>#VALUE!</v>
      </c>
      <c r="AV312" t="s">
        <v>1648</v>
      </c>
    </row>
    <row r="313" spans="1:48" x14ac:dyDescent="0.25">
      <c r="A313">
        <v>3.1600000000000176E-9</v>
      </c>
      <c r="B313" t="s">
        <v>605</v>
      </c>
      <c r="C313" s="3">
        <v>9</v>
      </c>
      <c r="D313" s="3">
        <v>1</v>
      </c>
      <c r="E313" s="3">
        <v>12</v>
      </c>
      <c r="F313" s="3">
        <v>22</v>
      </c>
      <c r="G313" s="4">
        <v>292.5</v>
      </c>
      <c r="H313" s="4">
        <v>310</v>
      </c>
      <c r="I313" s="5">
        <v>19305.002619999999</v>
      </c>
      <c r="J313" s="4">
        <v>28.709020188923876</v>
      </c>
      <c r="K313" s="4">
        <v>29.397818871503084</v>
      </c>
      <c r="L313" s="4">
        <v>16.023190770991228</v>
      </c>
      <c r="M313" s="4">
        <v>16.399657064162529</v>
      </c>
      <c r="N313" s="4">
        <v>10.798</v>
      </c>
      <c r="O313" s="4">
        <v>10.862422997946609</v>
      </c>
      <c r="P313" s="4">
        <v>0.74064516129032265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 t="str">
        <f t="shared" si="106"/>
        <v xml:space="preserve"> 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605</v>
      </c>
      <c r="AP313" t="s">
        <v>1241</v>
      </c>
      <c r="AQ313">
        <v>-23.365067227276938</v>
      </c>
      <c r="AR313">
        <v>-6.6051638218450393</v>
      </c>
      <c r="AS313">
        <v>-5.6451612903225756</v>
      </c>
      <c r="AT313">
        <v>23.365067227276938</v>
      </c>
      <c r="AU313">
        <v>6.6051638218450393</v>
      </c>
      <c r="AV313" t="s">
        <v>1649</v>
      </c>
    </row>
    <row r="314" spans="1:48" x14ac:dyDescent="0.25">
      <c r="A314">
        <v>3.1700000000000178E-9</v>
      </c>
      <c r="B314" t="s">
        <v>347</v>
      </c>
      <c r="C314" s="3">
        <v>5</v>
      </c>
      <c r="D314" s="3">
        <v>3</v>
      </c>
      <c r="E314" s="3">
        <v>12</v>
      </c>
      <c r="F314" s="3">
        <v>20</v>
      </c>
      <c r="G314" s="4">
        <v>121</v>
      </c>
      <c r="H314" s="4">
        <v>111.83</v>
      </c>
      <c r="I314" s="5">
        <v>56719.121331269998</v>
      </c>
      <c r="J314" s="4">
        <v>22.841094771241831</v>
      </c>
      <c r="K314" s="4">
        <v>21.435691010159093</v>
      </c>
      <c r="L314" s="4">
        <v>15.217616962588131</v>
      </c>
      <c r="M314" s="4">
        <v>14.243633696089192</v>
      </c>
      <c r="N314" s="4">
        <v>4.8959999999999999</v>
      </c>
      <c r="O314" s="4">
        <v>5.0643776824034283</v>
      </c>
      <c r="P314" s="4">
        <v>1.7490834302065634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347</v>
      </c>
      <c r="AP314" t="s">
        <v>1239</v>
      </c>
      <c r="AQ314">
        <v>1.8499003638593359</v>
      </c>
      <c r="AR314">
        <v>-1.2455367012046414</v>
      </c>
      <c r="AS314">
        <v>8.1999463471340341</v>
      </c>
      <c r="AT314">
        <v>-1.8499003638593359</v>
      </c>
      <c r="AU314">
        <v>1.2455367012046414</v>
      </c>
      <c r="AV314" t="s">
        <v>1650</v>
      </c>
    </row>
    <row r="315" spans="1:48" x14ac:dyDescent="0.25">
      <c r="A315">
        <v>3.180000000000018E-9</v>
      </c>
      <c r="B315" t="s">
        <v>232</v>
      </c>
      <c r="C315" s="3">
        <v>2</v>
      </c>
      <c r="D315" s="3">
        <v>4</v>
      </c>
      <c r="E315" s="3">
        <v>12</v>
      </c>
      <c r="F315" s="3">
        <v>18</v>
      </c>
      <c r="G315" s="4">
        <v>186</v>
      </c>
      <c r="H315" s="4">
        <v>170.67</v>
      </c>
      <c r="I315" s="5">
        <v>98446.189918259988</v>
      </c>
      <c r="J315" s="4">
        <v>20.057586085321422</v>
      </c>
      <c r="K315" s="4">
        <v>17.903073534039653</v>
      </c>
      <c r="L315" s="4">
        <v>13.279181380875372</v>
      </c>
      <c r="M315" s="4">
        <v>12.299482462006811</v>
      </c>
      <c r="N315" s="4">
        <v>8.5090000000000003</v>
      </c>
      <c r="O315" s="4">
        <v>-6.4945054945054874</v>
      </c>
      <c r="P315" s="4">
        <v>3.6046170973223184</v>
      </c>
      <c r="Q315" s="36" t="str">
        <f t="shared" si="98"/>
        <v xml:space="preserve"> 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>
        <f t="shared" si="103"/>
        <v>-0.13810870606193204</v>
      </c>
      <c r="W315" s="37" t="str">
        <f t="shared" si="104"/>
        <v/>
      </c>
      <c r="X315" s="37">
        <f t="shared" si="105"/>
        <v>-0.11651223107753106</v>
      </c>
      <c r="Y315" t="str">
        <f t="shared" si="113"/>
        <v xml:space="preserve"> </v>
      </c>
      <c r="Z315" s="1">
        <f t="shared" si="106"/>
        <v>129</v>
      </c>
      <c r="AA315" t="str">
        <f t="shared" si="114"/>
        <v xml:space="preserve"> </v>
      </c>
      <c r="AB315" s="1">
        <f t="shared" si="107"/>
        <v>136</v>
      </c>
      <c r="AC315" t="str">
        <f t="shared" si="115"/>
        <v xml:space="preserve"> </v>
      </c>
      <c r="AD315" s="1" t="str">
        <f t="shared" si="108"/>
        <v xml:space="preserve"> </v>
      </c>
      <c r="AE315" t="str">
        <f t="shared" si="116"/>
        <v xml:space="preserve"> </v>
      </c>
      <c r="AF315" t="str">
        <f t="shared" si="117"/>
        <v xml:space="preserve"> </v>
      </c>
      <c r="AG315">
        <f t="shared" si="109"/>
        <v>3.6046171005023182</v>
      </c>
      <c r="AH315" t="str">
        <f t="shared" si="110"/>
        <v xml:space="preserve"> </v>
      </c>
      <c r="AI315">
        <f t="shared" si="118"/>
        <v>60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232</v>
      </c>
      <c r="AP315" t="s">
        <v>1237</v>
      </c>
      <c r="AQ315">
        <v>13.810870606193204</v>
      </c>
      <c r="AR315">
        <v>11.651223107753106</v>
      </c>
      <c r="AS315">
        <v>8.9822464404992086</v>
      </c>
      <c r="AT315">
        <v>-13.810870606193204</v>
      </c>
      <c r="AU315">
        <v>-11.651223107753106</v>
      </c>
      <c r="AV315" t="s">
        <v>1651</v>
      </c>
    </row>
    <row r="316" spans="1:48" x14ac:dyDescent="0.25">
      <c r="A316">
        <v>3.1900000000000181E-9</v>
      </c>
      <c r="B316" t="s">
        <v>566</v>
      </c>
      <c r="C316">
        <v>12</v>
      </c>
      <c r="D316" s="2">
        <v>1</v>
      </c>
      <c r="E316">
        <v>7</v>
      </c>
      <c r="F316">
        <v>20</v>
      </c>
      <c r="G316">
        <v>101</v>
      </c>
      <c r="H316">
        <v>89.2</v>
      </c>
      <c r="I316">
        <v>47090.1747244</v>
      </c>
      <c r="J316">
        <v>37.973605789697743</v>
      </c>
      <c r="K316">
        <v>33.851992409867172</v>
      </c>
      <c r="L316">
        <v>27.132109230178269</v>
      </c>
      <c r="M316">
        <v>24.160906081862507</v>
      </c>
      <c r="N316">
        <v>2.3490000000000002</v>
      </c>
      <c r="O316">
        <v>14.977973568281941</v>
      </c>
      <c r="P316">
        <v>0</v>
      </c>
      <c r="Q316" s="36" t="str">
        <f t="shared" si="98"/>
        <v xml:space="preserve"> </v>
      </c>
      <c r="R316" t="str">
        <f t="shared" si="99"/>
        <v xml:space="preserve"> </v>
      </c>
      <c r="S316" s="37">
        <f t="shared" si="100"/>
        <v>0.1322869987056951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>
        <f t="shared" si="115"/>
        <v>85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566</v>
      </c>
      <c r="AP316" t="s">
        <v>1235</v>
      </c>
      <c r="AQ316">
        <v>-63.175768461632487</v>
      </c>
      <c r="AR316">
        <v>-80.514792007086427</v>
      </c>
      <c r="AS316">
        <v>13.228699551569512</v>
      </c>
      <c r="AT316">
        <v>63.175768461632487</v>
      </c>
      <c r="AU316">
        <v>80.514792007086427</v>
      </c>
      <c r="AV316" t="s">
        <v>1652</v>
      </c>
    </row>
    <row r="317" spans="1:48" x14ac:dyDescent="0.25">
      <c r="A317">
        <v>3.2000000000000183E-9</v>
      </c>
      <c r="B317" t="s">
        <v>250</v>
      </c>
      <c r="C317">
        <v>11</v>
      </c>
      <c r="D317" s="2">
        <v>0</v>
      </c>
      <c r="E317">
        <v>7</v>
      </c>
      <c r="F317">
        <v>18</v>
      </c>
      <c r="G317">
        <v>52</v>
      </c>
      <c r="H317">
        <v>41.94</v>
      </c>
      <c r="I317">
        <v>77942.09978009999</v>
      </c>
      <c r="J317">
        <v>9.6170603072689751</v>
      </c>
      <c r="K317">
        <v>9.1392460230987123</v>
      </c>
      <c r="L317">
        <v>8.8127486978054819</v>
      </c>
      <c r="M317">
        <v>8.6037024578708188</v>
      </c>
      <c r="N317">
        <v>4.3609999999999998</v>
      </c>
      <c r="O317">
        <v>3.3412322274881521</v>
      </c>
      <c r="P317">
        <v>8.4453981878874593</v>
      </c>
      <c r="Q317" s="36" t="str">
        <f t="shared" si="98"/>
        <v xml:space="preserve"> </v>
      </c>
      <c r="R317" t="str">
        <f t="shared" si="99"/>
        <v xml:space="preserve"> </v>
      </c>
      <c r="S317" s="37">
        <f t="shared" si="100"/>
        <v>0.23986647911797804</v>
      </c>
      <c r="T317" s="37" t="str">
        <f t="shared" si="101"/>
        <v/>
      </c>
      <c r="U317" s="37" t="str">
        <f t="shared" si="102"/>
        <v/>
      </c>
      <c r="V317" s="37">
        <f t="shared" si="103"/>
        <v>-0.58674685394079107</v>
      </c>
      <c r="W317" s="37" t="str">
        <f t="shared" si="104"/>
        <v/>
      </c>
      <c r="X317" s="37">
        <f t="shared" si="105"/>
        <v>-0.41367201322275304</v>
      </c>
      <c r="Y317" t="str">
        <f t="shared" si="113"/>
        <v xml:space="preserve"> </v>
      </c>
      <c r="Z317" s="1">
        <f t="shared" si="106"/>
        <v>10</v>
      </c>
      <c r="AA317" t="str">
        <f t="shared" si="114"/>
        <v xml:space="preserve"> </v>
      </c>
      <c r="AB317" s="1">
        <f t="shared" si="107"/>
        <v>38</v>
      </c>
      <c r="AC317">
        <f t="shared" si="115"/>
        <v>13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8.4453981910874596</v>
      </c>
      <c r="AH317" t="str">
        <f t="shared" si="110"/>
        <v xml:space="preserve"> </v>
      </c>
      <c r="AI317">
        <f t="shared" si="118"/>
        <v>4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250</v>
      </c>
      <c r="AP317" t="s">
        <v>1235</v>
      </c>
      <c r="AQ317">
        <v>58.674685394079106</v>
      </c>
      <c r="AR317">
        <v>41.367201322275307</v>
      </c>
      <c r="AS317">
        <v>23.986647591797805</v>
      </c>
      <c r="AT317">
        <v>-58.674685394079106</v>
      </c>
      <c r="AU317">
        <v>-41.367201322275307</v>
      </c>
      <c r="AV317" t="s">
        <v>1653</v>
      </c>
    </row>
    <row r="318" spans="1:48" x14ac:dyDescent="0.25">
      <c r="A318">
        <v>3.2100000000000185E-9</v>
      </c>
      <c r="B318" t="s">
        <v>568</v>
      </c>
      <c r="C318">
        <v>10</v>
      </c>
      <c r="D318" s="2">
        <v>1</v>
      </c>
      <c r="E318">
        <v>11</v>
      </c>
      <c r="F318">
        <v>22</v>
      </c>
      <c r="G318">
        <v>28</v>
      </c>
      <c r="H318">
        <v>28.41</v>
      </c>
      <c r="I318">
        <v>10769.947269329999</v>
      </c>
      <c r="J318" t="s">
        <v>1234</v>
      </c>
      <c r="K318">
        <v>17.613143211407316</v>
      </c>
      <c r="L318">
        <v>10.246282590243386</v>
      </c>
      <c r="M318">
        <v>7.3245647783489964</v>
      </c>
      <c r="N318">
        <v>0.44900000000000001</v>
      </c>
      <c r="O318">
        <v>136.31578947368422</v>
      </c>
      <c r="P318">
        <v>0.69693769799366423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 xml:space="preserve"> </v>
      </c>
      <c r="V318" s="37" t="str">
        <f t="shared" si="103"/>
        <v xml:space="preserve"> </v>
      </c>
      <c r="W318" s="37" t="str">
        <f t="shared" si="104"/>
        <v/>
      </c>
      <c r="X318" s="37">
        <f t="shared" si="105"/>
        <v>-0.31829643064891089</v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>
        <f t="shared" si="107"/>
        <v>66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568</v>
      </c>
      <c r="AP318" t="s">
        <v>1241</v>
      </c>
      <c r="AQ318" t="e">
        <v>#VALUE!</v>
      </c>
      <c r="AR318">
        <v>31.829643064891087</v>
      </c>
      <c r="AS318">
        <v>-1.4431538190777915</v>
      </c>
      <c r="AT318" t="e">
        <v>#VALUE!</v>
      </c>
      <c r="AU318">
        <v>-31.829643064891087</v>
      </c>
      <c r="AV318" t="s">
        <v>1654</v>
      </c>
    </row>
    <row r="319" spans="1:48" x14ac:dyDescent="0.25">
      <c r="A319">
        <v>3.2200000000000187E-9</v>
      </c>
      <c r="B319" t="s">
        <v>579</v>
      </c>
      <c r="C319">
        <v>13</v>
      </c>
      <c r="D319" s="2">
        <v>0</v>
      </c>
      <c r="E319">
        <v>4</v>
      </c>
      <c r="F319">
        <v>17</v>
      </c>
      <c r="G319">
        <v>50</v>
      </c>
      <c r="H319">
        <v>45.39</v>
      </c>
      <c r="I319">
        <v>29533.037360940001</v>
      </c>
      <c r="J319" t="s">
        <v>1234</v>
      </c>
      <c r="K319" t="s">
        <v>1234</v>
      </c>
      <c r="L319">
        <v>20.010892013376044</v>
      </c>
      <c r="M319">
        <v>13.838095793183355</v>
      </c>
      <c r="N319">
        <v>-3.8620000000000001</v>
      </c>
      <c r="O319" t="s">
        <v>119</v>
      </c>
      <c r="P319">
        <v>5.0209297202026875</v>
      </c>
      <c r="Q319" s="36">
        <f t="shared" si="98"/>
        <v>76.470588238514111</v>
      </c>
      <c r="R319" t="str">
        <f t="shared" si="99"/>
        <v xml:space="preserve"> </v>
      </c>
      <c r="S319" s="37">
        <f t="shared" si="100"/>
        <v>0.1015642244140957</v>
      </c>
      <c r="T319" s="37" t="str">
        <f t="shared" si="101"/>
        <v/>
      </c>
      <c r="U319" s="37" t="str">
        <f t="shared" si="102"/>
        <v xml:space="preserve"> </v>
      </c>
      <c r="V319" s="37" t="str">
        <f t="shared" si="103"/>
        <v xml:space="preserve"> </v>
      </c>
      <c r="W319" s="37" t="str">
        <f t="shared" si="104"/>
        <v/>
      </c>
      <c r="X319" s="37" t="str">
        <f t="shared" si="105"/>
        <v/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 t="str">
        <f t="shared" si="107"/>
        <v xml:space="preserve"> </v>
      </c>
      <c r="AC319">
        <f t="shared" si="115"/>
        <v>140</v>
      </c>
      <c r="AD319" s="1" t="str">
        <f t="shared" si="108"/>
        <v xml:space="preserve"> </v>
      </c>
      <c r="AE319">
        <f t="shared" si="116"/>
        <v>69</v>
      </c>
      <c r="AF319" t="str">
        <f t="shared" si="117"/>
        <v xml:space="preserve"> </v>
      </c>
      <c r="AG319">
        <f t="shared" si="109"/>
        <v>5.0209297234226877</v>
      </c>
      <c r="AH319" t="str">
        <f t="shared" si="110"/>
        <v xml:space="preserve"> </v>
      </c>
      <c r="AI319">
        <f t="shared" si="118"/>
        <v>15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579</v>
      </c>
      <c r="AP319" t="s">
        <v>1291</v>
      </c>
      <c r="AQ319" t="e">
        <v>#VALUE!</v>
      </c>
      <c r="AR319">
        <v>-33.136055845338696</v>
      </c>
      <c r="AS319">
        <v>10.156422119409569</v>
      </c>
      <c r="AT319" t="e">
        <v>#VALUE!</v>
      </c>
      <c r="AU319">
        <v>33.136055845338696</v>
      </c>
      <c r="AV319" t="s">
        <v>1655</v>
      </c>
    </row>
    <row r="320" spans="1:48" x14ac:dyDescent="0.25">
      <c r="A320">
        <v>3.2300000000000188E-9</v>
      </c>
      <c r="B320" t="s">
        <v>231</v>
      </c>
      <c r="C320">
        <v>19</v>
      </c>
      <c r="D320" s="2">
        <v>0</v>
      </c>
      <c r="E320">
        <v>5</v>
      </c>
      <c r="F320">
        <v>24</v>
      </c>
      <c r="G320">
        <v>97</v>
      </c>
      <c r="H320">
        <v>81.180000000000007</v>
      </c>
      <c r="I320">
        <v>205388.19559566001</v>
      </c>
      <c r="J320">
        <v>13.514233394373232</v>
      </c>
      <c r="K320">
        <v>12.830725462304411</v>
      </c>
      <c r="L320">
        <v>11.32769824228761</v>
      </c>
      <c r="M320">
        <v>10.351904110412914</v>
      </c>
      <c r="N320">
        <v>6.0070000000000006</v>
      </c>
      <c r="O320">
        <v>15.741811175337189</v>
      </c>
      <c r="P320">
        <v>3.207686622320769</v>
      </c>
      <c r="Q320" s="36">
        <f t="shared" si="98"/>
        <v>79.166666669896671</v>
      </c>
      <c r="R320" t="str">
        <f t="shared" si="99"/>
        <v xml:space="preserve"> </v>
      </c>
      <c r="S320" s="37">
        <f t="shared" si="100"/>
        <v>0.19487558834948743</v>
      </c>
      <c r="T320" s="37" t="str">
        <f t="shared" si="101"/>
        <v/>
      </c>
      <c r="U320" s="37" t="str">
        <f t="shared" si="102"/>
        <v/>
      </c>
      <c r="V320" s="37">
        <f t="shared" si="103"/>
        <v>-0.41928205830403953</v>
      </c>
      <c r="W320" s="37" t="str">
        <f t="shared" si="104"/>
        <v/>
      </c>
      <c r="X320" s="37">
        <f t="shared" si="105"/>
        <v>-0.24634790654196725</v>
      </c>
      <c r="Y320" t="str">
        <f t="shared" si="113"/>
        <v xml:space="preserve"> </v>
      </c>
      <c r="Z320" s="1">
        <f t="shared" si="106"/>
        <v>56</v>
      </c>
      <c r="AA320" t="str">
        <f t="shared" si="114"/>
        <v xml:space="preserve"> </v>
      </c>
      <c r="AB320" s="1">
        <f t="shared" si="107"/>
        <v>93</v>
      </c>
      <c r="AC320">
        <f t="shared" si="115"/>
        <v>29</v>
      </c>
      <c r="AD320" s="1" t="str">
        <f t="shared" si="108"/>
        <v xml:space="preserve"> </v>
      </c>
      <c r="AE320">
        <f t="shared" si="116"/>
        <v>49</v>
      </c>
      <c r="AF320" t="str">
        <f t="shared" si="117"/>
        <v xml:space="preserve"> </v>
      </c>
      <c r="AG320">
        <f t="shared" si="109"/>
        <v>3.2076866255507688</v>
      </c>
      <c r="AH320" t="str">
        <f t="shared" si="110"/>
        <v xml:space="preserve"> </v>
      </c>
      <c r="AI320">
        <f t="shared" si="118"/>
        <v>77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231</v>
      </c>
      <c r="AP320" t="s">
        <v>1270</v>
      </c>
      <c r="AQ320">
        <v>41.928205830403954</v>
      </c>
      <c r="AR320">
        <v>24.634790654196724</v>
      </c>
      <c r="AS320">
        <v>19.487558511948745</v>
      </c>
      <c r="AT320">
        <v>-41.928205830403954</v>
      </c>
      <c r="AU320">
        <v>-24.634790654196724</v>
      </c>
      <c r="AV320" t="s">
        <v>1656</v>
      </c>
    </row>
    <row r="321" spans="1:48" x14ac:dyDescent="0.25">
      <c r="A321">
        <v>3.240000000000019E-9</v>
      </c>
      <c r="B321" t="s">
        <v>401</v>
      </c>
      <c r="C321">
        <v>13</v>
      </c>
      <c r="D321" s="2">
        <v>3</v>
      </c>
      <c r="E321">
        <v>14</v>
      </c>
      <c r="F321">
        <v>30</v>
      </c>
      <c r="G321">
        <v>9</v>
      </c>
      <c r="H321">
        <v>8.25</v>
      </c>
      <c r="I321">
        <v>6512.4800400000004</v>
      </c>
      <c r="J321" t="s">
        <v>1234</v>
      </c>
      <c r="K321" t="s">
        <v>1234</v>
      </c>
      <c r="L321">
        <v>6.7716391968834282</v>
      </c>
      <c r="M321">
        <v>5.2317466197443974</v>
      </c>
      <c r="N321">
        <v>-1.2690000000000001</v>
      </c>
      <c r="O321" t="s">
        <v>119</v>
      </c>
      <c r="P321">
        <v>1.5636363636363637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/>
      </c>
      <c r="X321" s="37">
        <f t="shared" si="105"/>
        <v>-0.54947069142238814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>
        <f t="shared" si="107"/>
        <v>10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401</v>
      </c>
      <c r="AP321" t="s">
        <v>1291</v>
      </c>
      <c r="AQ321" t="e">
        <v>#VALUE!</v>
      </c>
      <c r="AR321">
        <v>54.947069142238817</v>
      </c>
      <c r="AS321">
        <v>9.0909090909090828</v>
      </c>
      <c r="AT321" t="e">
        <v>#VALUE!</v>
      </c>
      <c r="AU321">
        <v>-54.947069142238817</v>
      </c>
      <c r="AV321" t="s">
        <v>1657</v>
      </c>
    </row>
    <row r="322" spans="1:48" x14ac:dyDescent="0.25">
      <c r="A322">
        <v>3.2500000000000192E-9</v>
      </c>
      <c r="B322" t="s">
        <v>466</v>
      </c>
      <c r="C322">
        <v>20</v>
      </c>
      <c r="D322" s="2">
        <v>1</v>
      </c>
      <c r="E322">
        <v>8</v>
      </c>
      <c r="F322">
        <v>29</v>
      </c>
      <c r="G322">
        <v>80.5</v>
      </c>
      <c r="H322">
        <v>74.7</v>
      </c>
      <c r="I322">
        <v>135147.10912559999</v>
      </c>
      <c r="J322">
        <v>12.648154419234677</v>
      </c>
      <c r="K322">
        <v>13.413539235051177</v>
      </c>
      <c r="L322" t="s">
        <v>1234</v>
      </c>
      <c r="M322" t="s">
        <v>1234</v>
      </c>
      <c r="N322">
        <v>5.569</v>
      </c>
      <c r="O322">
        <v>-15.364741641337387</v>
      </c>
      <c r="P322">
        <v>1.9919678714859439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>
        <f t="shared" si="103"/>
        <v>-0.45649819814057768</v>
      </c>
      <c r="W322" s="37" t="str">
        <f t="shared" si="104"/>
        <v xml:space="preserve"> </v>
      </c>
      <c r="X322" s="37" t="str">
        <f t="shared" si="105"/>
        <v xml:space="preserve"> </v>
      </c>
      <c r="Y322" t="str">
        <f t="shared" si="113"/>
        <v xml:space="preserve"> </v>
      </c>
      <c r="Z322" s="1">
        <f t="shared" si="106"/>
        <v>45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466</v>
      </c>
      <c r="AP322" t="s">
        <v>1239</v>
      </c>
      <c r="AQ322">
        <v>45.649819814057771</v>
      </c>
      <c r="AR322" t="e">
        <v>#VALUE!</v>
      </c>
      <c r="AS322">
        <v>7.7643908969210029</v>
      </c>
      <c r="AT322">
        <v>-45.649819814057771</v>
      </c>
      <c r="AU322" t="e">
        <v>#VALUE!</v>
      </c>
      <c r="AV322" t="s">
        <v>1658</v>
      </c>
    </row>
    <row r="323" spans="1:48" x14ac:dyDescent="0.25">
      <c r="A323">
        <v>3.2600000000000193E-9</v>
      </c>
      <c r="B323" t="s">
        <v>836</v>
      </c>
      <c r="C323">
        <v>6</v>
      </c>
      <c r="D323" s="2">
        <v>1</v>
      </c>
      <c r="E323">
        <v>6</v>
      </c>
      <c r="F323">
        <v>13</v>
      </c>
      <c r="G323">
        <v>460</v>
      </c>
      <c r="H323">
        <v>414.35</v>
      </c>
      <c r="I323">
        <v>34347.559823999996</v>
      </c>
      <c r="J323" t="s">
        <v>1234</v>
      </c>
      <c r="K323" t="s">
        <v>1234</v>
      </c>
      <c r="L323">
        <v>37.414426300932931</v>
      </c>
      <c r="M323">
        <v>32.96059808068857</v>
      </c>
      <c r="N323">
        <v>7.7530000000000001</v>
      </c>
      <c r="O323">
        <v>20.38819875776397</v>
      </c>
      <c r="P323">
        <v>0.77687944974055745</v>
      </c>
      <c r="Q323" s="36" t="str">
        <f t="shared" si="98"/>
        <v xml:space="preserve"> </v>
      </c>
      <c r="R323" t="str">
        <f t="shared" si="99"/>
        <v xml:space="preserve"> </v>
      </c>
      <c r="S323" s="37">
        <f t="shared" si="100"/>
        <v>0.11017256269043325</v>
      </c>
      <c r="T323" s="37" t="str">
        <f t="shared" si="101"/>
        <v/>
      </c>
      <c r="U323" s="37" t="str">
        <f t="shared" si="102"/>
        <v xml:space="preserve"> </v>
      </c>
      <c r="V323" s="37" t="str">
        <f t="shared" si="103"/>
        <v xml:space="preserve"> </v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>
        <f t="shared" si="115"/>
        <v>118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836</v>
      </c>
      <c r="AP323" t="s">
        <v>1239</v>
      </c>
      <c r="AQ323" t="e">
        <v>#VALUE!</v>
      </c>
      <c r="AR323">
        <v>-148.92489280801104</v>
      </c>
      <c r="AS323">
        <v>11.017255943043324</v>
      </c>
      <c r="AT323" t="e">
        <v>#VALUE!</v>
      </c>
      <c r="AU323">
        <v>148.92489280801104</v>
      </c>
      <c r="AV323" t="s">
        <v>1659</v>
      </c>
    </row>
    <row r="324" spans="1:48" x14ac:dyDescent="0.25">
      <c r="A324">
        <v>3.2700000000000195E-9</v>
      </c>
      <c r="B324" t="s">
        <v>244</v>
      </c>
      <c r="C324">
        <v>37</v>
      </c>
      <c r="D324" s="2">
        <v>0</v>
      </c>
      <c r="E324">
        <v>3</v>
      </c>
      <c r="F324">
        <v>40</v>
      </c>
      <c r="G324">
        <v>249</v>
      </c>
      <c r="H324">
        <v>224.97</v>
      </c>
      <c r="I324">
        <v>1700884.7781459298</v>
      </c>
      <c r="J324">
        <v>39.677248677248677</v>
      </c>
      <c r="K324">
        <v>33.338767042086545</v>
      </c>
      <c r="L324">
        <v>25.171571041305754</v>
      </c>
      <c r="M324">
        <v>22.630786243096516</v>
      </c>
      <c r="N324">
        <v>6.7480000000000002</v>
      </c>
      <c r="O324">
        <v>17.152777777777786</v>
      </c>
      <c r="P324">
        <v>0.96768458016624448</v>
      </c>
      <c r="Q324" s="36">
        <f t="shared" si="98"/>
        <v>92.500000003270003</v>
      </c>
      <c r="R324" t="str">
        <f t="shared" si="99"/>
        <v xml:space="preserve"> </v>
      </c>
      <c r="S324" s="37">
        <f t="shared" si="100"/>
        <v>0.10681424516891998</v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>
        <f t="shared" si="115"/>
        <v>128</v>
      </c>
      <c r="AD324" s="1" t="str">
        <f t="shared" si="108"/>
        <v xml:space="preserve"> </v>
      </c>
      <c r="AE324">
        <f t="shared" si="116"/>
        <v>8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244</v>
      </c>
      <c r="AP324" t="s">
        <v>1252</v>
      </c>
      <c r="AQ324">
        <v>-70.496464813195118</v>
      </c>
      <c r="AR324">
        <v>-67.470979586022153</v>
      </c>
      <c r="AS324">
        <v>10.681424189891997</v>
      </c>
      <c r="AT324">
        <v>70.496464813195118</v>
      </c>
      <c r="AU324">
        <v>67.470979586022153</v>
      </c>
      <c r="AV324" t="s">
        <v>1660</v>
      </c>
    </row>
    <row r="325" spans="1:48" x14ac:dyDescent="0.25">
      <c r="A325">
        <v>3.2800000000000197E-9</v>
      </c>
      <c r="B325" t="s">
        <v>353</v>
      </c>
      <c r="C325">
        <v>10</v>
      </c>
      <c r="D325" s="2">
        <v>1</v>
      </c>
      <c r="E325">
        <v>2</v>
      </c>
      <c r="F325">
        <v>13</v>
      </c>
      <c r="G325">
        <v>186.5</v>
      </c>
      <c r="H325">
        <v>172.29</v>
      </c>
      <c r="I325">
        <v>29207.0935494</v>
      </c>
      <c r="J325">
        <v>22.738550877656063</v>
      </c>
      <c r="K325">
        <v>20.096815583809633</v>
      </c>
      <c r="L325">
        <v>16.522426955238561</v>
      </c>
      <c r="M325">
        <v>14.049535873061814</v>
      </c>
      <c r="N325">
        <v>7.577</v>
      </c>
      <c r="O325">
        <v>-4.8115577889447234</v>
      </c>
      <c r="P325">
        <v>1.6089152011144006</v>
      </c>
      <c r="Q325" s="36">
        <f t="shared" si="98"/>
        <v>76.923076926356913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>
        <f t="shared" si="116"/>
        <v>67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353</v>
      </c>
      <c r="AP325" t="s">
        <v>1252</v>
      </c>
      <c r="AQ325">
        <v>2.2905400737034065</v>
      </c>
      <c r="AR325">
        <v>-9.926671751703342</v>
      </c>
      <c r="AS325">
        <v>8.2477218642985619</v>
      </c>
      <c r="AT325">
        <v>-2.2905400737034065</v>
      </c>
      <c r="AU325">
        <v>9.926671751703342</v>
      </c>
      <c r="AV325" t="s">
        <v>1661</v>
      </c>
    </row>
    <row r="326" spans="1:48" x14ac:dyDescent="0.25">
      <c r="A326">
        <v>3.2900000000000199E-9</v>
      </c>
      <c r="B326" t="s">
        <v>437</v>
      </c>
      <c r="C326">
        <v>4</v>
      </c>
      <c r="D326" s="2">
        <v>3</v>
      </c>
      <c r="E326">
        <v>14</v>
      </c>
      <c r="F326">
        <v>21</v>
      </c>
      <c r="G326">
        <v>149</v>
      </c>
      <c r="H326">
        <v>144.51</v>
      </c>
      <c r="I326">
        <v>18545.401829999999</v>
      </c>
      <c r="J326">
        <v>15.332625994694958</v>
      </c>
      <c r="K326">
        <v>13.053021407280282</v>
      </c>
      <c r="L326" t="s">
        <v>1234</v>
      </c>
      <c r="M326" t="s">
        <v>1234</v>
      </c>
      <c r="N326">
        <v>11.071</v>
      </c>
      <c r="O326">
        <v>10.489021956087827</v>
      </c>
      <c r="P326">
        <v>3.0648398034738085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>
        <f t="shared" si="103"/>
        <v>-0.34114420340405971</v>
      </c>
      <c r="W326" s="37" t="str">
        <f t="shared" si="104"/>
        <v xml:space="preserve"> </v>
      </c>
      <c r="X326" s="37" t="str">
        <f t="shared" si="105"/>
        <v xml:space="preserve"> </v>
      </c>
      <c r="Y326" t="str">
        <f t="shared" si="113"/>
        <v xml:space="preserve"> </v>
      </c>
      <c r="Z326" s="1">
        <f t="shared" si="106"/>
        <v>75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3.0648398067638083</v>
      </c>
      <c r="AH326" t="str">
        <f t="shared" si="110"/>
        <v xml:space="preserve"> </v>
      </c>
      <c r="AI326">
        <f t="shared" si="118"/>
        <v>87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437</v>
      </c>
      <c r="AP326" t="s">
        <v>1239</v>
      </c>
      <c r="AQ326">
        <v>34.114420340405971</v>
      </c>
      <c r="AR326" t="e">
        <v>#VALUE!</v>
      </c>
      <c r="AS326">
        <v>3.1070514151269935</v>
      </c>
      <c r="AT326">
        <v>-34.114420340405971</v>
      </c>
      <c r="AU326" t="e">
        <v>#VALUE!</v>
      </c>
      <c r="AV326" t="s">
        <v>1662</v>
      </c>
    </row>
    <row r="327" spans="1:48" x14ac:dyDescent="0.25">
      <c r="A327">
        <v>3.30000000000002E-9</v>
      </c>
      <c r="B327" t="s">
        <v>582</v>
      </c>
      <c r="C327">
        <v>0</v>
      </c>
      <c r="D327" s="2">
        <v>4</v>
      </c>
      <c r="E327">
        <v>9</v>
      </c>
      <c r="F327">
        <v>13</v>
      </c>
      <c r="G327">
        <v>1100</v>
      </c>
      <c r="H327">
        <v>1244.78</v>
      </c>
      <c r="I327">
        <v>29618.99613114</v>
      </c>
      <c r="J327" t="s">
        <v>1234</v>
      </c>
      <c r="K327" t="s">
        <v>1234</v>
      </c>
      <c r="L327">
        <v>34.918144271248153</v>
      </c>
      <c r="M327">
        <v>32.108764385854776</v>
      </c>
      <c r="N327">
        <v>24.809000000000001</v>
      </c>
      <c r="O327">
        <v>8.9547650417215703</v>
      </c>
      <c r="P327">
        <v>0</v>
      </c>
      <c r="Q327" s="36" t="str">
        <f t="shared" si="98"/>
        <v xml:space="preserve"> </v>
      </c>
      <c r="R327" t="str">
        <f t="shared" si="99"/>
        <v xml:space="preserve"> </v>
      </c>
      <c r="S327" s="37" t="str">
        <f t="shared" si="100"/>
        <v/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 t="str">
        <f t="shared" si="105"/>
        <v/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 t="str">
        <f t="shared" si="107"/>
        <v xml:space="preserve"> </v>
      </c>
      <c r="AC327" t="str">
        <f t="shared" si="115"/>
        <v xml:space="preserve"> 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582</v>
      </c>
      <c r="AP327" t="s">
        <v>1270</v>
      </c>
      <c r="AQ327" t="e">
        <v>#VALUE!</v>
      </c>
      <c r="AR327">
        <v>-132.31668046606865</v>
      </c>
      <c r="AS327">
        <v>-11.630970934622987</v>
      </c>
      <c r="AT327" t="e">
        <v>#VALUE!</v>
      </c>
      <c r="AU327">
        <v>132.31668046606865</v>
      </c>
      <c r="AV327" t="s">
        <v>1663</v>
      </c>
    </row>
    <row r="328" spans="1:48" x14ac:dyDescent="0.25">
      <c r="A328">
        <v>3.3100000000000202E-9</v>
      </c>
      <c r="B328" t="s">
        <v>352</v>
      </c>
      <c r="C328">
        <v>30</v>
      </c>
      <c r="D328" s="2">
        <v>1</v>
      </c>
      <c r="E328">
        <v>5</v>
      </c>
      <c r="F328">
        <v>36</v>
      </c>
      <c r="G328">
        <v>98</v>
      </c>
      <c r="H328">
        <v>85.01</v>
      </c>
      <c r="I328">
        <v>95098.263534919999</v>
      </c>
      <c r="J328">
        <v>30.946487076811071</v>
      </c>
      <c r="K328">
        <v>20.81028151774786</v>
      </c>
      <c r="L328">
        <v>10.61879759740879</v>
      </c>
      <c r="M328">
        <v>8.4580513756979734</v>
      </c>
      <c r="N328">
        <v>4.085</v>
      </c>
      <c r="O328">
        <v>44.346289752650172</v>
      </c>
      <c r="P328">
        <v>0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83.333333336643335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0.1528055555979661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-0.29351233868337101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76</v>
      </c>
      <c r="AC328">
        <f t="shared" si="115"/>
        <v>55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35</v>
      </c>
      <c r="AF328" t="str">
        <f t="shared" si="117"/>
        <v xml:space="preserve"> </v>
      </c>
      <c r="AG328" t="str">
        <f t="shared" ref="AG328:AG391" si="133">IF(ISERROR((IF((AND(P328&gt;$AG$6,P328&lt;$AG$5))=TRUE,P328+A328," ")))=TRUE," ",((IF((AND(P328&gt;$AG$6,P328&lt;$AG$5))=TRUE,P328+A328," "))))</f>
        <v xml:space="preserve"> </v>
      </c>
      <c r="AH328" t="str">
        <f t="shared" ref="AH328:AH391" si="134">IF(ISERROR(((IF(P328&lt;$AH$5,P328+A328," "))))=TRUE," ",((IF(P328&lt;$AH$5,P328+A328," "))))</f>
        <v xml:space="preserve"> </v>
      </c>
      <c r="AI328" t="str">
        <f t="shared" si="118"/>
        <v xml:space="preserve"> 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352</v>
      </c>
      <c r="AP328" t="s">
        <v>1252</v>
      </c>
      <c r="AQ328">
        <v>-32.979650073594428</v>
      </c>
      <c r="AR328">
        <v>29.351233868337101</v>
      </c>
      <c r="AS328">
        <v>15.280555228796612</v>
      </c>
      <c r="AT328">
        <v>32.979650073594428</v>
      </c>
      <c r="AU328">
        <v>-29.351233868337101</v>
      </c>
      <c r="AV328" t="s">
        <v>1664</v>
      </c>
    </row>
    <row r="329" spans="1:48" x14ac:dyDescent="0.25">
      <c r="A329">
        <v>3.3200000000000204E-9</v>
      </c>
      <c r="B329" t="s">
        <v>1078</v>
      </c>
      <c r="C329">
        <v>3</v>
      </c>
      <c r="D329" s="2">
        <v>1</v>
      </c>
      <c r="E329">
        <v>14</v>
      </c>
      <c r="F329">
        <v>18</v>
      </c>
      <c r="G329">
        <v>82</v>
      </c>
      <c r="H329">
        <v>96.03</v>
      </c>
      <c r="I329">
        <v>25668.933755850001</v>
      </c>
      <c r="J329" t="s">
        <v>1234</v>
      </c>
      <c r="K329">
        <v>34.296428571428571</v>
      </c>
      <c r="L329">
        <v>31.541815764358081</v>
      </c>
      <c r="M329">
        <v>26.048496746433973</v>
      </c>
      <c r="N329">
        <v>2.8000000000000003</v>
      </c>
      <c r="O329">
        <v>23.89380530973451</v>
      </c>
      <c r="P329">
        <v>1.17359158596272</v>
      </c>
      <c r="Q329" s="36" t="str">
        <f t="shared" si="122"/>
        <v xml:space="preserve"> 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 xml:space="preserve"> </v>
      </c>
      <c r="V329" s="37" t="str">
        <f t="shared" si="127"/>
        <v xml:space="preserve"> </v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 t="str">
        <f t="shared" si="116"/>
        <v xml:space="preserve"> 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1078</v>
      </c>
      <c r="AP329" t="s">
        <v>1252</v>
      </c>
      <c r="AQ329" t="e">
        <v>#VALUE!</v>
      </c>
      <c r="AR329">
        <v>-109.85336097261205</v>
      </c>
      <c r="AS329">
        <v>-14.610017702801203</v>
      </c>
      <c r="AT329" t="e">
        <v>#VALUE!</v>
      </c>
      <c r="AU329">
        <v>109.85336097261205</v>
      </c>
      <c r="AV329" t="s">
        <v>1665</v>
      </c>
    </row>
    <row r="330" spans="1:48" x14ac:dyDescent="0.25">
      <c r="A330">
        <v>3.3300000000000206E-9</v>
      </c>
      <c r="B330" t="s">
        <v>837</v>
      </c>
      <c r="C330">
        <v>6</v>
      </c>
      <c r="D330" s="2">
        <v>1</v>
      </c>
      <c r="E330">
        <v>10</v>
      </c>
      <c r="F330">
        <v>17</v>
      </c>
      <c r="G330">
        <v>24.5</v>
      </c>
      <c r="H330">
        <v>24.99</v>
      </c>
      <c r="I330">
        <v>7887.3301054800004</v>
      </c>
      <c r="J330" t="s">
        <v>1234</v>
      </c>
      <c r="K330" t="s">
        <v>1234</v>
      </c>
      <c r="L330" t="s">
        <v>1234</v>
      </c>
      <c r="M330" t="s">
        <v>1234</v>
      </c>
      <c r="N330">
        <v>-8.4870000000000001</v>
      </c>
      <c r="O330" t="s">
        <v>119</v>
      </c>
      <c r="P330">
        <v>0</v>
      </c>
      <c r="Q330" s="36" t="str">
        <f t="shared" si="122"/>
        <v xml:space="preserve"> </v>
      </c>
      <c r="R330" t="str">
        <f t="shared" si="123"/>
        <v xml:space="preserve"> </v>
      </c>
      <c r="S330" s="37" t="str">
        <f t="shared" si="124"/>
        <v/>
      </c>
      <c r="T330" s="37" t="str">
        <f t="shared" si="125"/>
        <v/>
      </c>
      <c r="U330" s="37" t="str">
        <f t="shared" si="126"/>
        <v xml:space="preserve"> </v>
      </c>
      <c r="V330" s="37" t="str">
        <f t="shared" si="127"/>
        <v xml:space="preserve"> </v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 t="str">
        <f t="shared" si="115"/>
        <v xml:space="preserve"> 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837</v>
      </c>
      <c r="AP330" t="s">
        <v>1244</v>
      </c>
      <c r="AQ330" t="e">
        <v>#VALUE!</v>
      </c>
      <c r="AR330" t="e">
        <v>#VALUE!</v>
      </c>
      <c r="AS330">
        <v>-1.9607843137254832</v>
      </c>
      <c r="AT330" t="e">
        <v>#VALUE!</v>
      </c>
      <c r="AU330" t="e">
        <v>#VALUE!</v>
      </c>
      <c r="AV330" t="s">
        <v>1666</v>
      </c>
    </row>
    <row r="331" spans="1:48" x14ac:dyDescent="0.25">
      <c r="A331">
        <v>3.3400000000000207E-9</v>
      </c>
      <c r="B331" t="s">
        <v>548</v>
      </c>
      <c r="C331">
        <v>12</v>
      </c>
      <c r="D331" s="2">
        <v>1</v>
      </c>
      <c r="E331">
        <v>7</v>
      </c>
      <c r="F331">
        <v>20</v>
      </c>
      <c r="G331">
        <v>154.5</v>
      </c>
      <c r="H331">
        <v>141.4</v>
      </c>
      <c r="I331">
        <v>23194.9162158</v>
      </c>
      <c r="J331">
        <v>23.418350447167935</v>
      </c>
      <c r="K331">
        <v>22.913628261221845</v>
      </c>
      <c r="L331">
        <v>16.701568313667874</v>
      </c>
      <c r="M331">
        <v>16.039793717028214</v>
      </c>
      <c r="N331">
        <v>6.0380000000000003</v>
      </c>
      <c r="O331">
        <v>20.760000000000005</v>
      </c>
      <c r="P331">
        <v>1.42008486562942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/>
      </c>
      <c r="X331" s="37" t="str">
        <f t="shared" si="129"/>
        <v/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548</v>
      </c>
      <c r="AP331" t="s">
        <v>1239</v>
      </c>
      <c r="AQ331">
        <v>-0.63061568299012105</v>
      </c>
      <c r="AR331">
        <v>-11.118531359166738</v>
      </c>
      <c r="AS331">
        <v>9.2644978783592578</v>
      </c>
      <c r="AT331">
        <v>0.63061568299012105</v>
      </c>
      <c r="AU331">
        <v>11.118531359166738</v>
      </c>
      <c r="AV331" t="s">
        <v>1667</v>
      </c>
    </row>
    <row r="332" spans="1:48" x14ac:dyDescent="0.25">
      <c r="A332">
        <v>3.3500000000000209E-9</v>
      </c>
      <c r="B332" t="s">
        <v>310</v>
      </c>
      <c r="C332">
        <v>14</v>
      </c>
      <c r="D332" s="2">
        <v>1</v>
      </c>
      <c r="E332">
        <v>7</v>
      </c>
      <c r="F332">
        <v>22</v>
      </c>
      <c r="G332">
        <v>83</v>
      </c>
      <c r="H332">
        <v>83.71</v>
      </c>
      <c r="I332">
        <v>163994.09492003999</v>
      </c>
      <c r="J332">
        <v>36.618547681539802</v>
      </c>
      <c r="K332">
        <v>33.497398959583826</v>
      </c>
      <c r="L332">
        <v>20.251530865816555</v>
      </c>
      <c r="M332">
        <v>18.642282818483917</v>
      </c>
      <c r="N332">
        <v>2.286</v>
      </c>
      <c r="O332">
        <v>9.2212135690396586</v>
      </c>
      <c r="P332">
        <v>1.8277386214311315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310</v>
      </c>
      <c r="AP332" t="s">
        <v>1246</v>
      </c>
      <c r="AQ332">
        <v>-57.352970138676639</v>
      </c>
      <c r="AR332">
        <v>-34.737069317185075</v>
      </c>
      <c r="AS332">
        <v>-0.84816628837652841</v>
      </c>
      <c r="AT332">
        <v>57.352970138676639</v>
      </c>
      <c r="AU332">
        <v>34.737069317185075</v>
      </c>
      <c r="AV332" t="s">
        <v>1668</v>
      </c>
    </row>
    <row r="333" spans="1:48" x14ac:dyDescent="0.25">
      <c r="A333">
        <v>3.3600000000000211E-9</v>
      </c>
      <c r="B333" t="s">
        <v>355</v>
      </c>
      <c r="C333">
        <v>17</v>
      </c>
      <c r="D333" s="2">
        <v>1</v>
      </c>
      <c r="E333">
        <v>6</v>
      </c>
      <c r="F333">
        <v>24</v>
      </c>
      <c r="G333">
        <v>80</v>
      </c>
      <c r="H333">
        <v>62.31</v>
      </c>
      <c r="I333">
        <v>50057.240282430008</v>
      </c>
      <c r="J333">
        <v>24.435294117647057</v>
      </c>
      <c r="K333">
        <v>15.083514887436456</v>
      </c>
      <c r="L333">
        <v>9.1287591774426584</v>
      </c>
      <c r="M333">
        <v>6.6973495429046679</v>
      </c>
      <c r="N333">
        <v>2.5500000000000003</v>
      </c>
      <c r="O333">
        <v>93.181818181818187</v>
      </c>
      <c r="P333">
        <v>2.7266891349703095</v>
      </c>
      <c r="Q333" s="36">
        <f t="shared" si="122"/>
        <v>70.833333336693329</v>
      </c>
      <c r="R333" t="str">
        <f t="shared" si="123"/>
        <v xml:space="preserve"> </v>
      </c>
      <c r="S333" s="37">
        <f t="shared" si="124"/>
        <v>0.28390306867856835</v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>
        <f t="shared" si="129"/>
        <v>-0.39264726888023971</v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>
        <f t="shared" si="131"/>
        <v>44</v>
      </c>
      <c r="AC333">
        <f t="shared" si="115"/>
        <v>3</v>
      </c>
      <c r="AD333" s="1" t="str">
        <f t="shared" si="132"/>
        <v xml:space="preserve"> </v>
      </c>
      <c r="AE333">
        <f t="shared" si="116"/>
        <v>97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>
        <f t="shared" si="135"/>
        <v>93.181818185178187</v>
      </c>
      <c r="AL333" t="str">
        <f t="shared" si="136"/>
        <v xml:space="preserve"> </v>
      </c>
      <c r="AM333">
        <f t="shared" si="120"/>
        <v>1</v>
      </c>
      <c r="AN333" t="str">
        <f t="shared" si="121"/>
        <v xml:space="preserve"> </v>
      </c>
      <c r="AO333" t="s">
        <v>355</v>
      </c>
      <c r="AP333" t="s">
        <v>1241</v>
      </c>
      <c r="AQ333">
        <v>-5.0005079137048547</v>
      </c>
      <c r="AR333">
        <v>39.264726888023972</v>
      </c>
      <c r="AS333">
        <v>28.390306531856837</v>
      </c>
      <c r="AT333">
        <v>5.0005079137048547</v>
      </c>
      <c r="AU333">
        <v>-39.264726888023972</v>
      </c>
      <c r="AV333" t="s">
        <v>1669</v>
      </c>
    </row>
    <row r="334" spans="1:48" x14ac:dyDescent="0.25">
      <c r="A334">
        <v>3.3700000000000212E-9</v>
      </c>
      <c r="B334" t="s">
        <v>541</v>
      </c>
      <c r="C334">
        <v>31</v>
      </c>
      <c r="D334" s="2">
        <v>5</v>
      </c>
      <c r="E334">
        <v>8</v>
      </c>
      <c r="F334">
        <v>44</v>
      </c>
      <c r="G334">
        <v>650</v>
      </c>
      <c r="H334">
        <v>579.84</v>
      </c>
      <c r="I334">
        <v>256170.41743872</v>
      </c>
      <c r="J334" t="s">
        <v>1234</v>
      </c>
      <c r="K334" t="s">
        <v>1234</v>
      </c>
      <c r="L334" t="s">
        <v>1234</v>
      </c>
      <c r="M334">
        <v>39.585869546330692</v>
      </c>
      <c r="N334">
        <v>10.092000000000001</v>
      </c>
      <c r="O334">
        <v>27.071266683455054</v>
      </c>
      <c r="P334">
        <v>0</v>
      </c>
      <c r="Q334" s="36">
        <f t="shared" si="122"/>
        <v>70.454545457915458</v>
      </c>
      <c r="R334" t="str">
        <f t="shared" si="123"/>
        <v xml:space="preserve"> </v>
      </c>
      <c r="S334" s="37">
        <f t="shared" si="124"/>
        <v>0.12099889961724059</v>
      </c>
      <c r="T334" s="37" t="str">
        <f t="shared" si="125"/>
        <v/>
      </c>
      <c r="U334" s="37" t="str">
        <f t="shared" si="126"/>
        <v xml:space="preserve"> </v>
      </c>
      <c r="V334" s="37" t="str">
        <f t="shared" si="127"/>
        <v xml:space="preserve"> </v>
      </c>
      <c r="W334" s="37" t="str">
        <f t="shared" si="128"/>
        <v xml:space="preserve"> </v>
      </c>
      <c r="X334" s="37" t="str">
        <f t="shared" si="129"/>
        <v xml:space="preserve"> </v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>
        <f t="shared" si="115"/>
        <v>99</v>
      </c>
      <c r="AD334" s="1" t="str">
        <f t="shared" si="132"/>
        <v xml:space="preserve"> </v>
      </c>
      <c r="AE334">
        <f t="shared" si="116"/>
        <v>101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541</v>
      </c>
      <c r="AP334" t="s">
        <v>1328</v>
      </c>
      <c r="AQ334" t="e">
        <v>#VALUE!</v>
      </c>
      <c r="AR334" t="e">
        <v>#VALUE!</v>
      </c>
      <c r="AS334">
        <v>12.099889624724058</v>
      </c>
      <c r="AT334" t="e">
        <v>#VALUE!</v>
      </c>
      <c r="AU334" t="e">
        <v>#VALUE!</v>
      </c>
      <c r="AV334" t="s">
        <v>1670</v>
      </c>
    </row>
    <row r="335" spans="1:48" x14ac:dyDescent="0.25">
      <c r="A335">
        <v>3.3800000000000214E-9</v>
      </c>
      <c r="B335" t="s">
        <v>358</v>
      </c>
      <c r="C335">
        <v>11</v>
      </c>
      <c r="D335" s="2">
        <v>0</v>
      </c>
      <c r="E335">
        <v>2</v>
      </c>
      <c r="F335">
        <v>13</v>
      </c>
      <c r="G335">
        <v>26.5</v>
      </c>
      <c r="H335">
        <v>21.92</v>
      </c>
      <c r="I335">
        <v>8400.0112705600004</v>
      </c>
      <c r="J335">
        <v>16.758409785932724</v>
      </c>
      <c r="K335">
        <v>16.24907338769459</v>
      </c>
      <c r="L335">
        <v>11.079754926856303</v>
      </c>
      <c r="M335">
        <v>10.499951023658484</v>
      </c>
      <c r="N335">
        <v>1.3080000000000001</v>
      </c>
      <c r="O335">
        <v>-0.90909090909090995</v>
      </c>
      <c r="P335">
        <v>4.0739051094890506</v>
      </c>
      <c r="Q335" s="36">
        <f t="shared" si="122"/>
        <v>84.615384618764608</v>
      </c>
      <c r="R335" t="str">
        <f t="shared" si="123"/>
        <v xml:space="preserve"> </v>
      </c>
      <c r="S335" s="37">
        <f t="shared" si="124"/>
        <v>0.20894160921941601</v>
      </c>
      <c r="T335" s="37" t="str">
        <f t="shared" si="125"/>
        <v/>
      </c>
      <c r="U335" s="37" t="str">
        <f t="shared" si="126"/>
        <v/>
      </c>
      <c r="V335" s="37">
        <f t="shared" si="127"/>
        <v>-0.27987707826355457</v>
      </c>
      <c r="W335" s="37" t="str">
        <f t="shared" si="128"/>
        <v/>
      </c>
      <c r="X335" s="37">
        <f t="shared" si="129"/>
        <v>-0.26284402029225673</v>
      </c>
      <c r="Y335" t="str">
        <f t="shared" si="113"/>
        <v xml:space="preserve"> </v>
      </c>
      <c r="Z335" s="1">
        <f t="shared" si="130"/>
        <v>95</v>
      </c>
      <c r="AA335" t="str">
        <f t="shared" si="114"/>
        <v xml:space="preserve"> </v>
      </c>
      <c r="AB335" s="1">
        <f t="shared" si="131"/>
        <v>86</v>
      </c>
      <c r="AC335">
        <f t="shared" si="115"/>
        <v>22</v>
      </c>
      <c r="AD335" s="1" t="str">
        <f t="shared" si="132"/>
        <v xml:space="preserve"> </v>
      </c>
      <c r="AE335">
        <f t="shared" si="116"/>
        <v>29</v>
      </c>
      <c r="AF335" t="str">
        <f t="shared" si="117"/>
        <v xml:space="preserve"> </v>
      </c>
      <c r="AG335">
        <f t="shared" si="133"/>
        <v>4.0739051128690509</v>
      </c>
      <c r="AH335" t="str">
        <f t="shared" si="134"/>
        <v xml:space="preserve"> </v>
      </c>
      <c r="AI335">
        <f t="shared" si="118"/>
        <v>43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358</v>
      </c>
      <c r="AP335" t="s">
        <v>1246</v>
      </c>
      <c r="AQ335">
        <v>27.987707826355457</v>
      </c>
      <c r="AR335">
        <v>26.284402029225674</v>
      </c>
      <c r="AS335">
        <v>20.894160583941602</v>
      </c>
      <c r="AT335">
        <v>-27.987707826355457</v>
      </c>
      <c r="AU335">
        <v>-26.284402029225674</v>
      </c>
      <c r="AV335" t="s">
        <v>1671</v>
      </c>
    </row>
    <row r="336" spans="1:48" x14ac:dyDescent="0.25">
      <c r="A336">
        <v>3.3900000000000216E-9</v>
      </c>
      <c r="B336" t="s">
        <v>357</v>
      </c>
      <c r="C336">
        <v>28</v>
      </c>
      <c r="D336" s="2">
        <v>2</v>
      </c>
      <c r="E336">
        <v>5</v>
      </c>
      <c r="F336">
        <v>35</v>
      </c>
      <c r="G336">
        <v>164</v>
      </c>
      <c r="H336">
        <v>141.61000000000001</v>
      </c>
      <c r="I336">
        <v>223246.75045771006</v>
      </c>
      <c r="J336" t="s">
        <v>1234</v>
      </c>
      <c r="K336" t="s">
        <v>1234</v>
      </c>
      <c r="L336" t="s">
        <v>1234</v>
      </c>
      <c r="M336">
        <v>33.014163376994354</v>
      </c>
      <c r="N336">
        <v>3.0209999999999999</v>
      </c>
      <c r="O336">
        <v>66.354625550660785</v>
      </c>
      <c r="P336">
        <v>0.73158675234799797</v>
      </c>
      <c r="Q336" s="36">
        <f t="shared" si="122"/>
        <v>80.000000003389999</v>
      </c>
      <c r="R336" t="str">
        <f t="shared" si="123"/>
        <v xml:space="preserve"> </v>
      </c>
      <c r="S336" s="37">
        <f t="shared" si="124"/>
        <v>0.1581103063347073</v>
      </c>
      <c r="T336" s="37" t="str">
        <f t="shared" si="125"/>
        <v/>
      </c>
      <c r="U336" s="37" t="str">
        <f t="shared" si="126"/>
        <v xml:space="preserve"> </v>
      </c>
      <c r="V336" s="37" t="str">
        <f t="shared" si="127"/>
        <v xml:space="preserve"> </v>
      </c>
      <c r="W336" s="37" t="str">
        <f t="shared" si="128"/>
        <v xml:space="preserve"> </v>
      </c>
      <c r="X336" s="37" t="str">
        <f t="shared" si="129"/>
        <v xml:space="preserve"> </v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>
        <f t="shared" si="115"/>
        <v>47</v>
      </c>
      <c r="AD336" s="1" t="str">
        <f t="shared" si="132"/>
        <v xml:space="preserve"> </v>
      </c>
      <c r="AE336">
        <f t="shared" si="116"/>
        <v>44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>
        <f t="shared" si="135"/>
        <v>66.354625554050784</v>
      </c>
      <c r="AL336" t="str">
        <f t="shared" si="136"/>
        <v xml:space="preserve"> </v>
      </c>
      <c r="AM336">
        <f t="shared" si="120"/>
        <v>14</v>
      </c>
      <c r="AN336" t="str">
        <f t="shared" si="121"/>
        <v xml:space="preserve"> </v>
      </c>
      <c r="AO336" t="s">
        <v>357</v>
      </c>
      <c r="AP336" t="s">
        <v>1244</v>
      </c>
      <c r="AQ336" t="e">
        <v>#VALUE!</v>
      </c>
      <c r="AR336" t="e">
        <v>#VALUE!</v>
      </c>
      <c r="AS336">
        <v>15.811030294470729</v>
      </c>
      <c r="AT336" t="e">
        <v>#VALUE!</v>
      </c>
      <c r="AU336" t="e">
        <v>#VALUE!</v>
      </c>
      <c r="AV336" t="s">
        <v>1672</v>
      </c>
    </row>
    <row r="337" spans="1:48" x14ac:dyDescent="0.25">
      <c r="A337">
        <v>3.4000000000000218E-9</v>
      </c>
      <c r="B337" t="s">
        <v>1167</v>
      </c>
      <c r="C337">
        <v>6</v>
      </c>
      <c r="D337" s="2">
        <v>2</v>
      </c>
      <c r="E337">
        <v>7</v>
      </c>
      <c r="F337">
        <v>15</v>
      </c>
      <c r="G337">
        <v>25.5</v>
      </c>
      <c r="H337">
        <v>20.62</v>
      </c>
      <c r="I337">
        <v>12204.35055402</v>
      </c>
      <c r="J337">
        <v>23.378684807256239</v>
      </c>
      <c r="K337">
        <v>14.644886363636365</v>
      </c>
      <c r="L337">
        <v>16.384514016097697</v>
      </c>
      <c r="M337">
        <v>10.696394999094039</v>
      </c>
      <c r="N337">
        <v>1.4079999999999999</v>
      </c>
      <c r="O337">
        <v>56.444444444444429</v>
      </c>
      <c r="P337">
        <v>2.5509214354995149</v>
      </c>
      <c r="Q337" s="36" t="str">
        <f t="shared" si="122"/>
        <v xml:space="preserve"> </v>
      </c>
      <c r="R337" t="str">
        <f t="shared" si="123"/>
        <v xml:space="preserve"> </v>
      </c>
      <c r="S337" s="37">
        <f t="shared" si="124"/>
        <v>0.2366634369596507</v>
      </c>
      <c r="T337" s="37" t="str">
        <f t="shared" si="125"/>
        <v/>
      </c>
      <c r="U337" s="37" t="str">
        <f t="shared" si="126"/>
        <v/>
      </c>
      <c r="V337" s="37" t="str">
        <f t="shared" si="127"/>
        <v/>
      </c>
      <c r="W337" s="37" t="str">
        <f t="shared" si="128"/>
        <v/>
      </c>
      <c r="X337" s="37" t="str">
        <f t="shared" si="129"/>
        <v/>
      </c>
      <c r="Y337" t="str">
        <f t="shared" si="113"/>
        <v xml:space="preserve"> </v>
      </c>
      <c r="Z337" s="1" t="str">
        <f t="shared" si="130"/>
        <v xml:space="preserve"> </v>
      </c>
      <c r="AA337" t="str">
        <f t="shared" si="114"/>
        <v xml:space="preserve"> </v>
      </c>
      <c r="AB337" s="1" t="str">
        <f t="shared" si="131"/>
        <v xml:space="preserve"> </v>
      </c>
      <c r="AC337">
        <f t="shared" si="115"/>
        <v>14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>
        <f t="shared" si="135"/>
        <v>56.444444447844425</v>
      </c>
      <c r="AL337" t="str">
        <f t="shared" si="136"/>
        <v xml:space="preserve"> </v>
      </c>
      <c r="AM337">
        <f t="shared" si="120"/>
        <v>18</v>
      </c>
      <c r="AN337" t="str">
        <f t="shared" si="121"/>
        <v xml:space="preserve"> </v>
      </c>
      <c r="AO337" t="s">
        <v>1167</v>
      </c>
      <c r="AP337" t="s">
        <v>1252</v>
      </c>
      <c r="AQ337">
        <v>-0.46016910201600592</v>
      </c>
      <c r="AR337">
        <v>-9.0091122168770355</v>
      </c>
      <c r="AS337">
        <v>23.666343355965068</v>
      </c>
      <c r="AT337">
        <v>0.46016910201600592</v>
      </c>
      <c r="AU337">
        <v>9.0091122168770355</v>
      </c>
      <c r="AV337" t="s">
        <v>1673</v>
      </c>
    </row>
    <row r="338" spans="1:48" x14ac:dyDescent="0.25">
      <c r="A338">
        <v>3.4100000000000219E-9</v>
      </c>
      <c r="B338" t="s">
        <v>617</v>
      </c>
      <c r="C338">
        <v>9</v>
      </c>
      <c r="D338" s="2">
        <v>1</v>
      </c>
      <c r="E338">
        <v>4</v>
      </c>
      <c r="F338">
        <v>14</v>
      </c>
      <c r="G338">
        <v>21</v>
      </c>
      <c r="H338">
        <v>21.78</v>
      </c>
      <c r="I338">
        <v>7790.2294535999999</v>
      </c>
      <c r="J338">
        <v>13.793540215326157</v>
      </c>
      <c r="K338">
        <v>14.106217616580311</v>
      </c>
      <c r="L338">
        <v>8.4531511672999198</v>
      </c>
      <c r="M338">
        <v>9.1875242265032107</v>
      </c>
      <c r="N338">
        <v>1.579</v>
      </c>
      <c r="O338">
        <v>-12.277777777777782</v>
      </c>
      <c r="P338">
        <v>1.1065197428833791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>
        <f t="shared" si="127"/>
        <v>-0.40728000998711777</v>
      </c>
      <c r="W338" s="37" t="str">
        <f t="shared" si="128"/>
        <v/>
      </c>
      <c r="X338" s="37">
        <f t="shared" si="129"/>
        <v>-0.43759668228359883</v>
      </c>
      <c r="Y338" t="str">
        <f t="shared" si="113"/>
        <v xml:space="preserve"> </v>
      </c>
      <c r="Z338" s="1">
        <f t="shared" si="130"/>
        <v>58</v>
      </c>
      <c r="AA338" t="str">
        <f t="shared" si="114"/>
        <v xml:space="preserve"> </v>
      </c>
      <c r="AB338" s="1">
        <f t="shared" si="131"/>
        <v>32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617</v>
      </c>
      <c r="AP338" t="s">
        <v>1237</v>
      </c>
      <c r="AQ338">
        <v>40.728000998711778</v>
      </c>
      <c r="AR338">
        <v>43.759668228359885</v>
      </c>
      <c r="AS338">
        <v>-3.5812672176308569</v>
      </c>
      <c r="AT338">
        <v>-40.728000998711778</v>
      </c>
      <c r="AU338">
        <v>-43.759668228359885</v>
      </c>
      <c r="AV338" t="s">
        <v>1674</v>
      </c>
    </row>
    <row r="339" spans="1:48" x14ac:dyDescent="0.25">
      <c r="A339">
        <v>3.4200000000000221E-9</v>
      </c>
      <c r="B339" t="s">
        <v>361</v>
      </c>
      <c r="C339">
        <v>16</v>
      </c>
      <c r="D339" s="2">
        <v>1</v>
      </c>
      <c r="E339">
        <v>4</v>
      </c>
      <c r="F339">
        <v>21</v>
      </c>
      <c r="G339">
        <v>371.5</v>
      </c>
      <c r="H339">
        <v>296.87</v>
      </c>
      <c r="I339">
        <v>49492.973576340002</v>
      </c>
      <c r="J339">
        <v>13.045216856351891</v>
      </c>
      <c r="K339">
        <v>12.21988968469581</v>
      </c>
      <c r="L339">
        <v>11.313502059740664</v>
      </c>
      <c r="M339">
        <v>10.791332402680442</v>
      </c>
      <c r="N339">
        <v>22.757000000000001</v>
      </c>
      <c r="O339">
        <v>7.2937293729372961</v>
      </c>
      <c r="P339">
        <v>2.0823929666183854</v>
      </c>
      <c r="Q339" s="36">
        <f t="shared" si="122"/>
        <v>76.190476193896188</v>
      </c>
      <c r="R339" t="str">
        <f t="shared" si="123"/>
        <v xml:space="preserve"> </v>
      </c>
      <c r="S339" s="37">
        <f t="shared" si="124"/>
        <v>0.25138950050626668</v>
      </c>
      <c r="T339" s="37" t="str">
        <f t="shared" si="125"/>
        <v/>
      </c>
      <c r="U339" s="37" t="str">
        <f t="shared" si="126"/>
        <v/>
      </c>
      <c r="V339" s="37">
        <f t="shared" si="127"/>
        <v>-0.43943609224979929</v>
      </c>
      <c r="W339" s="37" t="str">
        <f t="shared" si="128"/>
        <v/>
      </c>
      <c r="X339" s="37">
        <f t="shared" si="129"/>
        <v>-0.24729240404417629</v>
      </c>
      <c r="Y339" t="str">
        <f t="shared" si="113"/>
        <v xml:space="preserve"> </v>
      </c>
      <c r="Z339" s="1">
        <f t="shared" si="130"/>
        <v>52</v>
      </c>
      <c r="AA339" t="str">
        <f t="shared" si="114"/>
        <v xml:space="preserve"> </v>
      </c>
      <c r="AB339" s="1">
        <f t="shared" si="131"/>
        <v>92</v>
      </c>
      <c r="AC339">
        <f t="shared" si="115"/>
        <v>7</v>
      </c>
      <c r="AD339" s="1" t="str">
        <f t="shared" si="132"/>
        <v xml:space="preserve"> </v>
      </c>
      <c r="AE339">
        <f t="shared" si="116"/>
        <v>73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361</v>
      </c>
      <c r="AP339" t="s">
        <v>1237</v>
      </c>
      <c r="AQ339">
        <v>43.94360922497993</v>
      </c>
      <c r="AR339">
        <v>24.729240404417631</v>
      </c>
      <c r="AS339">
        <v>25.138949708626669</v>
      </c>
      <c r="AT339">
        <v>-43.94360922497993</v>
      </c>
      <c r="AU339">
        <v>-24.729240404417631</v>
      </c>
      <c r="AV339" t="s">
        <v>1675</v>
      </c>
    </row>
    <row r="340" spans="1:48" x14ac:dyDescent="0.25">
      <c r="A340">
        <v>3.4300000000000223E-9</v>
      </c>
      <c r="B340" t="s">
        <v>500</v>
      </c>
      <c r="C340">
        <v>16</v>
      </c>
      <c r="D340" s="2">
        <v>2</v>
      </c>
      <c r="E340">
        <v>10</v>
      </c>
      <c r="F340">
        <v>28</v>
      </c>
      <c r="G340">
        <v>15</v>
      </c>
      <c r="H340">
        <v>13.39</v>
      </c>
      <c r="I340">
        <v>5198.8556562800004</v>
      </c>
      <c r="J340" t="s">
        <v>1234</v>
      </c>
      <c r="K340" t="s">
        <v>1234</v>
      </c>
      <c r="L340">
        <v>15.672411404209964</v>
      </c>
      <c r="M340">
        <v>19.647840087652487</v>
      </c>
      <c r="N340">
        <v>-0.221</v>
      </c>
      <c r="O340">
        <v>90.142729705619971</v>
      </c>
      <c r="P340">
        <v>0.21657953696788651</v>
      </c>
      <c r="Q340" s="36" t="str">
        <f t="shared" si="122"/>
        <v xml:space="preserve"> </v>
      </c>
      <c r="R340" t="str">
        <f t="shared" si="123"/>
        <v xml:space="preserve"> </v>
      </c>
      <c r="S340" s="37">
        <f t="shared" si="124"/>
        <v>0.12023898774665426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 t="str">
        <f t="shared" si="131"/>
        <v xml:space="preserve"> </v>
      </c>
      <c r="AC340">
        <f t="shared" si="115"/>
        <v>101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>
        <f t="shared" si="135"/>
        <v>90.142729709049974</v>
      </c>
      <c r="AL340" t="str">
        <f t="shared" si="136"/>
        <v xml:space="preserve"> </v>
      </c>
      <c r="AM340">
        <f t="shared" si="120"/>
        <v>3</v>
      </c>
      <c r="AN340" t="str">
        <f t="shared" si="121"/>
        <v xml:space="preserve"> </v>
      </c>
      <c r="AO340" t="s">
        <v>500</v>
      </c>
      <c r="AP340" t="s">
        <v>1291</v>
      </c>
      <c r="AQ340" t="e">
        <v>#VALUE!</v>
      </c>
      <c r="AR340">
        <v>-4.2713657415812678</v>
      </c>
      <c r="AS340">
        <v>12.023898431665426</v>
      </c>
      <c r="AT340" t="e">
        <v>#VALUE!</v>
      </c>
      <c r="AU340">
        <v>4.2713657415812678</v>
      </c>
      <c r="AV340" t="s">
        <v>1676</v>
      </c>
    </row>
    <row r="341" spans="1:48" x14ac:dyDescent="0.25">
      <c r="A341">
        <v>3.4400000000000224E-9</v>
      </c>
      <c r="B341" t="s">
        <v>1168</v>
      </c>
      <c r="C341">
        <v>29</v>
      </c>
      <c r="D341" s="2">
        <v>2</v>
      </c>
      <c r="E341">
        <v>3</v>
      </c>
      <c r="F341">
        <v>34</v>
      </c>
      <c r="G341">
        <v>589</v>
      </c>
      <c r="H341">
        <v>544.33000000000004</v>
      </c>
      <c r="I341">
        <v>106198.78300000001</v>
      </c>
      <c r="J341" t="s">
        <v>1234</v>
      </c>
      <c r="K341" t="s">
        <v>1234</v>
      </c>
      <c r="L341" t="s">
        <v>1234</v>
      </c>
      <c r="M341" t="s">
        <v>1234</v>
      </c>
      <c r="N341">
        <v>4.5289999999999999</v>
      </c>
      <c r="O341">
        <v>36.415662650602393</v>
      </c>
      <c r="P341">
        <v>0</v>
      </c>
      <c r="Q341" s="36">
        <f t="shared" si="122"/>
        <v>85.294117650498819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28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1168</v>
      </c>
      <c r="AP341" t="s">
        <v>1252</v>
      </c>
      <c r="AQ341" t="e">
        <v>#VALUE!</v>
      </c>
      <c r="AR341" t="e">
        <v>#VALUE!</v>
      </c>
      <c r="AS341">
        <v>8.2064189002994503</v>
      </c>
      <c r="AT341" t="e">
        <v>#VALUE!</v>
      </c>
      <c r="AU341" t="e">
        <v>#VALUE!</v>
      </c>
      <c r="AV341" t="s">
        <v>1677</v>
      </c>
    </row>
    <row r="342" spans="1:48" x14ac:dyDescent="0.25">
      <c r="A342">
        <v>3.4500000000000226E-9</v>
      </c>
      <c r="B342" t="s">
        <v>565</v>
      </c>
      <c r="C342">
        <v>8</v>
      </c>
      <c r="D342" s="2">
        <v>1</v>
      </c>
      <c r="E342">
        <v>1</v>
      </c>
      <c r="F342">
        <v>10</v>
      </c>
      <c r="G342">
        <v>46</v>
      </c>
      <c r="H342">
        <v>40.869999999999997</v>
      </c>
      <c r="I342">
        <v>9981.3054855800001</v>
      </c>
      <c r="J342">
        <v>10.108830076675735</v>
      </c>
      <c r="K342">
        <v>7.5994793603570097</v>
      </c>
      <c r="L342">
        <v>7.5250200984186248</v>
      </c>
      <c r="M342">
        <v>6.4191538841715019</v>
      </c>
      <c r="N342">
        <v>4.0430000000000001</v>
      </c>
      <c r="O342">
        <v>-30.829769033361842</v>
      </c>
      <c r="P342">
        <v>3.173476877905554</v>
      </c>
      <c r="Q342" s="36">
        <f t="shared" si="122"/>
        <v>80.000000003449998</v>
      </c>
      <c r="R342" t="str">
        <f t="shared" si="123"/>
        <v xml:space="preserve"> </v>
      </c>
      <c r="S342" s="37">
        <f t="shared" si="124"/>
        <v>0.12551994472722056</v>
      </c>
      <c r="T342" s="37" t="str">
        <f t="shared" si="125"/>
        <v/>
      </c>
      <c r="U342" s="37" t="str">
        <f t="shared" si="126"/>
        <v/>
      </c>
      <c r="V342" s="37">
        <f t="shared" si="127"/>
        <v>-0.56561509456203907</v>
      </c>
      <c r="W342" s="37" t="str">
        <f t="shared" si="128"/>
        <v/>
      </c>
      <c r="X342" s="37">
        <f t="shared" si="129"/>
        <v>-0.49934690797857373</v>
      </c>
      <c r="Y342" t="str">
        <f t="shared" si="113"/>
        <v xml:space="preserve"> </v>
      </c>
      <c r="Z342" s="1">
        <f t="shared" si="130"/>
        <v>16</v>
      </c>
      <c r="AA342" t="str">
        <f t="shared" si="114"/>
        <v xml:space="preserve"> </v>
      </c>
      <c r="AB342" s="1">
        <f t="shared" si="131"/>
        <v>19</v>
      </c>
      <c r="AC342">
        <f t="shared" si="115"/>
        <v>94</v>
      </c>
      <c r="AD342" s="1" t="str">
        <f t="shared" si="132"/>
        <v xml:space="preserve"> </v>
      </c>
      <c r="AE342">
        <f t="shared" si="116"/>
        <v>43</v>
      </c>
      <c r="AF342" t="str">
        <f t="shared" si="117"/>
        <v xml:space="preserve"> </v>
      </c>
      <c r="AG342">
        <f t="shared" si="133"/>
        <v>3.1734768813555538</v>
      </c>
      <c r="AH342" t="str">
        <f t="shared" si="134"/>
        <v xml:space="preserve"> </v>
      </c>
      <c r="AI342">
        <f t="shared" si="118"/>
        <v>80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565</v>
      </c>
      <c r="AP342" t="s">
        <v>1246</v>
      </c>
      <c r="AQ342">
        <v>56.561509456203908</v>
      </c>
      <c r="AR342">
        <v>49.934690797857371</v>
      </c>
      <c r="AS342">
        <v>12.551994127722054</v>
      </c>
      <c r="AT342">
        <v>-56.561509456203908</v>
      </c>
      <c r="AU342">
        <v>-49.934690797857371</v>
      </c>
      <c r="AV342" t="s">
        <v>1678</v>
      </c>
    </row>
    <row r="343" spans="1:48" x14ac:dyDescent="0.25">
      <c r="A343">
        <v>3.4600000000000228E-9</v>
      </c>
      <c r="B343" t="s">
        <v>359</v>
      </c>
      <c r="C343">
        <v>16</v>
      </c>
      <c r="D343" s="2">
        <v>3</v>
      </c>
      <c r="E343">
        <v>8</v>
      </c>
      <c r="F343">
        <v>27</v>
      </c>
      <c r="G343">
        <v>250</v>
      </c>
      <c r="H343">
        <v>245.36</v>
      </c>
      <c r="I343">
        <v>62317.842531680006</v>
      </c>
      <c r="J343">
        <v>26.577123050259967</v>
      </c>
      <c r="K343">
        <v>21.823356755314418</v>
      </c>
      <c r="L343">
        <v>16.209518850244116</v>
      </c>
      <c r="M343">
        <v>13.702223431406169</v>
      </c>
      <c r="N343">
        <v>9.2319999999999993</v>
      </c>
      <c r="O343">
        <v>-9.931707317073176</v>
      </c>
      <c r="P343">
        <v>1.6457450277143788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359</v>
      </c>
      <c r="AP343" t="s">
        <v>1237</v>
      </c>
      <c r="AQ343">
        <v>-14.204126446219556</v>
      </c>
      <c r="AR343">
        <v>-7.8448379727217299</v>
      </c>
      <c r="AS343">
        <v>1.8910987936093804</v>
      </c>
      <c r="AT343">
        <v>14.204126446219556</v>
      </c>
      <c r="AU343">
        <v>7.8448379727217299</v>
      </c>
      <c r="AV343" t="s">
        <v>1679</v>
      </c>
    </row>
    <row r="344" spans="1:48" x14ac:dyDescent="0.25">
      <c r="A344">
        <v>3.470000000000023E-9</v>
      </c>
      <c r="B344" t="s">
        <v>490</v>
      </c>
      <c r="C344">
        <v>10</v>
      </c>
      <c r="D344" s="2">
        <v>2</v>
      </c>
      <c r="E344">
        <v>16</v>
      </c>
      <c r="F344">
        <v>28</v>
      </c>
      <c r="G344">
        <v>63</v>
      </c>
      <c r="H344">
        <v>64.97</v>
      </c>
      <c r="I344">
        <v>14513.31285989</v>
      </c>
      <c r="J344">
        <v>16.788113695090438</v>
      </c>
      <c r="K344">
        <v>16.680359435173298</v>
      </c>
      <c r="L344">
        <v>10.717199682413657</v>
      </c>
      <c r="M344">
        <v>10.469895675780492</v>
      </c>
      <c r="N344">
        <v>3.895</v>
      </c>
      <c r="O344">
        <v>-3.8271604938271557</v>
      </c>
      <c r="P344">
        <v>2.9629059565953519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 t="str">
        <f t="shared" si="126"/>
        <v/>
      </c>
      <c r="V344" s="37">
        <f t="shared" si="127"/>
        <v>-0.27860067637800079</v>
      </c>
      <c r="W344" s="37" t="str">
        <f t="shared" si="128"/>
        <v/>
      </c>
      <c r="X344" s="37">
        <f t="shared" si="129"/>
        <v>-0.28696547136943584</v>
      </c>
      <c r="Y344" t="str">
        <f t="shared" si="113"/>
        <v xml:space="preserve"> </v>
      </c>
      <c r="Z344" s="1">
        <f t="shared" si="130"/>
        <v>97</v>
      </c>
      <c r="AA344" t="str">
        <f t="shared" si="114"/>
        <v xml:space="preserve"> </v>
      </c>
      <c r="AB344" s="1">
        <f t="shared" si="131"/>
        <v>78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490</v>
      </c>
      <c r="AP344" t="s">
        <v>1252</v>
      </c>
      <c r="AQ344">
        <v>27.860067637800078</v>
      </c>
      <c r="AR344">
        <v>28.696547136943586</v>
      </c>
      <c r="AS344">
        <v>-3.0321686932430314</v>
      </c>
      <c r="AT344">
        <v>-27.860067637800078</v>
      </c>
      <c r="AU344">
        <v>-28.696547136943586</v>
      </c>
      <c r="AV344" t="s">
        <v>1680</v>
      </c>
    </row>
    <row r="345" spans="1:48" x14ac:dyDescent="0.25">
      <c r="A345">
        <v>3.4800000000000231E-9</v>
      </c>
      <c r="B345" t="s">
        <v>444</v>
      </c>
      <c r="C345">
        <v>6</v>
      </c>
      <c r="D345" s="2">
        <v>7</v>
      </c>
      <c r="E345">
        <v>6</v>
      </c>
      <c r="F345">
        <v>19</v>
      </c>
      <c r="G345">
        <v>101.5</v>
      </c>
      <c r="H345">
        <v>94.22</v>
      </c>
      <c r="I345">
        <v>19609.182573259997</v>
      </c>
      <c r="J345">
        <v>15.993888983194704</v>
      </c>
      <c r="K345">
        <v>14.770340178711395</v>
      </c>
      <c r="L345" t="s">
        <v>1234</v>
      </c>
      <c r="M345" t="s">
        <v>1234</v>
      </c>
      <c r="N345">
        <v>6.3790000000000004</v>
      </c>
      <c r="O345">
        <v>9.4731422687489353</v>
      </c>
      <c r="P345">
        <v>3.0365102950541289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>
        <f t="shared" si="127"/>
        <v>-0.31272917826758562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>
        <f t="shared" si="130"/>
        <v>86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3.0365102985341288</v>
      </c>
      <c r="AH345" t="str">
        <f t="shared" si="134"/>
        <v xml:space="preserve"> </v>
      </c>
      <c r="AI345">
        <f t="shared" si="118"/>
        <v>92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444</v>
      </c>
      <c r="AP345" t="s">
        <v>1239</v>
      </c>
      <c r="AQ345">
        <v>31.272917826758562</v>
      </c>
      <c r="AR345" t="e">
        <v>#VALUE!</v>
      </c>
      <c r="AS345">
        <v>7.7265973254086129</v>
      </c>
      <c r="AT345">
        <v>-31.272917826758562</v>
      </c>
      <c r="AU345" t="e">
        <v>#VALUE!</v>
      </c>
      <c r="AV345" t="s">
        <v>1681</v>
      </c>
    </row>
    <row r="346" spans="1:48" x14ac:dyDescent="0.25">
      <c r="A346">
        <v>3.4900000000000233E-9</v>
      </c>
      <c r="B346" t="s">
        <v>363</v>
      </c>
      <c r="C346">
        <v>2</v>
      </c>
      <c r="D346" s="2">
        <v>2</v>
      </c>
      <c r="E346">
        <v>8</v>
      </c>
      <c r="F346">
        <v>12</v>
      </c>
      <c r="G346">
        <v>60</v>
      </c>
      <c r="H346">
        <v>54.42</v>
      </c>
      <c r="I346">
        <v>16430.972642700002</v>
      </c>
      <c r="J346">
        <v>18.579720040969612</v>
      </c>
      <c r="K346">
        <v>14.893267651888342</v>
      </c>
      <c r="L346">
        <v>8.3547936669633476</v>
      </c>
      <c r="M346">
        <v>7.5736188020626738</v>
      </c>
      <c r="N346">
        <v>2.9290000000000003</v>
      </c>
      <c r="O346">
        <v>-36.326086956521742</v>
      </c>
      <c r="P346">
        <v>2.9750091877986033</v>
      </c>
      <c r="Q346" s="36" t="str">
        <f t="shared" si="122"/>
        <v xml:space="preserve"> </v>
      </c>
      <c r="R346" t="str">
        <f t="shared" si="123"/>
        <v xml:space="preserve"> </v>
      </c>
      <c r="S346" s="37">
        <f t="shared" si="124"/>
        <v>0.10253583590455333</v>
      </c>
      <c r="T346" s="37" t="str">
        <f t="shared" si="125"/>
        <v/>
      </c>
      <c r="U346" s="37" t="str">
        <f t="shared" si="126"/>
        <v/>
      </c>
      <c r="V346" s="37">
        <f t="shared" si="127"/>
        <v>-0.2016138492937829</v>
      </c>
      <c r="W346" s="37" t="str">
        <f t="shared" si="128"/>
        <v/>
      </c>
      <c r="X346" s="37">
        <f t="shared" si="129"/>
        <v>-0.44414058329953787</v>
      </c>
      <c r="Y346" t="str">
        <f t="shared" si="113"/>
        <v xml:space="preserve"> </v>
      </c>
      <c r="Z346" s="1">
        <f t="shared" si="130"/>
        <v>116</v>
      </c>
      <c r="AA346" t="str">
        <f t="shared" si="114"/>
        <v xml:space="preserve"> </v>
      </c>
      <c r="AB346" s="1">
        <f t="shared" si="131"/>
        <v>30</v>
      </c>
      <c r="AC346">
        <f t="shared" si="115"/>
        <v>135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363</v>
      </c>
      <c r="AP346" t="s">
        <v>1241</v>
      </c>
      <c r="AQ346">
        <v>20.16138492937829</v>
      </c>
      <c r="AR346">
        <v>44.414058329953789</v>
      </c>
      <c r="AS346">
        <v>10.253583241455333</v>
      </c>
      <c r="AT346">
        <v>-20.16138492937829</v>
      </c>
      <c r="AU346">
        <v>-44.414058329953789</v>
      </c>
      <c r="AV346" t="s">
        <v>1682</v>
      </c>
    </row>
    <row r="347" spans="1:48" x14ac:dyDescent="0.25">
      <c r="A347">
        <v>3.5000000000000235E-9</v>
      </c>
      <c r="B347" t="s">
        <v>526</v>
      </c>
      <c r="C347">
        <v>32</v>
      </c>
      <c r="D347" s="2">
        <v>3</v>
      </c>
      <c r="E347">
        <v>6</v>
      </c>
      <c r="F347">
        <v>41</v>
      </c>
      <c r="G347">
        <v>600</v>
      </c>
      <c r="H347">
        <v>554.70000000000005</v>
      </c>
      <c r="I347">
        <v>343359.30000000005</v>
      </c>
      <c r="J347" t="s">
        <v>1234</v>
      </c>
      <c r="K347" t="s">
        <v>1234</v>
      </c>
      <c r="L347" t="s">
        <v>1234</v>
      </c>
      <c r="M347" t="s">
        <v>1234</v>
      </c>
      <c r="N347">
        <v>9.8559999999999999</v>
      </c>
      <c r="O347">
        <v>70.224525043177891</v>
      </c>
      <c r="P347">
        <v>0.11429601586443121</v>
      </c>
      <c r="Q347" s="36">
        <f t="shared" si="122"/>
        <v>78.048780491304882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59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>
        <f t="shared" si="135"/>
        <v>70.224525046677897</v>
      </c>
      <c r="AL347" t="str">
        <f t="shared" si="136"/>
        <v xml:space="preserve"> </v>
      </c>
      <c r="AM347">
        <f t="shared" si="120"/>
        <v>12</v>
      </c>
      <c r="AN347" t="str">
        <f t="shared" si="121"/>
        <v xml:space="preserve"> </v>
      </c>
      <c r="AO347" t="s">
        <v>526</v>
      </c>
      <c r="AP347" t="s">
        <v>1252</v>
      </c>
      <c r="AQ347" t="e">
        <v>#VALUE!</v>
      </c>
      <c r="AR347" t="e">
        <v>#VALUE!</v>
      </c>
      <c r="AS347">
        <v>8.1665765278528859</v>
      </c>
      <c r="AT347" t="e">
        <v>#VALUE!</v>
      </c>
      <c r="AU347" t="e">
        <v>#VALUE!</v>
      </c>
      <c r="AV347" t="s">
        <v>1683</v>
      </c>
    </row>
    <row r="348" spans="1:48" x14ac:dyDescent="0.25">
      <c r="A348">
        <v>3.5100000000000237E-9</v>
      </c>
      <c r="B348" t="s">
        <v>1169</v>
      </c>
      <c r="C348">
        <v>3</v>
      </c>
      <c r="D348" s="2">
        <v>0</v>
      </c>
      <c r="E348">
        <v>3</v>
      </c>
      <c r="F348">
        <v>6</v>
      </c>
      <c r="G348">
        <v>5558</v>
      </c>
      <c r="H348">
        <v>4451.5</v>
      </c>
      <c r="I348">
        <v>16561.503048000002</v>
      </c>
      <c r="J348">
        <v>18.924031798665133</v>
      </c>
      <c r="K348">
        <v>14.013675256725872</v>
      </c>
      <c r="L348">
        <v>14.18508135283364</v>
      </c>
      <c r="M348">
        <v>10.460720593191777</v>
      </c>
      <c r="N348">
        <v>235.23000000000002</v>
      </c>
      <c r="O348">
        <v>6.377782903037625</v>
      </c>
      <c r="P348" t="s">
        <v>124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0.24856790197119277</v>
      </c>
      <c r="T348" s="37" t="str">
        <f t="shared" si="125"/>
        <v/>
      </c>
      <c r="U348" s="37" t="str">
        <f t="shared" si="126"/>
        <v/>
      </c>
      <c r="V348" s="37">
        <f t="shared" si="127"/>
        <v>-0.18681848433331749</v>
      </c>
      <c r="W348" s="37" t="str">
        <f t="shared" si="128"/>
        <v/>
      </c>
      <c r="X348" s="37" t="str">
        <f t="shared" si="129"/>
        <v/>
      </c>
      <c r="Y348" t="str">
        <f t="shared" si="113"/>
        <v xml:space="preserve"> </v>
      </c>
      <c r="Z348" s="1">
        <f t="shared" si="130"/>
        <v>121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10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1169</v>
      </c>
      <c r="AP348" t="s">
        <v>1244</v>
      </c>
      <c r="AQ348">
        <v>18.681848433331748</v>
      </c>
      <c r="AR348">
        <v>5.6241080158167867</v>
      </c>
      <c r="AS348">
        <v>24.856789846119277</v>
      </c>
      <c r="AT348">
        <v>-18.681848433331748</v>
      </c>
      <c r="AU348">
        <v>-5.6241080158167867</v>
      </c>
      <c r="AV348" t="s">
        <v>1684</v>
      </c>
    </row>
    <row r="349" spans="1:48" x14ac:dyDescent="0.25">
      <c r="A349">
        <v>3.5200000000000238E-9</v>
      </c>
      <c r="B349" t="s">
        <v>1079</v>
      </c>
      <c r="C349">
        <v>4</v>
      </c>
      <c r="D349" s="2">
        <v>2</v>
      </c>
      <c r="E349">
        <v>6</v>
      </c>
      <c r="F349">
        <v>12</v>
      </c>
      <c r="G349">
        <v>21</v>
      </c>
      <c r="H349">
        <v>24.66</v>
      </c>
      <c r="I349">
        <v>10463.238000000001</v>
      </c>
      <c r="J349">
        <v>14.437939110070259</v>
      </c>
      <c r="K349">
        <v>14.522968197879859</v>
      </c>
      <c r="L349">
        <v>12.296179686262082</v>
      </c>
      <c r="M349">
        <v>11.001019279841225</v>
      </c>
      <c r="N349">
        <v>1.708</v>
      </c>
      <c r="O349">
        <v>0.47058823529411803</v>
      </c>
      <c r="P349">
        <v>3.7145174371451746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>
        <f t="shared" si="127"/>
        <v>-0.37958964910118298</v>
      </c>
      <c r="W349" s="37" t="str">
        <f t="shared" si="128"/>
        <v/>
      </c>
      <c r="X349" s="37">
        <f t="shared" si="129"/>
        <v>-0.18191309797672628</v>
      </c>
      <c r="Y349" t="str">
        <f t="shared" si="113"/>
        <v xml:space="preserve"> </v>
      </c>
      <c r="Z349" s="1">
        <f t="shared" si="130"/>
        <v>66</v>
      </c>
      <c r="AA349" t="str">
        <f t="shared" si="114"/>
        <v xml:space="preserve"> </v>
      </c>
      <c r="AB349" s="1">
        <f t="shared" si="131"/>
        <v>116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>
        <f t="shared" si="133"/>
        <v>3.7145174406651744</v>
      </c>
      <c r="AH349" t="str">
        <f t="shared" si="134"/>
        <v xml:space="preserve"> </v>
      </c>
      <c r="AI349">
        <f t="shared" si="118"/>
        <v>56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1079</v>
      </c>
      <c r="AP349" t="s">
        <v>1244</v>
      </c>
      <c r="AQ349">
        <v>37.958964910118297</v>
      </c>
      <c r="AR349">
        <v>18.191309797672627</v>
      </c>
      <c r="AS349">
        <v>-14.841849148418495</v>
      </c>
      <c r="AT349">
        <v>-37.958964910118297</v>
      </c>
      <c r="AU349">
        <v>-18.191309797672627</v>
      </c>
      <c r="AV349" t="s">
        <v>1685</v>
      </c>
    </row>
    <row r="350" spans="1:48" x14ac:dyDescent="0.25">
      <c r="A350">
        <v>3.530000000000024E-9</v>
      </c>
      <c r="B350" t="s">
        <v>603</v>
      </c>
      <c r="C350">
        <v>0</v>
      </c>
      <c r="D350" s="2">
        <v>0</v>
      </c>
      <c r="E350">
        <v>1</v>
      </c>
      <c r="F350">
        <v>1</v>
      </c>
      <c r="G350">
        <v>13.399999618530273</v>
      </c>
      <c r="H350">
        <v>18.739999999999998</v>
      </c>
      <c r="I350">
        <v>11251.31974382</v>
      </c>
      <c r="J350" t="s">
        <v>1234</v>
      </c>
      <c r="K350" t="s">
        <v>1234</v>
      </c>
      <c r="L350">
        <v>12.780296521680794</v>
      </c>
      <c r="M350">
        <v>11.204251258321618</v>
      </c>
      <c r="N350">
        <v>0.317</v>
      </c>
      <c r="O350">
        <v>44.090909090909093</v>
      </c>
      <c r="P350">
        <v>1.0672358591248667</v>
      </c>
      <c r="Q350" s="36" t="str">
        <f t="shared" si="122"/>
        <v xml:space="preserve"> 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 xml:space="preserve"> </v>
      </c>
      <c r="V350" s="37" t="str">
        <f t="shared" si="127"/>
        <v xml:space="preserve"> </v>
      </c>
      <c r="W350" s="37" t="str">
        <f t="shared" si="128"/>
        <v/>
      </c>
      <c r="X350" s="37">
        <f t="shared" si="129"/>
        <v>-0.14970393608984423</v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>
        <f t="shared" si="131"/>
        <v>129</v>
      </c>
      <c r="AC350" t="str">
        <f t="shared" si="115"/>
        <v xml:space="preserve"> 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603</v>
      </c>
      <c r="AP350" t="s">
        <v>1328</v>
      </c>
      <c r="AQ350" t="e">
        <v>#VALUE!</v>
      </c>
      <c r="AR350">
        <v>14.970393608984423</v>
      </c>
      <c r="AS350">
        <v>-28.495199474224787</v>
      </c>
      <c r="AT350" t="e">
        <v>#VALUE!</v>
      </c>
      <c r="AU350">
        <v>-14.970393608984423</v>
      </c>
      <c r="AV350" t="s">
        <v>1686</v>
      </c>
    </row>
    <row r="351" spans="1:48" x14ac:dyDescent="0.25">
      <c r="A351">
        <v>3.5400000000000242E-9</v>
      </c>
      <c r="B351" t="s">
        <v>610</v>
      </c>
      <c r="C351">
        <v>4</v>
      </c>
      <c r="D351" s="2">
        <v>3</v>
      </c>
      <c r="E351">
        <v>2</v>
      </c>
      <c r="F351">
        <v>9</v>
      </c>
      <c r="G351">
        <v>18</v>
      </c>
      <c r="H351">
        <v>19.21</v>
      </c>
      <c r="I351">
        <v>11251.31974382</v>
      </c>
      <c r="J351" t="s">
        <v>1234</v>
      </c>
      <c r="K351" t="s">
        <v>1234</v>
      </c>
      <c r="L351">
        <v>12.780296521680794</v>
      </c>
      <c r="M351">
        <v>11.204251258321618</v>
      </c>
      <c r="N351">
        <v>0.317</v>
      </c>
      <c r="O351">
        <v>44.090909090909093</v>
      </c>
      <c r="P351">
        <v>1.0098906819364915</v>
      </c>
      <c r="Q351" s="36" t="str">
        <f t="shared" si="122"/>
        <v xml:space="preserve"> 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>
        <f t="shared" si="129"/>
        <v>-0.14970393608984423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>
        <f t="shared" si="131"/>
        <v>129</v>
      </c>
      <c r="AC351" t="str">
        <f t="shared" si="115"/>
        <v xml:space="preserve"> 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610</v>
      </c>
      <c r="AP351" t="s">
        <v>1328</v>
      </c>
      <c r="AQ351" t="e">
        <v>#VALUE!</v>
      </c>
      <c r="AR351">
        <v>14.970393608984423</v>
      </c>
      <c r="AS351">
        <v>-6.2988027069234782</v>
      </c>
      <c r="AT351" t="e">
        <v>#VALUE!</v>
      </c>
      <c r="AU351">
        <v>-14.970393608984423</v>
      </c>
      <c r="AV351" t="s">
        <v>1686</v>
      </c>
    </row>
    <row r="352" spans="1:48" x14ac:dyDescent="0.25">
      <c r="A352">
        <v>3.5500000000000243E-9</v>
      </c>
      <c r="B352" t="s">
        <v>585</v>
      </c>
      <c r="C352">
        <v>13</v>
      </c>
      <c r="D352" s="2">
        <v>0</v>
      </c>
      <c r="E352">
        <v>8</v>
      </c>
      <c r="F352">
        <v>21</v>
      </c>
      <c r="G352">
        <v>68.5</v>
      </c>
      <c r="H352">
        <v>59.09</v>
      </c>
      <c r="I352">
        <v>22062.932315050002</v>
      </c>
      <c r="J352" t="s">
        <v>1234</v>
      </c>
      <c r="K352" t="s">
        <v>1234</v>
      </c>
      <c r="L352">
        <v>20.362822482422157</v>
      </c>
      <c r="M352">
        <v>18.804278189560005</v>
      </c>
      <c r="N352">
        <v>1.206</v>
      </c>
      <c r="O352">
        <v>-14.528703047484059</v>
      </c>
      <c r="P352">
        <v>4.8197664579455068</v>
      </c>
      <c r="Q352" s="36" t="str">
        <f t="shared" si="122"/>
        <v xml:space="preserve"> </v>
      </c>
      <c r="R352" t="str">
        <f t="shared" si="123"/>
        <v xml:space="preserve"> </v>
      </c>
      <c r="S352" s="37">
        <f t="shared" si="124"/>
        <v>0.15924860737467408</v>
      </c>
      <c r="T352" s="37" t="str">
        <f t="shared" si="125"/>
        <v/>
      </c>
      <c r="U352" s="37" t="str">
        <f t="shared" si="126"/>
        <v xml:space="preserve"> </v>
      </c>
      <c r="V352" s="37" t="str">
        <f t="shared" si="127"/>
        <v xml:space="preserve"> </v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>
        <f t="shared" si="115"/>
        <v>46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>
        <f t="shared" si="133"/>
        <v>4.8197664614955071</v>
      </c>
      <c r="AH352" t="str">
        <f t="shared" si="134"/>
        <v xml:space="preserve"> </v>
      </c>
      <c r="AI352">
        <f t="shared" si="118"/>
        <v>21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585</v>
      </c>
      <c r="AP352" t="s">
        <v>1248</v>
      </c>
      <c r="AQ352" t="e">
        <v>#VALUE!</v>
      </c>
      <c r="AR352">
        <v>-35.477512415554571</v>
      </c>
      <c r="AS352">
        <v>15.92486038246741</v>
      </c>
      <c r="AT352" t="e">
        <v>#VALUE!</v>
      </c>
      <c r="AU352">
        <v>35.477512415554571</v>
      </c>
      <c r="AV352" t="s">
        <v>1687</v>
      </c>
    </row>
    <row r="353" spans="1:48" x14ac:dyDescent="0.25">
      <c r="A353">
        <v>3.5600000000000245E-9</v>
      </c>
      <c r="B353" t="s">
        <v>1170</v>
      </c>
      <c r="C353">
        <v>7</v>
      </c>
      <c r="D353" s="2">
        <v>2</v>
      </c>
      <c r="E353">
        <v>9</v>
      </c>
      <c r="F353">
        <v>18</v>
      </c>
      <c r="G353">
        <v>214</v>
      </c>
      <c r="H353">
        <v>207.72</v>
      </c>
      <c r="I353">
        <v>24372.088170839997</v>
      </c>
      <c r="J353">
        <v>36.85592618878637</v>
      </c>
      <c r="K353">
        <v>30.2975495915986</v>
      </c>
      <c r="L353">
        <v>20.549644551291699</v>
      </c>
      <c r="M353">
        <v>17.485060945487547</v>
      </c>
      <c r="N353">
        <v>5.6360000000000001</v>
      </c>
      <c r="O353">
        <v>10.444836370762305</v>
      </c>
      <c r="P353">
        <v>0.33699210475640284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1170</v>
      </c>
      <c r="AP353" t="s">
        <v>1237</v>
      </c>
      <c r="AQ353">
        <v>-58.373005490356178</v>
      </c>
      <c r="AR353">
        <v>-36.720473168005327</v>
      </c>
      <c r="AS353">
        <v>3.0233005969574345</v>
      </c>
      <c r="AT353">
        <v>58.373005490356178</v>
      </c>
      <c r="AU353">
        <v>36.720473168005327</v>
      </c>
      <c r="AV353" t="s">
        <v>1688</v>
      </c>
    </row>
    <row r="354" spans="1:48" x14ac:dyDescent="0.25">
      <c r="A354">
        <v>3.5700000000000247E-9</v>
      </c>
      <c r="B354" t="s">
        <v>367</v>
      </c>
      <c r="C354">
        <v>7</v>
      </c>
      <c r="D354" s="2">
        <v>3</v>
      </c>
      <c r="E354">
        <v>14</v>
      </c>
      <c r="F354">
        <v>24</v>
      </c>
      <c r="G354">
        <v>40</v>
      </c>
      <c r="H354">
        <v>42.87</v>
      </c>
      <c r="I354">
        <v>19051.317138179998</v>
      </c>
      <c r="J354">
        <v>21.1599210266535</v>
      </c>
      <c r="K354">
        <v>14.47821681864235</v>
      </c>
      <c r="L354">
        <v>11.961976764164572</v>
      </c>
      <c r="M354">
        <v>10.829675345476021</v>
      </c>
      <c r="N354">
        <v>2.0260000000000002</v>
      </c>
      <c r="O354">
        <v>-34.220779220779214</v>
      </c>
      <c r="P354">
        <v>8.588756706321437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/>
      </c>
      <c r="X354" s="37">
        <f t="shared" si="129"/>
        <v>-0.20414821816542539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>
        <f t="shared" si="131"/>
        <v>108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8.5887567098914364</v>
      </c>
      <c r="AH354" t="str">
        <f t="shared" si="134"/>
        <v xml:space="preserve"> </v>
      </c>
      <c r="AI354">
        <f t="shared" si="118"/>
        <v>3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367</v>
      </c>
      <c r="AP354" t="s">
        <v>1291</v>
      </c>
      <c r="AQ354">
        <v>9.0740449238986276</v>
      </c>
      <c r="AR354">
        <v>20.414821816542538</v>
      </c>
      <c r="AS354">
        <v>-6.6946582691859042</v>
      </c>
      <c r="AT354">
        <v>-9.0740449238986276</v>
      </c>
      <c r="AU354">
        <v>-20.414821816542538</v>
      </c>
      <c r="AV354" t="s">
        <v>1689</v>
      </c>
    </row>
    <row r="355" spans="1:48" x14ac:dyDescent="0.25">
      <c r="A355">
        <v>3.5800000000000249E-9</v>
      </c>
      <c r="B355" t="s">
        <v>366</v>
      </c>
      <c r="C355">
        <v>5</v>
      </c>
      <c r="D355" s="2">
        <v>3</v>
      </c>
      <c r="E355">
        <v>6</v>
      </c>
      <c r="F355">
        <v>14</v>
      </c>
      <c r="G355">
        <v>63</v>
      </c>
      <c r="H355">
        <v>63.11</v>
      </c>
      <c r="I355">
        <v>13566.976196580001</v>
      </c>
      <c r="J355">
        <v>12.988269191191604</v>
      </c>
      <c r="K355">
        <v>11.445411679361625</v>
      </c>
      <c r="L355">
        <v>8.5725404308307258</v>
      </c>
      <c r="M355">
        <v>7.6931650801940759</v>
      </c>
      <c r="N355">
        <v>4.859</v>
      </c>
      <c r="O355">
        <v>-19.818481848184824</v>
      </c>
      <c r="P355">
        <v>4.3511329424813825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>
        <f t="shared" si="127"/>
        <v>-0.44188318117679992</v>
      </c>
      <c r="W355" s="37" t="str">
        <f t="shared" si="128"/>
        <v/>
      </c>
      <c r="X355" s="37">
        <f t="shared" si="129"/>
        <v>-0.42965350031742444</v>
      </c>
      <c r="Y355" t="str">
        <f t="shared" si="113"/>
        <v xml:space="preserve"> </v>
      </c>
      <c r="Z355" s="1">
        <f t="shared" si="130"/>
        <v>49</v>
      </c>
      <c r="AA355" t="str">
        <f t="shared" si="114"/>
        <v xml:space="preserve"> </v>
      </c>
      <c r="AB355" s="1">
        <f t="shared" si="131"/>
        <v>36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4.3511329460613828</v>
      </c>
      <c r="AH355" t="str">
        <f t="shared" si="134"/>
        <v xml:space="preserve"> </v>
      </c>
      <c r="AI355">
        <f t="shared" si="118"/>
        <v>29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366</v>
      </c>
      <c r="AP355" t="s">
        <v>1328</v>
      </c>
      <c r="AQ355">
        <v>44.188318117679991</v>
      </c>
      <c r="AR355">
        <v>42.965350031742446</v>
      </c>
      <c r="AS355">
        <v>-0.17429884328948875</v>
      </c>
      <c r="AT355">
        <v>-44.188318117679991</v>
      </c>
      <c r="AU355">
        <v>-42.965350031742446</v>
      </c>
      <c r="AV355" t="s">
        <v>1690</v>
      </c>
    </row>
    <row r="356" spans="1:48" x14ac:dyDescent="0.25">
      <c r="A356">
        <v>3.590000000000025E-9</v>
      </c>
      <c r="B356" t="s">
        <v>337</v>
      </c>
      <c r="C356">
        <v>11</v>
      </c>
      <c r="D356" s="2">
        <v>3</v>
      </c>
      <c r="E356">
        <v>15</v>
      </c>
      <c r="F356">
        <v>29</v>
      </c>
      <c r="G356">
        <v>67</v>
      </c>
      <c r="H356">
        <v>61.21</v>
      </c>
      <c r="I356">
        <v>180204.32114000001</v>
      </c>
      <c r="J356">
        <v>16.040356394129979</v>
      </c>
      <c r="K356">
        <v>14.100437687168855</v>
      </c>
      <c r="L356">
        <v>11.425861715817694</v>
      </c>
      <c r="M356">
        <v>10.490337366835357</v>
      </c>
      <c r="N356">
        <v>4.3410000000000002</v>
      </c>
      <c r="O356">
        <v>12.753246753246755</v>
      </c>
      <c r="P356">
        <v>1.5798072210423133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>
        <f t="shared" si="127"/>
        <v>-0.31073243465314515</v>
      </c>
      <c r="W356" s="37" t="str">
        <f t="shared" si="128"/>
        <v/>
      </c>
      <c r="X356" s="37">
        <f t="shared" si="129"/>
        <v>-0.23981691447767661</v>
      </c>
      <c r="Y356" t="str">
        <f t="shared" si="113"/>
        <v xml:space="preserve"> </v>
      </c>
      <c r="Z356" s="1">
        <f t="shared" si="130"/>
        <v>87</v>
      </c>
      <c r="AA356" t="str">
        <f t="shared" si="114"/>
        <v xml:space="preserve"> </v>
      </c>
      <c r="AB356" s="1">
        <f t="shared" si="131"/>
        <v>94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337</v>
      </c>
      <c r="AP356" t="s">
        <v>1252</v>
      </c>
      <c r="AQ356">
        <v>31.073243465314516</v>
      </c>
      <c r="AR356">
        <v>23.981691447767663</v>
      </c>
      <c r="AS356">
        <v>9.4592386864891242</v>
      </c>
      <c r="AT356">
        <v>-31.073243465314516</v>
      </c>
      <c r="AU356">
        <v>-23.981691447767663</v>
      </c>
      <c r="AV356" t="s">
        <v>1691</v>
      </c>
    </row>
    <row r="357" spans="1:48" x14ac:dyDescent="0.25">
      <c r="A357">
        <v>3.6000000000000252E-9</v>
      </c>
      <c r="B357" t="s">
        <v>471</v>
      </c>
      <c r="C357">
        <v>15</v>
      </c>
      <c r="D357" s="2">
        <v>1</v>
      </c>
      <c r="E357">
        <v>7</v>
      </c>
      <c r="F357">
        <v>23</v>
      </c>
      <c r="G357">
        <v>535</v>
      </c>
      <c r="H357">
        <v>471.01</v>
      </c>
      <c r="I357">
        <v>34123.929833189999</v>
      </c>
      <c r="J357">
        <v>20.299530233159505</v>
      </c>
      <c r="K357">
        <v>20.403292181069958</v>
      </c>
      <c r="L357">
        <v>13.65288444880753</v>
      </c>
      <c r="M357">
        <v>14.240743468923148</v>
      </c>
      <c r="N357">
        <v>23.202999999999999</v>
      </c>
      <c r="O357">
        <v>29.756179398277581</v>
      </c>
      <c r="P357">
        <v>0</v>
      </c>
      <c r="Q357" s="36" t="str">
        <f t="shared" si="122"/>
        <v xml:space="preserve"> </v>
      </c>
      <c r="R357" t="str">
        <f t="shared" si="123"/>
        <v xml:space="preserve"> </v>
      </c>
      <c r="S357" s="37">
        <f t="shared" si="124"/>
        <v>0.13585699177434876</v>
      </c>
      <c r="T357" s="37" t="str">
        <f t="shared" si="125"/>
        <v/>
      </c>
      <c r="U357" s="37" t="str">
        <f t="shared" si="126"/>
        <v/>
      </c>
      <c r="V357" s="37">
        <f t="shared" si="127"/>
        <v>-0.12771216314027334</v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>
        <f t="shared" si="130"/>
        <v>135</v>
      </c>
      <c r="AA357" t="str">
        <f t="shared" si="114"/>
        <v xml:space="preserve"> </v>
      </c>
      <c r="AB357" s="1" t="str">
        <f t="shared" si="131"/>
        <v xml:space="preserve"> </v>
      </c>
      <c r="AC357">
        <f t="shared" si="115"/>
        <v>79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471</v>
      </c>
      <c r="AP357" t="s">
        <v>1244</v>
      </c>
      <c r="AQ357">
        <v>12.771216314027335</v>
      </c>
      <c r="AR357">
        <v>9.164909529701049</v>
      </c>
      <c r="AS357">
        <v>13.585698817434878</v>
      </c>
      <c r="AT357">
        <v>-12.771216314027335</v>
      </c>
      <c r="AU357">
        <v>-9.164909529701049</v>
      </c>
      <c r="AV357" t="s">
        <v>1692</v>
      </c>
    </row>
    <row r="358" spans="1:48" x14ac:dyDescent="0.25">
      <c r="A358">
        <v>3.6100000000000254E-9</v>
      </c>
      <c r="B358" t="s">
        <v>1171</v>
      </c>
      <c r="C358">
        <v>7</v>
      </c>
      <c r="D358" s="2">
        <v>2</v>
      </c>
      <c r="E358">
        <v>5</v>
      </c>
      <c r="F358">
        <v>14</v>
      </c>
      <c r="G358">
        <v>73.5</v>
      </c>
      <c r="H358">
        <v>63.52</v>
      </c>
      <c r="I358">
        <v>27516.529503680002</v>
      </c>
      <c r="J358">
        <v>25.958316305680427</v>
      </c>
      <c r="K358">
        <v>24.290630975143404</v>
      </c>
      <c r="L358">
        <v>15.992050887713249</v>
      </c>
      <c r="M358">
        <v>14.876858145329424</v>
      </c>
      <c r="N358">
        <v>2.4470000000000001</v>
      </c>
      <c r="O358" t="s">
        <v>119</v>
      </c>
      <c r="P358">
        <v>1.4357682619647354</v>
      </c>
      <c r="Q358" s="36" t="str">
        <f t="shared" si="122"/>
        <v xml:space="preserve"> </v>
      </c>
      <c r="R358" t="str">
        <f t="shared" si="123"/>
        <v xml:space="preserve"> </v>
      </c>
      <c r="S358" s="37">
        <f t="shared" si="124"/>
        <v>0.15711587262763219</v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 t="str">
        <f t="shared" si="130"/>
        <v xml:space="preserve"> </v>
      </c>
      <c r="AA358" t="str">
        <f t="shared" si="114"/>
        <v xml:space="preserve"> </v>
      </c>
      <c r="AB358" s="1" t="str">
        <f t="shared" si="131"/>
        <v xml:space="preserve"> </v>
      </c>
      <c r="AC358">
        <f t="shared" si="115"/>
        <v>48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1171</v>
      </c>
      <c r="AP358" t="s">
        <v>1237</v>
      </c>
      <c r="AQ358">
        <v>-11.545061972984772</v>
      </c>
      <c r="AR358">
        <v>-6.3979845898376464</v>
      </c>
      <c r="AS358">
        <v>15.711586901763219</v>
      </c>
      <c r="AT358">
        <v>11.545061972984772</v>
      </c>
      <c r="AU358">
        <v>6.3979845898376464</v>
      </c>
      <c r="AV358" t="s">
        <v>1693</v>
      </c>
    </row>
    <row r="359" spans="1:48" x14ac:dyDescent="0.25">
      <c r="A359">
        <v>3.6200000000000255E-9</v>
      </c>
      <c r="B359" t="s">
        <v>365</v>
      </c>
      <c r="C359">
        <v>5</v>
      </c>
      <c r="D359" s="2">
        <v>5</v>
      </c>
      <c r="E359">
        <v>16</v>
      </c>
      <c r="F359">
        <v>26</v>
      </c>
      <c r="G359">
        <v>21</v>
      </c>
      <c r="H359">
        <v>21.54</v>
      </c>
      <c r="I359">
        <v>20058.252522299998</v>
      </c>
      <c r="J359" t="s">
        <v>1234</v>
      </c>
      <c r="K359" t="s">
        <v>1234</v>
      </c>
      <c r="L359">
        <v>10.313572194349076</v>
      </c>
      <c r="M359">
        <v>8.2194808272230464</v>
      </c>
      <c r="N359">
        <v>-3.6630000000000003</v>
      </c>
      <c r="O359" t="s">
        <v>119</v>
      </c>
      <c r="P359">
        <v>0.18570102135561747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 xml:space="preserve"> </v>
      </c>
      <c r="V359" s="37" t="str">
        <f t="shared" si="127"/>
        <v xml:space="preserve"> </v>
      </c>
      <c r="W359" s="37" t="str">
        <f t="shared" si="128"/>
        <v/>
      </c>
      <c r="X359" s="37">
        <f t="shared" si="129"/>
        <v>-0.31381953252561001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71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365</v>
      </c>
      <c r="AP359" t="s">
        <v>1291</v>
      </c>
      <c r="AQ359" t="e">
        <v>#VALUE!</v>
      </c>
      <c r="AR359">
        <v>31.381953252561001</v>
      </c>
      <c r="AS359">
        <v>-2.5069637883008311</v>
      </c>
      <c r="AT359" t="e">
        <v>#VALUE!</v>
      </c>
      <c r="AU359">
        <v>-31.381953252561001</v>
      </c>
      <c r="AV359" t="s">
        <v>1694</v>
      </c>
    </row>
    <row r="360" spans="1:48" x14ac:dyDescent="0.25">
      <c r="A360">
        <v>3.6300000000000257E-9</v>
      </c>
      <c r="B360" t="s">
        <v>1172</v>
      </c>
      <c r="C360">
        <v>9</v>
      </c>
      <c r="D360" s="2">
        <v>1</v>
      </c>
      <c r="E360">
        <v>5</v>
      </c>
      <c r="F360">
        <v>15</v>
      </c>
      <c r="G360">
        <v>440</v>
      </c>
      <c r="H360">
        <v>404.53</v>
      </c>
      <c r="I360">
        <v>23670.07416543</v>
      </c>
      <c r="J360" t="s">
        <v>1234</v>
      </c>
      <c r="K360" t="s">
        <v>1234</v>
      </c>
      <c r="L360" t="s">
        <v>1234</v>
      </c>
      <c r="M360" t="s">
        <v>1234</v>
      </c>
      <c r="N360">
        <v>3.4660000000000002</v>
      </c>
      <c r="O360">
        <v>-0.97142857142856598</v>
      </c>
      <c r="P360">
        <v>0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 xml:space="preserve"> </v>
      </c>
      <c r="X360" s="37" t="str">
        <f t="shared" si="129"/>
        <v xml:space="preserve"> 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1172</v>
      </c>
      <c r="AP360" t="s">
        <v>1252</v>
      </c>
      <c r="AQ360" t="e">
        <v>#VALUE!</v>
      </c>
      <c r="AR360" t="e">
        <v>#VALUE!</v>
      </c>
      <c r="AS360">
        <v>8.7682001334882465</v>
      </c>
      <c r="AT360" t="e">
        <v>#VALUE!</v>
      </c>
      <c r="AU360" t="e">
        <v>#VALUE!</v>
      </c>
      <c r="AV360" t="s">
        <v>1695</v>
      </c>
    </row>
    <row r="361" spans="1:48" x14ac:dyDescent="0.25">
      <c r="A361">
        <v>3.6400000000000259E-9</v>
      </c>
      <c r="B361" t="s">
        <v>446</v>
      </c>
      <c r="C361">
        <v>4</v>
      </c>
      <c r="D361" s="2">
        <v>4</v>
      </c>
      <c r="E361">
        <v>14</v>
      </c>
      <c r="F361">
        <v>22</v>
      </c>
      <c r="G361">
        <v>98</v>
      </c>
      <c r="H361">
        <v>87.55</v>
      </c>
      <c r="I361">
        <v>31573.258408199999</v>
      </c>
      <c r="J361">
        <v>29.212545879212545</v>
      </c>
      <c r="K361">
        <v>29.829642248722315</v>
      </c>
      <c r="L361">
        <v>18.95491668170607</v>
      </c>
      <c r="M361">
        <v>19.461864113650403</v>
      </c>
      <c r="N361">
        <v>2.9350000000000001</v>
      </c>
      <c r="O361">
        <v>-2.1666666666666652</v>
      </c>
      <c r="P361">
        <v>2.838378069674472</v>
      </c>
      <c r="Q361" s="36" t="str">
        <f t="shared" si="122"/>
        <v xml:space="preserve"> </v>
      </c>
      <c r="R361" t="str">
        <f t="shared" si="123"/>
        <v xml:space="preserve"> </v>
      </c>
      <c r="S361" s="37">
        <f t="shared" si="124"/>
        <v>0.11936036914542561</v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>
        <f t="shared" si="115"/>
        <v>103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 t="str">
        <f t="shared" si="133"/>
        <v xml:space="preserve"> </v>
      </c>
      <c r="AH361" t="str">
        <f t="shared" si="134"/>
        <v xml:space="preserve"> </v>
      </c>
      <c r="AI361" t="str">
        <f t="shared" si="118"/>
        <v xml:space="preserve"> 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446</v>
      </c>
      <c r="AP361" t="s">
        <v>1252</v>
      </c>
      <c r="AQ361">
        <v>-25.528759343007444</v>
      </c>
      <c r="AR361">
        <v>-26.110462451773884</v>
      </c>
      <c r="AS361">
        <v>11.936036550542561</v>
      </c>
      <c r="AT361">
        <v>25.528759343007444</v>
      </c>
      <c r="AU361">
        <v>26.110462451773884</v>
      </c>
      <c r="AV361" t="s">
        <v>1696</v>
      </c>
    </row>
    <row r="362" spans="1:48" x14ac:dyDescent="0.25">
      <c r="A362">
        <v>3.6500000000000261E-9</v>
      </c>
      <c r="B362" t="s">
        <v>447</v>
      </c>
      <c r="C362">
        <v>3</v>
      </c>
      <c r="D362" s="2">
        <v>0</v>
      </c>
      <c r="E362">
        <v>12</v>
      </c>
      <c r="F362">
        <v>15</v>
      </c>
      <c r="G362">
        <v>14.5</v>
      </c>
      <c r="H362">
        <v>14.15</v>
      </c>
      <c r="I362">
        <v>6011.8618947499999</v>
      </c>
      <c r="J362">
        <v>11.655683690280066</v>
      </c>
      <c r="K362">
        <v>12.368881118881118</v>
      </c>
      <c r="L362" t="s">
        <v>1234</v>
      </c>
      <c r="M362" t="s">
        <v>1234</v>
      </c>
      <c r="N362">
        <v>1.1440000000000001</v>
      </c>
      <c r="O362">
        <v>-9.9212598425196763</v>
      </c>
      <c r="P362">
        <v>5.137809187279152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>
        <f t="shared" si="127"/>
        <v>-0.49914549762794469</v>
      </c>
      <c r="W362" s="37" t="str">
        <f t="shared" si="128"/>
        <v xml:space="preserve"> </v>
      </c>
      <c r="X362" s="37" t="str">
        <f t="shared" si="129"/>
        <v xml:space="preserve"> </v>
      </c>
      <c r="Y362" t="str">
        <f t="shared" ref="Y362:Y425" si="137">IF(ISERROR((RANK(U362,U$7:U$391,0)))=TRUE," ",((RANK(U362,U$7:U$391,0))))</f>
        <v xml:space="preserve"> </v>
      </c>
      <c r="Z362" s="1">
        <f t="shared" si="130"/>
        <v>31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5.1378091909291523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13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447</v>
      </c>
      <c r="AP362" t="s">
        <v>1239</v>
      </c>
      <c r="AQ362">
        <v>49.914549762794472</v>
      </c>
      <c r="AR362" t="e">
        <v>#VALUE!</v>
      </c>
      <c r="AS362">
        <v>2.4734982332155431</v>
      </c>
      <c r="AT362">
        <v>-49.914549762794472</v>
      </c>
      <c r="AU362" t="e">
        <v>#VALUE!</v>
      </c>
      <c r="AV362" t="s">
        <v>1697</v>
      </c>
    </row>
    <row r="363" spans="1:48" x14ac:dyDescent="0.25">
      <c r="A363">
        <v>3.6600000000000262E-9</v>
      </c>
      <c r="B363" t="s">
        <v>423</v>
      </c>
      <c r="C363">
        <v>6</v>
      </c>
      <c r="D363" s="2">
        <v>4</v>
      </c>
      <c r="E363">
        <v>11</v>
      </c>
      <c r="F363">
        <v>21</v>
      </c>
      <c r="G363">
        <v>95</v>
      </c>
      <c r="H363">
        <v>98.74</v>
      </c>
      <c r="I363">
        <v>34207.466049479997</v>
      </c>
      <c r="J363">
        <v>26.316631130063964</v>
      </c>
      <c r="K363">
        <v>18.047888868579783</v>
      </c>
      <c r="L363">
        <v>17.781759664369194</v>
      </c>
      <c r="M363">
        <v>12.163733306001129</v>
      </c>
      <c r="N363">
        <v>3.7520000000000002</v>
      </c>
      <c r="O363">
        <v>-45.385735080058218</v>
      </c>
      <c r="P363">
        <v>1.9070285598541628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423</v>
      </c>
      <c r="AP363" t="s">
        <v>1237</v>
      </c>
      <c r="AQ363">
        <v>-13.084770820856196</v>
      </c>
      <c r="AR363">
        <v>-18.305238273305967</v>
      </c>
      <c r="AS363">
        <v>-3.7877253392748611</v>
      </c>
      <c r="AT363">
        <v>13.084770820856196</v>
      </c>
      <c r="AU363">
        <v>18.305238273305967</v>
      </c>
      <c r="AV363" t="s">
        <v>1698</v>
      </c>
    </row>
    <row r="364" spans="1:48" x14ac:dyDescent="0.25">
      <c r="A364">
        <v>3.6700000000000264E-9</v>
      </c>
      <c r="B364" t="s">
        <v>1173</v>
      </c>
      <c r="C364">
        <v>10</v>
      </c>
      <c r="D364" s="2">
        <v>1</v>
      </c>
      <c r="E364">
        <v>10</v>
      </c>
      <c r="F364">
        <v>21</v>
      </c>
      <c r="G364">
        <v>32</v>
      </c>
      <c r="H364">
        <v>29.93</v>
      </c>
      <c r="I364">
        <v>16113.132937579998</v>
      </c>
      <c r="J364" t="s">
        <v>1234</v>
      </c>
      <c r="K364" t="s">
        <v>1234</v>
      </c>
      <c r="L364">
        <v>21.445333173243334</v>
      </c>
      <c r="M364">
        <v>21.469499946941731</v>
      </c>
      <c r="N364">
        <v>0.61899999999999999</v>
      </c>
      <c r="O364">
        <v>-37.411526794742159</v>
      </c>
      <c r="P364">
        <v>4.8012028065486136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 xml:space="preserve"> </v>
      </c>
      <c r="V364" s="37" t="str">
        <f t="shared" si="127"/>
        <v xml:space="preserve"> </v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>
        <f t="shared" si="133"/>
        <v>4.8012028102186139</v>
      </c>
      <c r="AH364" t="str">
        <f t="shared" si="134"/>
        <v xml:space="preserve"> </v>
      </c>
      <c r="AI364">
        <f t="shared" si="142"/>
        <v>22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1173</v>
      </c>
      <c r="AP364" t="s">
        <v>1248</v>
      </c>
      <c r="AQ364" t="e">
        <v>#VALUE!</v>
      </c>
      <c r="AR364">
        <v>-42.679650315754536</v>
      </c>
      <c r="AS364">
        <v>6.9161376545272324</v>
      </c>
      <c r="AT364" t="e">
        <v>#VALUE!</v>
      </c>
      <c r="AU364">
        <v>42.679650315754536</v>
      </c>
      <c r="AV364" t="s">
        <v>1699</v>
      </c>
    </row>
    <row r="365" spans="1:48" x14ac:dyDescent="0.25">
      <c r="A365">
        <v>3.6800000000000266E-9</v>
      </c>
      <c r="B365" t="s">
        <v>377</v>
      </c>
      <c r="C365">
        <v>10</v>
      </c>
      <c r="D365" s="2">
        <v>0</v>
      </c>
      <c r="E365">
        <v>9</v>
      </c>
      <c r="F365">
        <v>19</v>
      </c>
      <c r="G365">
        <v>65</v>
      </c>
      <c r="H365">
        <v>58.35</v>
      </c>
      <c r="I365">
        <v>29516.230333200001</v>
      </c>
      <c r="J365">
        <v>17.036496350364963</v>
      </c>
      <c r="K365">
        <v>17.026553837175371</v>
      </c>
      <c r="L365">
        <v>11.435236904613078</v>
      </c>
      <c r="M365">
        <v>11.22865161353206</v>
      </c>
      <c r="N365">
        <v>3.4250000000000003</v>
      </c>
      <c r="O365">
        <v>4.4207317073170733</v>
      </c>
      <c r="P365">
        <v>3.5064267352185094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0.11396744155489294</v>
      </c>
      <c r="T365" s="37" t="str">
        <f t="shared" si="125"/>
        <v/>
      </c>
      <c r="U365" s="37" t="str">
        <f t="shared" si="126"/>
        <v/>
      </c>
      <c r="V365" s="37">
        <f t="shared" si="127"/>
        <v>-0.26792746539260703</v>
      </c>
      <c r="W365" s="37" t="str">
        <f t="shared" si="128"/>
        <v/>
      </c>
      <c r="X365" s="37">
        <f t="shared" si="129"/>
        <v>-0.2391931663418172</v>
      </c>
      <c r="Y365" t="str">
        <f t="shared" si="137"/>
        <v xml:space="preserve"> </v>
      </c>
      <c r="Z365" s="1">
        <f t="shared" si="130"/>
        <v>99</v>
      </c>
      <c r="AA365" t="str">
        <f t="shared" si="138"/>
        <v xml:space="preserve"> </v>
      </c>
      <c r="AB365" s="1">
        <f t="shared" si="131"/>
        <v>95</v>
      </c>
      <c r="AC365">
        <f t="shared" si="139"/>
        <v>114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3.5064267388985093</v>
      </c>
      <c r="AH365" t="str">
        <f t="shared" si="134"/>
        <v xml:space="preserve"> </v>
      </c>
      <c r="AI365">
        <f t="shared" si="142"/>
        <v>64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377</v>
      </c>
      <c r="AP365" t="s">
        <v>1246</v>
      </c>
      <c r="AQ365">
        <v>26.792746539260705</v>
      </c>
      <c r="AR365">
        <v>23.919316634181719</v>
      </c>
      <c r="AS365">
        <v>11.396743787489294</v>
      </c>
      <c r="AT365">
        <v>-26.792746539260705</v>
      </c>
      <c r="AU365">
        <v>-23.919316634181719</v>
      </c>
      <c r="AV365" t="s">
        <v>1700</v>
      </c>
    </row>
    <row r="366" spans="1:48" x14ac:dyDescent="0.25">
      <c r="A366">
        <v>3.6900000000000268E-9</v>
      </c>
      <c r="B366" t="s">
        <v>838</v>
      </c>
      <c r="C366">
        <v>11</v>
      </c>
      <c r="D366" s="2">
        <v>1</v>
      </c>
      <c r="E366">
        <v>10</v>
      </c>
      <c r="F366">
        <v>22</v>
      </c>
      <c r="G366">
        <v>153.5</v>
      </c>
      <c r="H366">
        <v>139.61000000000001</v>
      </c>
      <c r="I366">
        <v>192934.94487085001</v>
      </c>
      <c r="J366">
        <v>25.310007251631621</v>
      </c>
      <c r="K366">
        <v>23.076033057851241</v>
      </c>
      <c r="L366">
        <v>17.438894836276138</v>
      </c>
      <c r="M366">
        <v>15.861670220434767</v>
      </c>
      <c r="N366">
        <v>5.516</v>
      </c>
      <c r="O366">
        <v>-0.25316455696202955</v>
      </c>
      <c r="P366">
        <v>3.0628178497242313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3.0628178534142312</v>
      </c>
      <c r="AH366" t="str">
        <f t="shared" si="134"/>
        <v xml:space="preserve"> </v>
      </c>
      <c r="AI366">
        <f t="shared" si="142"/>
        <v>88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838</v>
      </c>
      <c r="AP366" t="s">
        <v>1235</v>
      </c>
      <c r="AQ366">
        <v>-8.7592236019615974</v>
      </c>
      <c r="AR366">
        <v>-16.024097039327636</v>
      </c>
      <c r="AS366">
        <v>9.9491440441229031</v>
      </c>
      <c r="AT366">
        <v>8.7592236019615974</v>
      </c>
      <c r="AU366">
        <v>16.024097039327636</v>
      </c>
      <c r="AV366" t="s">
        <v>1701</v>
      </c>
    </row>
    <row r="367" spans="1:48" x14ac:dyDescent="0.25">
      <c r="A367">
        <v>3.7000000000000269E-9</v>
      </c>
      <c r="B367" t="s">
        <v>235</v>
      </c>
      <c r="C367">
        <v>6</v>
      </c>
      <c r="D367" s="2">
        <v>0</v>
      </c>
      <c r="E367">
        <v>16</v>
      </c>
      <c r="F367">
        <v>22</v>
      </c>
      <c r="G367">
        <v>40</v>
      </c>
      <c r="H367">
        <v>36.479999999999997</v>
      </c>
      <c r="I367">
        <v>202770.30793151996</v>
      </c>
      <c r="J367">
        <v>12.83603096410978</v>
      </c>
      <c r="K367">
        <v>11.58831003811944</v>
      </c>
      <c r="L367">
        <v>12.545828643978417</v>
      </c>
      <c r="M367">
        <v>10.60920460628696</v>
      </c>
      <c r="N367">
        <v>2.8420000000000001</v>
      </c>
      <c r="O367">
        <v>-3.6610169491525459</v>
      </c>
      <c r="P367">
        <v>4.1611842105263168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>
        <f t="shared" si="127"/>
        <v>-0.44842498545814435</v>
      </c>
      <c r="W367" s="37" t="str">
        <f t="shared" si="128"/>
        <v/>
      </c>
      <c r="X367" s="37">
        <f t="shared" si="129"/>
        <v>-0.16530350478416111</v>
      </c>
      <c r="Y367" t="str">
        <f t="shared" si="137"/>
        <v xml:space="preserve"> </v>
      </c>
      <c r="Z367" s="1">
        <f t="shared" si="130"/>
        <v>48</v>
      </c>
      <c r="AA367" t="str">
        <f t="shared" si="138"/>
        <v xml:space="preserve"> </v>
      </c>
      <c r="AB367" s="1">
        <f t="shared" si="131"/>
        <v>126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4.1611842142263171</v>
      </c>
      <c r="AH367" t="str">
        <f t="shared" si="134"/>
        <v xml:space="preserve"> </v>
      </c>
      <c r="AI367">
        <f t="shared" si="142"/>
        <v>39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235</v>
      </c>
      <c r="AP367" t="s">
        <v>1270</v>
      </c>
      <c r="AQ367">
        <v>44.842498545814436</v>
      </c>
      <c r="AR367">
        <v>16.530350478416111</v>
      </c>
      <c r="AS367">
        <v>9.6491228070175517</v>
      </c>
      <c r="AT367">
        <v>-44.842498545814436</v>
      </c>
      <c r="AU367">
        <v>-16.530350478416111</v>
      </c>
      <c r="AV367" t="s">
        <v>1702</v>
      </c>
    </row>
    <row r="368" spans="1:48" x14ac:dyDescent="0.25">
      <c r="A368">
        <v>3.7100000000000271E-9</v>
      </c>
      <c r="B368" t="s">
        <v>839</v>
      </c>
      <c r="C368">
        <v>4</v>
      </c>
      <c r="D368" s="2">
        <v>1</v>
      </c>
      <c r="E368">
        <v>7</v>
      </c>
      <c r="F368">
        <v>12</v>
      </c>
      <c r="G368">
        <v>55</v>
      </c>
      <c r="H368">
        <v>53.48</v>
      </c>
      <c r="I368">
        <v>14692.460606319999</v>
      </c>
      <c r="J368">
        <v>10.950040950040949</v>
      </c>
      <c r="K368">
        <v>8.6931079323797125</v>
      </c>
      <c r="L368" t="s">
        <v>1234</v>
      </c>
      <c r="M368" t="s">
        <v>1234</v>
      </c>
      <c r="N368">
        <v>4.8840000000000003</v>
      </c>
      <c r="O368">
        <v>-12.473118279569889</v>
      </c>
      <c r="P368">
        <v>4.295063575168288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-0.52946755791254607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24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4.2950635788782883</v>
      </c>
      <c r="AH368" t="str">
        <f t="shared" si="134"/>
        <v xml:space="preserve"> </v>
      </c>
      <c r="AI368">
        <f t="shared" si="142"/>
        <v>32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839</v>
      </c>
      <c r="AP368" t="s">
        <v>1239</v>
      </c>
      <c r="AQ368">
        <v>52.94675579125461</v>
      </c>
      <c r="AR368" t="e">
        <v>#VALUE!</v>
      </c>
      <c r="AS368">
        <v>2.8421839940164562</v>
      </c>
      <c r="AT368">
        <v>-52.94675579125461</v>
      </c>
      <c r="AU368" t="e">
        <v>#VALUE!</v>
      </c>
      <c r="AV368" t="s">
        <v>1703</v>
      </c>
    </row>
    <row r="369" spans="1:48" x14ac:dyDescent="0.25">
      <c r="A369">
        <v>3.7200000000000273E-9</v>
      </c>
      <c r="B369" t="s">
        <v>236</v>
      </c>
      <c r="C369">
        <v>14</v>
      </c>
      <c r="D369" s="2">
        <v>2</v>
      </c>
      <c r="E369">
        <v>9</v>
      </c>
      <c r="F369">
        <v>25</v>
      </c>
      <c r="G369">
        <v>156</v>
      </c>
      <c r="H369">
        <v>131.01</v>
      </c>
      <c r="I369">
        <v>322608.98652444</v>
      </c>
      <c r="J369">
        <v>26.376082142138106</v>
      </c>
      <c r="K369">
        <v>23.073265234237407</v>
      </c>
      <c r="L369">
        <v>18.471373683132668</v>
      </c>
      <c r="M369">
        <v>16.099314136862855</v>
      </c>
      <c r="N369">
        <v>5.6779999999999999</v>
      </c>
      <c r="O369">
        <v>10.898437499999996</v>
      </c>
      <c r="P369">
        <v>2.4700404549271053</v>
      </c>
      <c r="Q369" s="36" t="str">
        <f t="shared" si="122"/>
        <v xml:space="preserve"> </v>
      </c>
      <c r="R369" t="str">
        <f t="shared" si="123"/>
        <v xml:space="preserve"> </v>
      </c>
      <c r="S369" s="37">
        <f t="shared" si="124"/>
        <v>0.19074880152169463</v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>
        <f t="shared" si="139"/>
        <v>30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236</v>
      </c>
      <c r="AP369" t="s">
        <v>1235</v>
      </c>
      <c r="AQ369">
        <v>-13.340236805170269</v>
      </c>
      <c r="AR369">
        <v>-22.8933641026019</v>
      </c>
      <c r="AS369">
        <v>19.074879780169461</v>
      </c>
      <c r="AT369">
        <v>13.340236805170269</v>
      </c>
      <c r="AU369">
        <v>22.8933641026019</v>
      </c>
      <c r="AV369" t="s">
        <v>1704</v>
      </c>
    </row>
    <row r="370" spans="1:48" x14ac:dyDescent="0.25">
      <c r="A370">
        <v>3.7300000000000274E-9</v>
      </c>
      <c r="B370" t="s">
        <v>376</v>
      </c>
      <c r="C370">
        <v>8</v>
      </c>
      <c r="D370" s="2">
        <v>4</v>
      </c>
      <c r="E370">
        <v>8</v>
      </c>
      <c r="F370">
        <v>20</v>
      </c>
      <c r="G370">
        <v>98</v>
      </c>
      <c r="H370">
        <v>94.26</v>
      </c>
      <c r="I370">
        <v>55170.377999999997</v>
      </c>
      <c r="J370">
        <v>12.826234861885972</v>
      </c>
      <c r="K370">
        <v>16.862254025044724</v>
      </c>
      <c r="L370" t="s">
        <v>1234</v>
      </c>
      <c r="M370" t="s">
        <v>1234</v>
      </c>
      <c r="N370">
        <v>7.3490000000000002</v>
      </c>
      <c r="O370">
        <v>37.854061151753889</v>
      </c>
      <c r="P370">
        <v>2.5769149161892639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>
        <f t="shared" si="127"/>
        <v>-0.44884593218549784</v>
      </c>
      <c r="W370" s="37" t="str">
        <f t="shared" si="128"/>
        <v xml:space="preserve"> </v>
      </c>
      <c r="X370" s="37" t="str">
        <f t="shared" si="129"/>
        <v xml:space="preserve"> </v>
      </c>
      <c r="Y370" t="str">
        <f t="shared" si="137"/>
        <v xml:space="preserve"> </v>
      </c>
      <c r="Z370" s="1">
        <f t="shared" si="130"/>
        <v>47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 t="str">
        <f t="shared" si="133"/>
        <v xml:space="preserve"> </v>
      </c>
      <c r="AH370" t="str">
        <f t="shared" si="134"/>
        <v xml:space="preserve"> </v>
      </c>
      <c r="AI370" t="str">
        <f t="shared" si="142"/>
        <v xml:space="preserve"> 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376</v>
      </c>
      <c r="AP370" t="s">
        <v>1239</v>
      </c>
      <c r="AQ370">
        <v>44.884593218549782</v>
      </c>
      <c r="AR370" t="e">
        <v>#VALUE!</v>
      </c>
      <c r="AS370">
        <v>3.9677487799702815</v>
      </c>
      <c r="AT370">
        <v>-44.884593218549782</v>
      </c>
      <c r="AU370" t="e">
        <v>#VALUE!</v>
      </c>
      <c r="AV370" t="s">
        <v>1705</v>
      </c>
    </row>
    <row r="371" spans="1:48" x14ac:dyDescent="0.25">
      <c r="A371">
        <v>3.7400000000000272E-9</v>
      </c>
      <c r="B371" t="s">
        <v>369</v>
      </c>
      <c r="C371">
        <v>14</v>
      </c>
      <c r="D371" s="2">
        <v>2</v>
      </c>
      <c r="E371">
        <v>5</v>
      </c>
      <c r="F371">
        <v>21</v>
      </c>
      <c r="G371">
        <v>306.5</v>
      </c>
      <c r="H371">
        <v>279.2</v>
      </c>
      <c r="I371">
        <v>35961.028124799996</v>
      </c>
      <c r="J371">
        <v>28.780538088856815</v>
      </c>
      <c r="K371">
        <v>22.594480861050414</v>
      </c>
      <c r="L371">
        <v>18.287160008409717</v>
      </c>
      <c r="M371">
        <v>16.064853144389801</v>
      </c>
      <c r="N371">
        <v>12.357000000000001</v>
      </c>
      <c r="O371">
        <v>14.522706209453199</v>
      </c>
      <c r="P371">
        <v>1.305515759312321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 t="str">
        <f t="shared" si="133"/>
        <v xml:space="preserve"> </v>
      </c>
      <c r="AH371" t="str">
        <f t="shared" si="134"/>
        <v xml:space="preserve"> </v>
      </c>
      <c r="AI371" t="str">
        <f t="shared" si="142"/>
        <v xml:space="preserve"> 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369</v>
      </c>
      <c r="AP371" t="s">
        <v>1237</v>
      </c>
      <c r="AQ371">
        <v>-23.672385640623016</v>
      </c>
      <c r="AR371">
        <v>-21.667757464527181</v>
      </c>
      <c r="AS371">
        <v>9.7779369627507116</v>
      </c>
      <c r="AT371">
        <v>23.672385640623016</v>
      </c>
      <c r="AU371">
        <v>21.667757464527181</v>
      </c>
      <c r="AV371" t="s">
        <v>1706</v>
      </c>
    </row>
    <row r="372" spans="1:48" x14ac:dyDescent="0.25">
      <c r="A372">
        <v>3.750000000000027E-9</v>
      </c>
      <c r="B372" t="s">
        <v>372</v>
      </c>
      <c r="C372">
        <v>12</v>
      </c>
      <c r="D372" s="2">
        <v>1</v>
      </c>
      <c r="E372">
        <v>5</v>
      </c>
      <c r="F372">
        <v>18</v>
      </c>
      <c r="G372">
        <v>57</v>
      </c>
      <c r="H372">
        <v>47.56</v>
      </c>
      <c r="I372">
        <v>12750.538369520002</v>
      </c>
      <c r="J372">
        <v>9.9248747913188655</v>
      </c>
      <c r="K372">
        <v>8.0121293800539082</v>
      </c>
      <c r="L372">
        <v>7.1293267235919728</v>
      </c>
      <c r="M372">
        <v>5.9839743939444858</v>
      </c>
      <c r="N372">
        <v>4.7919999999999998</v>
      </c>
      <c r="O372">
        <v>33.1111111111111</v>
      </c>
      <c r="P372">
        <v>1.1059714045416316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0.1984861265422623</v>
      </c>
      <c r="T372" s="37" t="str">
        <f t="shared" si="125"/>
        <v/>
      </c>
      <c r="U372" s="37" t="str">
        <f t="shared" si="126"/>
        <v/>
      </c>
      <c r="V372" s="37">
        <f t="shared" si="127"/>
        <v>-0.57351980743469166</v>
      </c>
      <c r="W372" s="37" t="str">
        <f t="shared" si="128"/>
        <v/>
      </c>
      <c r="X372" s="37">
        <f t="shared" si="129"/>
        <v>-0.52567309834197062</v>
      </c>
      <c r="Y372" t="str">
        <f t="shared" si="137"/>
        <v xml:space="preserve"> </v>
      </c>
      <c r="Z372" s="1">
        <f t="shared" si="130"/>
        <v>13</v>
      </c>
      <c r="AA372" t="str">
        <f t="shared" si="138"/>
        <v xml:space="preserve"> </v>
      </c>
      <c r="AB372" s="1">
        <f t="shared" si="131"/>
        <v>12</v>
      </c>
      <c r="AC372">
        <f t="shared" si="139"/>
        <v>28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 t="str">
        <f t="shared" si="133"/>
        <v xml:space="preserve"> </v>
      </c>
      <c r="AH372" t="str">
        <f t="shared" si="134"/>
        <v xml:space="preserve"> </v>
      </c>
      <c r="AI372" t="str">
        <f t="shared" si="142"/>
        <v xml:space="preserve"> 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372</v>
      </c>
      <c r="AP372" t="s">
        <v>1244</v>
      </c>
      <c r="AQ372">
        <v>57.35198074346917</v>
      </c>
      <c r="AR372">
        <v>52.567309834197061</v>
      </c>
      <c r="AS372">
        <v>19.848612279226231</v>
      </c>
      <c r="AT372">
        <v>-57.35198074346917</v>
      </c>
      <c r="AU372">
        <v>-52.567309834197061</v>
      </c>
      <c r="AV372" t="s">
        <v>1707</v>
      </c>
    </row>
    <row r="373" spans="1:48" x14ac:dyDescent="0.25">
      <c r="A373">
        <v>3.7600000000000267E-9</v>
      </c>
      <c r="B373" t="s">
        <v>445</v>
      </c>
      <c r="C373">
        <v>2</v>
      </c>
      <c r="D373" s="2">
        <v>2</v>
      </c>
      <c r="E373">
        <v>10</v>
      </c>
      <c r="F373">
        <v>14</v>
      </c>
      <c r="G373">
        <v>135</v>
      </c>
      <c r="H373">
        <v>140.55000000000001</v>
      </c>
      <c r="I373">
        <v>13328.46992385</v>
      </c>
      <c r="J373">
        <v>23.870584239130437</v>
      </c>
      <c r="K373">
        <v>20.018515880928643</v>
      </c>
      <c r="L373">
        <v>11.872688432083837</v>
      </c>
      <c r="M373">
        <v>10.752770679710885</v>
      </c>
      <c r="N373">
        <v>5.8879999999999999</v>
      </c>
      <c r="O373">
        <v>-23.032679738562095</v>
      </c>
      <c r="P373">
        <v>2.5585200996086801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 t="str">
        <f t="shared" si="128"/>
        <v/>
      </c>
      <c r="X373" s="37">
        <f t="shared" si="129"/>
        <v>-0.21008873114120463</v>
      </c>
      <c r="Y373" t="str">
        <f t="shared" si="137"/>
        <v xml:space="preserve"> </v>
      </c>
      <c r="Z373" s="1" t="str">
        <f t="shared" si="130"/>
        <v xml:space="preserve"> </v>
      </c>
      <c r="AA373" t="str">
        <f t="shared" si="138"/>
        <v xml:space="preserve"> </v>
      </c>
      <c r="AB373" s="1">
        <f t="shared" si="131"/>
        <v>105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 t="str">
        <f t="shared" si="133"/>
        <v xml:space="preserve"> </v>
      </c>
      <c r="AH373" t="str">
        <f t="shared" si="134"/>
        <v xml:space="preserve"> </v>
      </c>
      <c r="AI373" t="str">
        <f t="shared" si="142"/>
        <v xml:space="preserve"> 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445</v>
      </c>
      <c r="AP373" t="s">
        <v>1241</v>
      </c>
      <c r="AQ373">
        <v>-2.5739022103870024</v>
      </c>
      <c r="AR373">
        <v>21.008873114120462</v>
      </c>
      <c r="AS373">
        <v>-3.9487726787620137</v>
      </c>
      <c r="AT373">
        <v>2.5739022103870024</v>
      </c>
      <c r="AU373">
        <v>-21.008873114120462</v>
      </c>
      <c r="AV373" t="s">
        <v>1708</v>
      </c>
    </row>
    <row r="374" spans="1:48" x14ac:dyDescent="0.25">
      <c r="A374">
        <v>3.7700000000000265E-9</v>
      </c>
      <c r="B374" t="s">
        <v>301</v>
      </c>
      <c r="C374">
        <v>8</v>
      </c>
      <c r="D374" s="2">
        <v>1</v>
      </c>
      <c r="E374">
        <v>8</v>
      </c>
      <c r="F374">
        <v>17</v>
      </c>
      <c r="G374">
        <v>151</v>
      </c>
      <c r="H374">
        <v>150.59</v>
      </c>
      <c r="I374">
        <v>16862.237696150001</v>
      </c>
      <c r="J374">
        <v>20.76530612244898</v>
      </c>
      <c r="K374">
        <v>17.27345721495756</v>
      </c>
      <c r="L374">
        <v>16.719186650590753</v>
      </c>
      <c r="M374">
        <v>14.34780023087956</v>
      </c>
      <c r="N374">
        <v>7.2519999999999998</v>
      </c>
      <c r="O374">
        <v>76.878048780487816</v>
      </c>
      <c r="P374">
        <v>0.18593532107045624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>
        <f t="shared" si="127"/>
        <v>-0.10769738258805883</v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>
        <f t="shared" si="130"/>
        <v>140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 t="str">
        <f t="shared" si="133"/>
        <v xml:space="preserve"> </v>
      </c>
      <c r="AH374" t="str">
        <f t="shared" si="134"/>
        <v xml:space="preserve"> </v>
      </c>
      <c r="AI374" t="str">
        <f t="shared" si="142"/>
        <v xml:space="preserve"> </v>
      </c>
      <c r="AJ374" t="str">
        <f t="shared" si="143"/>
        <v xml:space="preserve"> </v>
      </c>
      <c r="AK374">
        <f t="shared" si="135"/>
        <v>76.878048784257814</v>
      </c>
      <c r="AL374" t="str">
        <f t="shared" si="136"/>
        <v xml:space="preserve"> </v>
      </c>
      <c r="AM374">
        <f t="shared" si="144"/>
        <v>9</v>
      </c>
      <c r="AN374" t="str">
        <f t="shared" si="145"/>
        <v xml:space="preserve"> </v>
      </c>
      <c r="AO374" t="s">
        <v>301</v>
      </c>
      <c r="AP374" t="s">
        <v>1270</v>
      </c>
      <c r="AQ374">
        <v>10.769738258805884</v>
      </c>
      <c r="AR374">
        <v>-11.235749316612043</v>
      </c>
      <c r="AS374">
        <v>0.27226243442459719</v>
      </c>
      <c r="AT374">
        <v>-10.769738258805884</v>
      </c>
      <c r="AU374">
        <v>11.235749316612043</v>
      </c>
      <c r="AV374" t="s">
        <v>1709</v>
      </c>
    </row>
    <row r="375" spans="1:48" x14ac:dyDescent="0.25">
      <c r="A375">
        <v>3.7800000000000262E-9</v>
      </c>
      <c r="B375" t="s">
        <v>519</v>
      </c>
      <c r="C375">
        <v>13</v>
      </c>
      <c r="D375" s="2">
        <v>1</v>
      </c>
      <c r="E375">
        <v>4</v>
      </c>
      <c r="F375">
        <v>18</v>
      </c>
      <c r="G375">
        <v>115</v>
      </c>
      <c r="H375">
        <v>100.43</v>
      </c>
      <c r="I375">
        <v>74175.790260000009</v>
      </c>
      <c r="J375" t="s">
        <v>1234</v>
      </c>
      <c r="K375" t="s">
        <v>1234</v>
      </c>
      <c r="L375">
        <v>30.231880544294143</v>
      </c>
      <c r="M375">
        <v>29.633570978910921</v>
      </c>
      <c r="N375">
        <v>2.1829999999999998</v>
      </c>
      <c r="O375">
        <v>67.407975460122685</v>
      </c>
      <c r="P375">
        <v>2.3927113412326992</v>
      </c>
      <c r="Q375" s="36">
        <f t="shared" si="122"/>
        <v>72.222222226002231</v>
      </c>
      <c r="R375" t="str">
        <f t="shared" si="123"/>
        <v xml:space="preserve"> </v>
      </c>
      <c r="S375" s="37">
        <f t="shared" si="124"/>
        <v>0.14507617623842864</v>
      </c>
      <c r="T375" s="37" t="str">
        <f t="shared" si="125"/>
        <v/>
      </c>
      <c r="U375" s="37" t="str">
        <f t="shared" si="126"/>
        <v xml:space="preserve"> </v>
      </c>
      <c r="V375" s="37" t="str">
        <f t="shared" si="127"/>
        <v xml:space="preserve"> </v>
      </c>
      <c r="W375" s="37" t="str">
        <f t="shared" si="128"/>
        <v/>
      </c>
      <c r="X375" s="37" t="str">
        <f t="shared" si="129"/>
        <v/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>
        <f t="shared" si="139"/>
        <v>66</v>
      </c>
      <c r="AD375" s="1" t="str">
        <f t="shared" si="132"/>
        <v xml:space="preserve"> </v>
      </c>
      <c r="AE375">
        <f t="shared" si="140"/>
        <v>93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>
        <f t="shared" si="135"/>
        <v>67.407975463902687</v>
      </c>
      <c r="AL375" t="str">
        <f t="shared" si="136"/>
        <v xml:space="preserve"> </v>
      </c>
      <c r="AM375">
        <f t="shared" si="144"/>
        <v>13</v>
      </c>
      <c r="AN375" t="str">
        <f t="shared" si="145"/>
        <v xml:space="preserve"> </v>
      </c>
      <c r="AO375" t="s">
        <v>519</v>
      </c>
      <c r="AP375" t="s">
        <v>1248</v>
      </c>
      <c r="AQ375" t="e">
        <v>#VALUE!</v>
      </c>
      <c r="AR375">
        <v>-101.13812686432576</v>
      </c>
      <c r="AS375">
        <v>14.507617245842862</v>
      </c>
      <c r="AT375" t="e">
        <v>#VALUE!</v>
      </c>
      <c r="AU375">
        <v>101.13812686432576</v>
      </c>
      <c r="AV375" t="s">
        <v>1710</v>
      </c>
    </row>
    <row r="376" spans="1:48" x14ac:dyDescent="0.25">
      <c r="A376">
        <v>3.790000000000026E-9</v>
      </c>
      <c r="B376" t="s">
        <v>549</v>
      </c>
      <c r="C376">
        <v>13</v>
      </c>
      <c r="D376" s="2">
        <v>0</v>
      </c>
      <c r="E376">
        <v>7</v>
      </c>
      <c r="F376">
        <v>20</v>
      </c>
      <c r="G376">
        <v>92.5</v>
      </c>
      <c r="H376">
        <v>81.33</v>
      </c>
      <c r="I376">
        <v>126656.50515621</v>
      </c>
      <c r="J376">
        <v>15.841449162446434</v>
      </c>
      <c r="K376">
        <v>14.080678670360111</v>
      </c>
      <c r="L376">
        <v>12.23284113930556</v>
      </c>
      <c r="M376">
        <v>10.918276783804975</v>
      </c>
      <c r="N376">
        <v>5.1340000000000003</v>
      </c>
      <c r="O376">
        <v>-1.0789980732177273</v>
      </c>
      <c r="P376">
        <v>5.973195622771426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0.13734169812173494</v>
      </c>
      <c r="T376" s="37" t="str">
        <f t="shared" si="125"/>
        <v/>
      </c>
      <c r="U376" s="37" t="str">
        <f t="shared" si="126"/>
        <v/>
      </c>
      <c r="V376" s="37">
        <f t="shared" si="127"/>
        <v>-0.31927964519782936</v>
      </c>
      <c r="W376" s="37" t="str">
        <f t="shared" si="128"/>
        <v/>
      </c>
      <c r="X376" s="37">
        <f t="shared" si="129"/>
        <v>-0.18612712517707775</v>
      </c>
      <c r="Y376" t="str">
        <f t="shared" si="137"/>
        <v xml:space="preserve"> </v>
      </c>
      <c r="Z376" s="1">
        <f t="shared" si="130"/>
        <v>83</v>
      </c>
      <c r="AA376" t="str">
        <f t="shared" si="138"/>
        <v xml:space="preserve"> </v>
      </c>
      <c r="AB376" s="1">
        <f t="shared" si="131"/>
        <v>114</v>
      </c>
      <c r="AC376">
        <f t="shared" si="139"/>
        <v>75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>
        <f t="shared" si="133"/>
        <v>5.9731956265614263</v>
      </c>
      <c r="AH376" t="str">
        <f t="shared" si="134"/>
        <v xml:space="preserve"> </v>
      </c>
      <c r="AI376">
        <f t="shared" si="142"/>
        <v>8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549</v>
      </c>
      <c r="AP376" t="s">
        <v>1235</v>
      </c>
      <c r="AQ376">
        <v>31.927964519782936</v>
      </c>
      <c r="AR376">
        <v>18.612712517707774</v>
      </c>
      <c r="AS376">
        <v>13.734169433173493</v>
      </c>
      <c r="AT376">
        <v>-31.927964519782936</v>
      </c>
      <c r="AU376">
        <v>-18.612712517707774</v>
      </c>
      <c r="AV376" t="s">
        <v>1711</v>
      </c>
    </row>
    <row r="377" spans="1:48" x14ac:dyDescent="0.25">
      <c r="A377">
        <v>3.8000000000000258E-9</v>
      </c>
      <c r="B377" t="s">
        <v>374</v>
      </c>
      <c r="C377">
        <v>7</v>
      </c>
      <c r="D377" s="2">
        <v>1</v>
      </c>
      <c r="E377">
        <v>15</v>
      </c>
      <c r="F377">
        <v>23</v>
      </c>
      <c r="G377">
        <v>162.5</v>
      </c>
      <c r="H377">
        <v>153.69</v>
      </c>
      <c r="I377">
        <v>65118.613606049999</v>
      </c>
      <c r="J377">
        <v>16.278995869081662</v>
      </c>
      <c r="K377">
        <v>16.504510309278352</v>
      </c>
      <c r="L377" t="s">
        <v>1234</v>
      </c>
      <c r="M377" t="s">
        <v>1234</v>
      </c>
      <c r="N377">
        <v>9.3119999999999994</v>
      </c>
      <c r="O377">
        <v>-45.094339622641513</v>
      </c>
      <c r="P377">
        <v>3.0392348233456961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-0.30047789629664123</v>
      </c>
      <c r="W377" s="37" t="str">
        <f t="shared" si="128"/>
        <v xml:space="preserve"> </v>
      </c>
      <c r="X377" s="37" t="str">
        <f t="shared" si="129"/>
        <v xml:space="preserve"> </v>
      </c>
      <c r="Y377" t="str">
        <f t="shared" si="137"/>
        <v xml:space="preserve"> </v>
      </c>
      <c r="Z377" s="1">
        <f t="shared" si="130"/>
        <v>89</v>
      </c>
      <c r="AA377" t="str">
        <f t="shared" si="138"/>
        <v xml:space="preserve"> </v>
      </c>
      <c r="AB377" s="1" t="str">
        <f t="shared" si="131"/>
        <v xml:space="preserve"> 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>
        <f t="shared" si="133"/>
        <v>3.0392348271456959</v>
      </c>
      <c r="AH377" t="str">
        <f t="shared" si="134"/>
        <v xml:space="preserve"> </v>
      </c>
      <c r="AI377">
        <f t="shared" si="142"/>
        <v>91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374</v>
      </c>
      <c r="AP377" t="s">
        <v>1239</v>
      </c>
      <c r="AQ377">
        <v>30.047789629664123</v>
      </c>
      <c r="AR377" t="e">
        <v>#VALUE!</v>
      </c>
      <c r="AS377">
        <v>5.7323183030776326</v>
      </c>
      <c r="AT377">
        <v>-30.047789629664123</v>
      </c>
      <c r="AU377" t="e">
        <v>#VALUE!</v>
      </c>
      <c r="AV377" t="s">
        <v>1712</v>
      </c>
    </row>
    <row r="378" spans="1:48" x14ac:dyDescent="0.25">
      <c r="A378">
        <v>3.8100000000000255E-9</v>
      </c>
      <c r="B378" t="s">
        <v>597</v>
      </c>
      <c r="C378">
        <v>7</v>
      </c>
      <c r="D378" s="2">
        <v>3</v>
      </c>
      <c r="E378">
        <v>10</v>
      </c>
      <c r="F378">
        <v>20</v>
      </c>
      <c r="G378">
        <v>58</v>
      </c>
      <c r="H378">
        <v>57.4</v>
      </c>
      <c r="I378">
        <v>9548.2774477999992</v>
      </c>
      <c r="J378">
        <v>23.640856672158154</v>
      </c>
      <c r="K378">
        <v>21.40193885160328</v>
      </c>
      <c r="L378">
        <v>18.379152626992322</v>
      </c>
      <c r="M378">
        <v>16.758135649359019</v>
      </c>
      <c r="N378">
        <v>2.4279999999999999</v>
      </c>
      <c r="O378">
        <v>2.0168067226890773</v>
      </c>
      <c r="P378">
        <v>1.3989547038327528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 t="str">
        <f t="shared" si="129"/>
        <v/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 t="str">
        <f t="shared" si="131"/>
        <v xml:space="preserve"> 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 t="str">
        <f t="shared" si="133"/>
        <v xml:space="preserve"> </v>
      </c>
      <c r="AH378" t="str">
        <f t="shared" si="134"/>
        <v xml:space="preserve"> </v>
      </c>
      <c r="AI378" t="str">
        <f t="shared" si="142"/>
        <v xml:space="preserve"> 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597</v>
      </c>
      <c r="AP378" t="s">
        <v>1237</v>
      </c>
      <c r="AQ378">
        <v>-1.5867435906571359</v>
      </c>
      <c r="AR378">
        <v>-22.279800865530298</v>
      </c>
      <c r="AS378">
        <v>1.0452961672473782</v>
      </c>
      <c r="AT378">
        <v>1.5867435906571359</v>
      </c>
      <c r="AU378">
        <v>22.279800865530298</v>
      </c>
      <c r="AV378" t="s">
        <v>1713</v>
      </c>
    </row>
    <row r="379" spans="1:48" x14ac:dyDescent="0.25">
      <c r="A379">
        <v>3.8200000000000253E-9</v>
      </c>
      <c r="B379" t="s">
        <v>373</v>
      </c>
      <c r="C379">
        <v>6</v>
      </c>
      <c r="D379" s="2">
        <v>2</v>
      </c>
      <c r="E379">
        <v>7</v>
      </c>
      <c r="F379">
        <v>15</v>
      </c>
      <c r="G379">
        <v>86</v>
      </c>
      <c r="H379">
        <v>77.53</v>
      </c>
      <c r="I379">
        <v>8729.6286635199995</v>
      </c>
      <c r="J379">
        <v>15.331224045877001</v>
      </c>
      <c r="K379">
        <v>15.471961684294552</v>
      </c>
      <c r="L379">
        <v>10.353541351314158</v>
      </c>
      <c r="M379">
        <v>9.6084777472702889</v>
      </c>
      <c r="N379">
        <v>5.0570000000000004</v>
      </c>
      <c r="O379">
        <v>6.0167714884695993</v>
      </c>
      <c r="P379">
        <v>4.2344898748871405</v>
      </c>
      <c r="Q379" s="36" t="str">
        <f t="shared" si="122"/>
        <v xml:space="preserve"> </v>
      </c>
      <c r="R379" t="str">
        <f t="shared" si="123"/>
        <v xml:space="preserve"> </v>
      </c>
      <c r="S379" s="37">
        <f t="shared" si="124"/>
        <v>0.10924803683947627</v>
      </c>
      <c r="T379" s="37" t="str">
        <f t="shared" si="125"/>
        <v/>
      </c>
      <c r="U379" s="37" t="str">
        <f t="shared" si="126"/>
        <v/>
      </c>
      <c r="V379" s="37">
        <f t="shared" si="127"/>
        <v>-0.3412044463204108</v>
      </c>
      <c r="W379" s="37" t="str">
        <f t="shared" si="128"/>
        <v/>
      </c>
      <c r="X379" s="37">
        <f t="shared" si="129"/>
        <v>-0.31116031278156409</v>
      </c>
      <c r="Y379" t="str">
        <f t="shared" si="137"/>
        <v xml:space="preserve"> </v>
      </c>
      <c r="Z379" s="1">
        <f t="shared" si="130"/>
        <v>74</v>
      </c>
      <c r="AA379" t="str">
        <f t="shared" si="138"/>
        <v xml:space="preserve"> </v>
      </c>
      <c r="AB379" s="1">
        <f t="shared" si="131"/>
        <v>73</v>
      </c>
      <c r="AC379">
        <f t="shared" si="139"/>
        <v>120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>
        <f t="shared" si="133"/>
        <v>4.2344898787071408</v>
      </c>
      <c r="AH379" t="str">
        <f t="shared" si="134"/>
        <v xml:space="preserve"> </v>
      </c>
      <c r="AI379">
        <f t="shared" si="142"/>
        <v>36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373</v>
      </c>
      <c r="AP379" t="s">
        <v>1246</v>
      </c>
      <c r="AQ379">
        <v>34.120444632041078</v>
      </c>
      <c r="AR379">
        <v>31.116031278156409</v>
      </c>
      <c r="AS379">
        <v>10.924803301947627</v>
      </c>
      <c r="AT379">
        <v>-34.120444632041078</v>
      </c>
      <c r="AU379">
        <v>-31.116031278156409</v>
      </c>
      <c r="AV379" t="s">
        <v>1714</v>
      </c>
    </row>
    <row r="380" spans="1:48" x14ac:dyDescent="0.25">
      <c r="A380">
        <v>3.830000000000025E-9</v>
      </c>
      <c r="B380" t="s">
        <v>1174</v>
      </c>
      <c r="C380">
        <v>5</v>
      </c>
      <c r="D380" s="2">
        <v>0</v>
      </c>
      <c r="E380">
        <v>5</v>
      </c>
      <c r="F380">
        <v>10</v>
      </c>
      <c r="G380">
        <v>390</v>
      </c>
      <c r="H380">
        <v>366.71</v>
      </c>
      <c r="I380">
        <v>14726.55360522</v>
      </c>
      <c r="J380" t="s">
        <v>1234</v>
      </c>
      <c r="K380">
        <v>39.825152041702864</v>
      </c>
      <c r="L380">
        <v>31.561555789473683</v>
      </c>
      <c r="M380">
        <v>27.807538140505446</v>
      </c>
      <c r="N380">
        <v>8.0280000000000005</v>
      </c>
      <c r="O380">
        <v>25.4375</v>
      </c>
      <c r="P380">
        <v>0.68310108805323011</v>
      </c>
      <c r="Q380" s="36" t="str">
        <f t="shared" si="122"/>
        <v xml:space="preserve"> 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 xml:space="preserve"> </v>
      </c>
      <c r="V380" s="37" t="str">
        <f t="shared" si="127"/>
        <v xml:space="preserve"> </v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 t="str">
        <f t="shared" si="140"/>
        <v xml:space="preserve"> </v>
      </c>
      <c r="AF380" t="str">
        <f t="shared" si="141"/>
        <v xml:space="preserve"> </v>
      </c>
      <c r="AG380" t="str">
        <f t="shared" si="133"/>
        <v xml:space="preserve"> </v>
      </c>
      <c r="AH380" t="str">
        <f t="shared" si="134"/>
        <v xml:space="preserve"> </v>
      </c>
      <c r="AI380" t="str">
        <f t="shared" si="142"/>
        <v xml:space="preserve"> 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1174</v>
      </c>
      <c r="AP380" t="s">
        <v>1244</v>
      </c>
      <c r="AQ380" t="e">
        <v>#VALUE!</v>
      </c>
      <c r="AR380">
        <v>-109.98469490237501</v>
      </c>
      <c r="AS380">
        <v>6.3510676011016898</v>
      </c>
      <c r="AT380" t="e">
        <v>#VALUE!</v>
      </c>
      <c r="AU380">
        <v>109.98469490237501</v>
      </c>
      <c r="AV380" t="s">
        <v>1715</v>
      </c>
    </row>
    <row r="381" spans="1:48" x14ac:dyDescent="0.25">
      <c r="A381">
        <v>3.8400000000000248E-9</v>
      </c>
      <c r="B381" t="s">
        <v>375</v>
      </c>
      <c r="C381">
        <v>15</v>
      </c>
      <c r="D381" s="2">
        <v>2</v>
      </c>
      <c r="E381">
        <v>11</v>
      </c>
      <c r="F381">
        <v>28</v>
      </c>
      <c r="G381">
        <v>158.5</v>
      </c>
      <c r="H381">
        <v>143.53</v>
      </c>
      <c r="I381">
        <v>33902.41997201</v>
      </c>
      <c r="J381">
        <v>25.412535410764875</v>
      </c>
      <c r="K381">
        <v>20.8649513010612</v>
      </c>
      <c r="L381">
        <v>15.640780165133382</v>
      </c>
      <c r="M381">
        <v>13.312542910257898</v>
      </c>
      <c r="N381">
        <v>6.8790000000000004</v>
      </c>
      <c r="O381">
        <v>20.684210526315795</v>
      </c>
      <c r="P381">
        <v>1.5599526231449869</v>
      </c>
      <c r="Q381" s="36" t="str">
        <f t="shared" si="122"/>
        <v xml:space="preserve"> </v>
      </c>
      <c r="R381" t="str">
        <f t="shared" si="123"/>
        <v xml:space="preserve"> </v>
      </c>
      <c r="S381" s="37">
        <f t="shared" si="124"/>
        <v>0.10429875671396362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131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 t="str">
        <f t="shared" si="133"/>
        <v xml:space="preserve"> </v>
      </c>
      <c r="AH381" t="str">
        <f t="shared" si="134"/>
        <v xml:space="preserve"> </v>
      </c>
      <c r="AI381" t="str">
        <f t="shared" si="142"/>
        <v xml:space="preserve"> 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375</v>
      </c>
      <c r="AP381" t="s">
        <v>1241</v>
      </c>
      <c r="AQ381">
        <v>-9.1997956995437669</v>
      </c>
      <c r="AR381">
        <v>-4.0609174312639551</v>
      </c>
      <c r="AS381">
        <v>10.429875287396362</v>
      </c>
      <c r="AT381">
        <v>9.1997956995437669</v>
      </c>
      <c r="AU381">
        <v>4.0609174312639551</v>
      </c>
      <c r="AV381" t="s">
        <v>1716</v>
      </c>
    </row>
    <row r="382" spans="1:48" x14ac:dyDescent="0.25">
      <c r="A382">
        <v>3.8500000000000245E-9</v>
      </c>
      <c r="B382" t="s">
        <v>370</v>
      </c>
      <c r="C382">
        <v>5</v>
      </c>
      <c r="D382" s="2">
        <v>0</v>
      </c>
      <c r="E382">
        <v>10</v>
      </c>
      <c r="F382">
        <v>15</v>
      </c>
      <c r="G382">
        <v>31</v>
      </c>
      <c r="H382">
        <v>27.76</v>
      </c>
      <c r="I382">
        <v>21341.431070400002</v>
      </c>
      <c r="J382">
        <v>11.490066225165563</v>
      </c>
      <c r="K382">
        <v>11.220695230396119</v>
      </c>
      <c r="L382">
        <v>10.239540116744879</v>
      </c>
      <c r="M382">
        <v>9.7706495843402017</v>
      </c>
      <c r="N382">
        <v>2.4159999999999999</v>
      </c>
      <c r="O382">
        <v>-1.3877551020408265</v>
      </c>
      <c r="P382">
        <v>5.5979827089337171</v>
      </c>
      <c r="Q382" s="36" t="str">
        <f t="shared" si="122"/>
        <v xml:space="preserve"> </v>
      </c>
      <c r="R382" t="str">
        <f t="shared" si="123"/>
        <v xml:space="preserve"> </v>
      </c>
      <c r="S382" s="37">
        <f t="shared" si="124"/>
        <v>0.11671470125633999</v>
      </c>
      <c r="T382" s="37" t="str">
        <f t="shared" si="125"/>
        <v/>
      </c>
      <c r="U382" s="37" t="str">
        <f t="shared" si="126"/>
        <v/>
      </c>
      <c r="V382" s="37">
        <f t="shared" si="127"/>
        <v>-0.5062622189870889</v>
      </c>
      <c r="W382" s="37" t="str">
        <f t="shared" si="128"/>
        <v/>
      </c>
      <c r="X382" s="37">
        <f t="shared" si="129"/>
        <v>-0.31874501951123302</v>
      </c>
      <c r="Y382" t="str">
        <f t="shared" si="137"/>
        <v xml:space="preserve"> </v>
      </c>
      <c r="Z382" s="1">
        <f t="shared" si="130"/>
        <v>29</v>
      </c>
      <c r="AA382" t="str">
        <f t="shared" si="138"/>
        <v xml:space="preserve"> </v>
      </c>
      <c r="AB382" s="1">
        <f t="shared" si="131"/>
        <v>65</v>
      </c>
      <c r="AC382">
        <f t="shared" si="139"/>
        <v>110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5.5979827127837174</v>
      </c>
      <c r="AH382" t="str">
        <f t="shared" si="134"/>
        <v xml:space="preserve"> </v>
      </c>
      <c r="AI382">
        <f t="shared" si="142"/>
        <v>10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370</v>
      </c>
      <c r="AP382" t="s">
        <v>1246</v>
      </c>
      <c r="AQ382">
        <v>50.626221898708891</v>
      </c>
      <c r="AR382">
        <v>31.874501951123303</v>
      </c>
      <c r="AS382">
        <v>11.671469740633999</v>
      </c>
      <c r="AT382">
        <v>-50.626221898708891</v>
      </c>
      <c r="AU382">
        <v>-31.874501951123303</v>
      </c>
      <c r="AV382" t="s">
        <v>1717</v>
      </c>
    </row>
    <row r="383" spans="1:48" x14ac:dyDescent="0.25">
      <c r="A383">
        <v>3.8600000000000243E-9</v>
      </c>
      <c r="B383" t="s">
        <v>334</v>
      </c>
      <c r="C383">
        <v>3</v>
      </c>
      <c r="D383" s="2">
        <v>0</v>
      </c>
      <c r="E383">
        <v>9</v>
      </c>
      <c r="F383">
        <v>12</v>
      </c>
      <c r="G383">
        <v>51</v>
      </c>
      <c r="H383">
        <v>43.42</v>
      </c>
      <c r="I383">
        <v>5926.4525499400006</v>
      </c>
      <c r="J383">
        <v>10.800995024875622</v>
      </c>
      <c r="K383">
        <v>10.533721494420185</v>
      </c>
      <c r="L383">
        <v>9.4177489437099631</v>
      </c>
      <c r="M383">
        <v>8.8860627572016462</v>
      </c>
      <c r="N383">
        <v>4.0200000000000005</v>
      </c>
      <c r="O383">
        <v>-0.24813895781637188</v>
      </c>
      <c r="P383">
        <v>2.3261169967756792</v>
      </c>
      <c r="Q383" s="36" t="str">
        <f t="shared" si="122"/>
        <v xml:space="preserve"> </v>
      </c>
      <c r="R383" t="str">
        <f t="shared" si="123"/>
        <v xml:space="preserve"> </v>
      </c>
      <c r="S383" s="37">
        <f t="shared" si="124"/>
        <v>0.17457393292494705</v>
      </c>
      <c r="T383" s="37" t="str">
        <f t="shared" si="125"/>
        <v/>
      </c>
      <c r="U383" s="37" t="str">
        <f t="shared" si="126"/>
        <v/>
      </c>
      <c r="V383" s="37">
        <f t="shared" si="127"/>
        <v>-0.53587218630354427</v>
      </c>
      <c r="W383" s="37" t="str">
        <f t="shared" si="128"/>
        <v/>
      </c>
      <c r="X383" s="37">
        <f t="shared" si="129"/>
        <v>-0.373420261091293</v>
      </c>
      <c r="Y383" t="str">
        <f t="shared" si="137"/>
        <v xml:space="preserve"> </v>
      </c>
      <c r="Z383" s="1">
        <f t="shared" si="130"/>
        <v>22</v>
      </c>
      <c r="AA383" t="str">
        <f t="shared" si="138"/>
        <v xml:space="preserve"> </v>
      </c>
      <c r="AB383" s="1">
        <f t="shared" si="131"/>
        <v>52</v>
      </c>
      <c r="AC383">
        <f t="shared" si="139"/>
        <v>38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334</v>
      </c>
      <c r="AP383" t="s">
        <v>1270</v>
      </c>
      <c r="AQ383">
        <v>53.587218630354428</v>
      </c>
      <c r="AR383">
        <v>37.3420261091293</v>
      </c>
      <c r="AS383">
        <v>17.457392906494707</v>
      </c>
      <c r="AT383">
        <v>-53.587218630354428</v>
      </c>
      <c r="AU383">
        <v>-37.3420261091293</v>
      </c>
      <c r="AV383" t="s">
        <v>1718</v>
      </c>
    </row>
    <row r="384" spans="1:48" x14ac:dyDescent="0.25">
      <c r="A384">
        <v>3.8700000000000241E-9</v>
      </c>
      <c r="B384" t="s">
        <v>480</v>
      </c>
      <c r="C384">
        <v>3</v>
      </c>
      <c r="D384" s="2">
        <v>1</v>
      </c>
      <c r="E384">
        <v>11</v>
      </c>
      <c r="F384">
        <v>15</v>
      </c>
      <c r="G384">
        <v>83.5</v>
      </c>
      <c r="H384">
        <v>82.86</v>
      </c>
      <c r="I384">
        <v>32812.559999999998</v>
      </c>
      <c r="J384">
        <v>8.371388159224086</v>
      </c>
      <c r="K384">
        <v>7.1320364950938195</v>
      </c>
      <c r="L384" t="s">
        <v>1234</v>
      </c>
      <c r="M384" t="s">
        <v>1234</v>
      </c>
      <c r="N384">
        <v>9.8979999999999997</v>
      </c>
      <c r="O384">
        <v>-15.32934131736527</v>
      </c>
      <c r="P384">
        <v>5.588945208785904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>
        <f t="shared" si="127"/>
        <v>-0.64027443073562429</v>
      </c>
      <c r="W384" s="37" t="str">
        <f t="shared" si="128"/>
        <v xml:space="preserve"> </v>
      </c>
      <c r="X384" s="37" t="str">
        <f t="shared" si="129"/>
        <v xml:space="preserve"> </v>
      </c>
      <c r="Y384" t="str">
        <f t="shared" si="137"/>
        <v xml:space="preserve"> </v>
      </c>
      <c r="Z384" s="1">
        <f t="shared" si="130"/>
        <v>4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5.5889452126559043</v>
      </c>
      <c r="AH384" t="str">
        <f t="shared" si="134"/>
        <v xml:space="preserve"> </v>
      </c>
      <c r="AI384">
        <f t="shared" si="142"/>
        <v>11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480</v>
      </c>
      <c r="AP384" t="s">
        <v>1239</v>
      </c>
      <c r="AQ384">
        <v>64.027443073562424</v>
      </c>
      <c r="AR384" t="e">
        <v>#VALUE!</v>
      </c>
      <c r="AS384">
        <v>0.77238715906349231</v>
      </c>
      <c r="AT384">
        <v>-64.027443073562424</v>
      </c>
      <c r="AU384" t="e">
        <v>#VALUE!</v>
      </c>
      <c r="AV384" t="s">
        <v>1719</v>
      </c>
    </row>
    <row r="385" spans="1:48" x14ac:dyDescent="0.25">
      <c r="A385">
        <v>3.8800000000000238E-9</v>
      </c>
      <c r="B385" t="s">
        <v>389</v>
      </c>
      <c r="C385">
        <v>2</v>
      </c>
      <c r="D385" s="2">
        <v>3</v>
      </c>
      <c r="E385">
        <v>9</v>
      </c>
      <c r="F385">
        <v>14</v>
      </c>
      <c r="G385">
        <v>233</v>
      </c>
      <c r="H385">
        <v>221.97</v>
      </c>
      <c r="I385">
        <v>38805.270859740005</v>
      </c>
      <c r="J385">
        <v>31.601651480637813</v>
      </c>
      <c r="K385">
        <v>28.789883268482491</v>
      </c>
      <c r="L385">
        <v>22.472986169212447</v>
      </c>
      <c r="M385">
        <v>21.461636845233318</v>
      </c>
      <c r="N385">
        <v>7.024</v>
      </c>
      <c r="O385">
        <v>-3.6620491016321539</v>
      </c>
      <c r="P385">
        <v>3.6815785917015815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>
        <f t="shared" si="133"/>
        <v>3.6815785955815814</v>
      </c>
      <c r="AH385" t="str">
        <f t="shared" si="134"/>
        <v xml:space="preserve"> </v>
      </c>
      <c r="AI385">
        <f t="shared" si="142"/>
        <v>58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389</v>
      </c>
      <c r="AP385" t="s">
        <v>1248</v>
      </c>
      <c r="AQ385">
        <v>-35.794946457487995</v>
      </c>
      <c r="AR385">
        <v>-49.516810126997292</v>
      </c>
      <c r="AS385">
        <v>4.9691399738703401</v>
      </c>
      <c r="AT385">
        <v>35.794946457487995</v>
      </c>
      <c r="AU385">
        <v>49.516810126997292</v>
      </c>
      <c r="AV385" t="s">
        <v>1720</v>
      </c>
    </row>
    <row r="386" spans="1:48" x14ac:dyDescent="0.25">
      <c r="A386">
        <v>3.8900000000000236E-9</v>
      </c>
      <c r="B386" t="s">
        <v>223</v>
      </c>
      <c r="C386">
        <v>20</v>
      </c>
      <c r="D386" s="2">
        <v>0</v>
      </c>
      <c r="E386">
        <v>0</v>
      </c>
      <c r="F386">
        <v>20</v>
      </c>
      <c r="G386">
        <v>78</v>
      </c>
      <c r="H386">
        <v>73.16</v>
      </c>
      <c r="I386">
        <v>31956.301534599999</v>
      </c>
      <c r="J386" t="s">
        <v>1234</v>
      </c>
      <c r="K386">
        <v>23.471286493423161</v>
      </c>
      <c r="L386">
        <v>34.095707748428381</v>
      </c>
      <c r="M386">
        <v>11.099963158140186</v>
      </c>
      <c r="N386">
        <v>-0.82200000000000006</v>
      </c>
      <c r="O386" t="s">
        <v>119</v>
      </c>
      <c r="P386">
        <v>4.9794969928922912</v>
      </c>
      <c r="Q386" s="36">
        <f t="shared" si="122"/>
        <v>100.00000000388999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 xml:space="preserve"> </v>
      </c>
      <c r="V386" s="37" t="str">
        <f t="shared" si="127"/>
        <v xml:space="preserve"> </v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>
        <f t="shared" si="140"/>
        <v>1</v>
      </c>
      <c r="AF386" t="str">
        <f t="shared" si="141"/>
        <v xml:space="preserve"> </v>
      </c>
      <c r="AG386">
        <f t="shared" si="133"/>
        <v>4.9794969967822915</v>
      </c>
      <c r="AH386" t="str">
        <f t="shared" si="134"/>
        <v xml:space="preserve"> </v>
      </c>
      <c r="AI386">
        <f t="shared" si="142"/>
        <v>16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223</v>
      </c>
      <c r="AP386" t="s">
        <v>1291</v>
      </c>
      <c r="AQ386" t="e">
        <v>#VALUE!</v>
      </c>
      <c r="AR386">
        <v>-126.84486268012547</v>
      </c>
      <c r="AS386">
        <v>6.6156369600874898</v>
      </c>
      <c r="AT386" t="e">
        <v>#VALUE!</v>
      </c>
      <c r="AU386">
        <v>126.84486268012547</v>
      </c>
      <c r="AV386" t="s">
        <v>1721</v>
      </c>
    </row>
    <row r="387" spans="1:48" x14ac:dyDescent="0.25">
      <c r="A387">
        <v>3.9000000000000233E-9</v>
      </c>
      <c r="B387" t="s">
        <v>364</v>
      </c>
      <c r="C387">
        <v>10</v>
      </c>
      <c r="D387" s="2">
        <v>1</v>
      </c>
      <c r="E387">
        <v>10</v>
      </c>
      <c r="F387">
        <v>21</v>
      </c>
      <c r="G387">
        <v>102</v>
      </c>
      <c r="H387">
        <v>99.38</v>
      </c>
      <c r="I387">
        <v>7065.9428449999996</v>
      </c>
      <c r="J387">
        <v>10.830427201394942</v>
      </c>
      <c r="K387" t="s">
        <v>1234</v>
      </c>
      <c r="L387">
        <v>7.2508688506977457</v>
      </c>
      <c r="M387">
        <v>36.055921833694775</v>
      </c>
      <c r="N387">
        <v>-1.869</v>
      </c>
      <c r="O387" t="s">
        <v>119</v>
      </c>
      <c r="P387">
        <v>4.4274501911853489E-2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>
        <f t="shared" si="127"/>
        <v>-0.53460746099733125</v>
      </c>
      <c r="W387" s="37" t="str">
        <f t="shared" si="128"/>
        <v/>
      </c>
      <c r="X387" s="37">
        <f t="shared" si="129"/>
        <v>-0.51758668249848938</v>
      </c>
      <c r="Y387" t="str">
        <f t="shared" si="137"/>
        <v xml:space="preserve"> </v>
      </c>
      <c r="Z387" s="1">
        <f t="shared" si="130"/>
        <v>23</v>
      </c>
      <c r="AA387" t="str">
        <f t="shared" si="138"/>
        <v xml:space="preserve"> </v>
      </c>
      <c r="AB387" s="1">
        <f t="shared" si="131"/>
        <v>13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364</v>
      </c>
      <c r="AP387" t="s">
        <v>1244</v>
      </c>
      <c r="AQ387">
        <v>53.460746099733129</v>
      </c>
      <c r="AR387">
        <v>51.758668249848938</v>
      </c>
      <c r="AS387">
        <v>2.6363453411149207</v>
      </c>
      <c r="AT387">
        <v>-53.460746099733129</v>
      </c>
      <c r="AU387">
        <v>-51.758668249848938</v>
      </c>
      <c r="AV387" t="s">
        <v>1722</v>
      </c>
    </row>
    <row r="388" spans="1:48" x14ac:dyDescent="0.25">
      <c r="A388">
        <v>3.9100000000000231E-9</v>
      </c>
      <c r="B388" t="s">
        <v>522</v>
      </c>
      <c r="C388">
        <v>11</v>
      </c>
      <c r="D388" s="2">
        <v>0</v>
      </c>
      <c r="E388">
        <v>3</v>
      </c>
      <c r="F388">
        <v>14</v>
      </c>
      <c r="G388">
        <v>75</v>
      </c>
      <c r="H388">
        <v>77.81</v>
      </c>
      <c r="I388">
        <v>10804.766629</v>
      </c>
      <c r="J388">
        <v>21.692221912461665</v>
      </c>
      <c r="K388">
        <v>18.735853599807367</v>
      </c>
      <c r="L388">
        <v>12.414142943989029</v>
      </c>
      <c r="M388">
        <v>10.99439060468201</v>
      </c>
      <c r="N388">
        <v>3.5870000000000002</v>
      </c>
      <c r="O388">
        <v>7.7177177177177221</v>
      </c>
      <c r="P388">
        <v>0.28274000771109109</v>
      </c>
      <c r="Q388" s="36">
        <f t="shared" si="122"/>
        <v>78.571428575338572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 t="str">
        <f t="shared" si="127"/>
        <v/>
      </c>
      <c r="W388" s="37" t="str">
        <f t="shared" si="128"/>
        <v/>
      </c>
      <c r="X388" s="37">
        <f t="shared" si="129"/>
        <v>-0.1740647907358821</v>
      </c>
      <c r="Y388" t="str">
        <f t="shared" si="137"/>
        <v xml:space="preserve"> </v>
      </c>
      <c r="Z388" s="1" t="str">
        <f t="shared" si="130"/>
        <v xml:space="preserve"> </v>
      </c>
      <c r="AA388" t="str">
        <f t="shared" si="138"/>
        <v xml:space="preserve"> </v>
      </c>
      <c r="AB388" s="1">
        <f t="shared" si="131"/>
        <v>121</v>
      </c>
      <c r="AC388" t="str">
        <f t="shared" si="139"/>
        <v xml:space="preserve"> </v>
      </c>
      <c r="AD388" s="1" t="str">
        <f t="shared" si="132"/>
        <v xml:space="preserve"> </v>
      </c>
      <c r="AE388">
        <f t="shared" si="140"/>
        <v>54</v>
      </c>
      <c r="AF388" t="str">
        <f t="shared" si="141"/>
        <v xml:space="preserve"> </v>
      </c>
      <c r="AG388" t="str">
        <f t="shared" si="133"/>
        <v xml:space="preserve"> </v>
      </c>
      <c r="AH388" t="str">
        <f t="shared" si="134"/>
        <v xml:space="preserve"> </v>
      </c>
      <c r="AI388" t="str">
        <f t="shared" si="142"/>
        <v xml:space="preserve"> 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522</v>
      </c>
      <c r="AP388" t="s">
        <v>1237</v>
      </c>
      <c r="AQ388">
        <v>6.7867033799960508</v>
      </c>
      <c r="AR388">
        <v>17.406479073588208</v>
      </c>
      <c r="AS388">
        <v>-3.6113610075825808</v>
      </c>
      <c r="AT388">
        <v>-6.7867033799960508</v>
      </c>
      <c r="AU388">
        <v>-17.406479073588208</v>
      </c>
      <c r="AV388" t="s">
        <v>1723</v>
      </c>
    </row>
    <row r="389" spans="1:48" x14ac:dyDescent="0.25">
      <c r="A389">
        <v>3.9200000000000229E-9</v>
      </c>
      <c r="B389" t="s">
        <v>511</v>
      </c>
      <c r="C389">
        <v>33</v>
      </c>
      <c r="D389" s="2">
        <v>0</v>
      </c>
      <c r="E389">
        <v>1</v>
      </c>
      <c r="F389">
        <v>34</v>
      </c>
      <c r="G389">
        <v>153</v>
      </c>
      <c r="H389">
        <v>130</v>
      </c>
      <c r="I389">
        <v>28094.16935</v>
      </c>
      <c r="J389" t="s">
        <v>1234</v>
      </c>
      <c r="K389">
        <v>19.313623532907442</v>
      </c>
      <c r="L389">
        <v>13.461540080741019</v>
      </c>
      <c r="M389">
        <v>6.4629802563804288</v>
      </c>
      <c r="N389">
        <v>1.514</v>
      </c>
      <c r="O389">
        <v>-81.491442542787283</v>
      </c>
      <c r="P389">
        <v>1.696923076923077</v>
      </c>
      <c r="Q389" s="36">
        <f t="shared" si="122"/>
        <v>97.058823533331761</v>
      </c>
      <c r="R389" t="str">
        <f t="shared" si="123"/>
        <v xml:space="preserve"> </v>
      </c>
      <c r="S389" s="37">
        <f t="shared" si="124"/>
        <v>0.17692308084307695</v>
      </c>
      <c r="T389" s="37" t="str">
        <f t="shared" si="125"/>
        <v/>
      </c>
      <c r="U389" s="37" t="str">
        <f t="shared" si="126"/>
        <v xml:space="preserve"> </v>
      </c>
      <c r="V389" s="37" t="str">
        <f t="shared" si="127"/>
        <v xml:space="preserve"> </v>
      </c>
      <c r="W389" s="37" t="str">
        <f t="shared" si="128"/>
        <v/>
      </c>
      <c r="X389" s="37">
        <f t="shared" si="129"/>
        <v>-0.10437957950309473</v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>
        <f t="shared" si="131"/>
        <v>139</v>
      </c>
      <c r="AC389">
        <f t="shared" si="139"/>
        <v>36</v>
      </c>
      <c r="AD389" s="1" t="str">
        <f t="shared" si="132"/>
        <v xml:space="preserve"> </v>
      </c>
      <c r="AE389">
        <f t="shared" si="140"/>
        <v>5</v>
      </c>
      <c r="AF389" t="str">
        <f t="shared" si="141"/>
        <v xml:space="preserve"> </v>
      </c>
      <c r="AG389" t="str">
        <f t="shared" si="133"/>
        <v xml:space="preserve"> </v>
      </c>
      <c r="AH389" t="str">
        <f t="shared" si="134"/>
        <v xml:space="preserve"> </v>
      </c>
      <c r="AI389" t="str">
        <f t="shared" si="142"/>
        <v xml:space="preserve"> </v>
      </c>
      <c r="AJ389" t="str">
        <f t="shared" si="143"/>
        <v xml:space="preserve"> </v>
      </c>
      <c r="AK389" t="str">
        <f t="shared" si="135"/>
        <v xml:space="preserve"> </v>
      </c>
      <c r="AL389">
        <f t="shared" si="136"/>
        <v>-81.49144253886729</v>
      </c>
      <c r="AM389" t="str">
        <f t="shared" si="144"/>
        <v xml:space="preserve"> </v>
      </c>
      <c r="AN389">
        <f t="shared" si="145"/>
        <v>13</v>
      </c>
      <c r="AO389" t="s">
        <v>511</v>
      </c>
      <c r="AP389" t="s">
        <v>1291</v>
      </c>
      <c r="AQ389" t="e">
        <v>#VALUE!</v>
      </c>
      <c r="AR389">
        <v>10.437957950309473</v>
      </c>
      <c r="AS389">
        <v>17.692307692307697</v>
      </c>
      <c r="AT389" t="e">
        <v>#VALUE!</v>
      </c>
      <c r="AU389">
        <v>-10.437957950309473</v>
      </c>
      <c r="AV389" t="s">
        <v>1724</v>
      </c>
    </row>
    <row r="390" spans="1:48" x14ac:dyDescent="0.25">
      <c r="A390">
        <v>3.9300000000000226E-9</v>
      </c>
      <c r="B390" t="s">
        <v>606</v>
      </c>
      <c r="C390">
        <v>41</v>
      </c>
      <c r="D390" s="2">
        <v>1</v>
      </c>
      <c r="E390">
        <v>6</v>
      </c>
      <c r="F390">
        <v>48</v>
      </c>
      <c r="G390">
        <v>235</v>
      </c>
      <c r="H390">
        <v>248.64</v>
      </c>
      <c r="I390">
        <v>291329.45138975995</v>
      </c>
      <c r="J390" t="s">
        <v>1234</v>
      </c>
      <c r="K390" t="s">
        <v>1234</v>
      </c>
      <c r="L390" t="s">
        <v>1234</v>
      </c>
      <c r="M390">
        <v>39.458723205805228</v>
      </c>
      <c r="N390">
        <v>3.79</v>
      </c>
      <c r="O390">
        <v>22.258064516129032</v>
      </c>
      <c r="P390">
        <v>3.3381595881595887E-2</v>
      </c>
      <c r="Q390" s="36">
        <f t="shared" si="122"/>
        <v>85.416666670596669</v>
      </c>
      <c r="R390" t="str">
        <f t="shared" si="123"/>
        <v xml:space="preserve"> </v>
      </c>
      <c r="S390" s="37" t="str">
        <f t="shared" si="124"/>
        <v/>
      </c>
      <c r="T390" s="37" t="str">
        <f t="shared" si="125"/>
        <v/>
      </c>
      <c r="U390" s="37" t="str">
        <f t="shared" si="126"/>
        <v xml:space="preserve"> </v>
      </c>
      <c r="V390" s="37" t="str">
        <f t="shared" si="127"/>
        <v xml:space="preserve"> </v>
      </c>
      <c r="W390" s="37" t="str">
        <f t="shared" si="128"/>
        <v xml:space="preserve"> </v>
      </c>
      <c r="X390" s="37" t="str">
        <f t="shared" si="129"/>
        <v xml:space="preserve"> 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 t="str">
        <f t="shared" si="131"/>
        <v xml:space="preserve"> </v>
      </c>
      <c r="AC390" t="str">
        <f t="shared" si="139"/>
        <v xml:space="preserve"> </v>
      </c>
      <c r="AD390" s="1" t="str">
        <f t="shared" si="132"/>
        <v xml:space="preserve"> </v>
      </c>
      <c r="AE390">
        <f t="shared" si="140"/>
        <v>27</v>
      </c>
      <c r="AF390" t="str">
        <f t="shared" si="141"/>
        <v xml:space="preserve"> </v>
      </c>
      <c r="AG390" t="str">
        <f t="shared" si="133"/>
        <v xml:space="preserve"> </v>
      </c>
      <c r="AH390" t="str">
        <f t="shared" si="134"/>
        <v xml:space="preserve"> </v>
      </c>
      <c r="AI390" t="str">
        <f t="shared" si="142"/>
        <v xml:space="preserve"> 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606</v>
      </c>
      <c r="AP390" t="s">
        <v>1252</v>
      </c>
      <c r="AQ390" t="e">
        <v>#VALUE!</v>
      </c>
      <c r="AR390" t="e">
        <v>#VALUE!</v>
      </c>
      <c r="AS390">
        <v>-5.4858429858429814</v>
      </c>
      <c r="AT390" t="e">
        <v>#VALUE!</v>
      </c>
      <c r="AU390" t="e">
        <v>#VALUE!</v>
      </c>
      <c r="AV390" t="s">
        <v>1725</v>
      </c>
    </row>
    <row r="391" spans="1:48" x14ac:dyDescent="0.25">
      <c r="A391">
        <v>3.9400000000000224E-9</v>
      </c>
      <c r="B391" t="s">
        <v>448</v>
      </c>
      <c r="C391">
        <v>24</v>
      </c>
      <c r="D391" s="2">
        <v>2</v>
      </c>
      <c r="E391">
        <v>7</v>
      </c>
      <c r="F391">
        <v>33</v>
      </c>
      <c r="G391">
        <v>170.5</v>
      </c>
      <c r="H391">
        <v>164.75</v>
      </c>
      <c r="I391">
        <v>187115.44431625001</v>
      </c>
      <c r="J391" t="s">
        <v>1234</v>
      </c>
      <c r="K391">
        <v>22.831208425720622</v>
      </c>
      <c r="L391">
        <v>26.65787157086417</v>
      </c>
      <c r="M391">
        <v>17.120905240962781</v>
      </c>
      <c r="N391">
        <v>7.2160000000000002</v>
      </c>
      <c r="O391">
        <v>72.219570405727922</v>
      </c>
      <c r="P391">
        <v>1.5951441578148711</v>
      </c>
      <c r="Q391" s="36">
        <f t="shared" si="122"/>
        <v>72.727272731212736</v>
      </c>
      <c r="R391" t="str">
        <f t="shared" si="123"/>
        <v xml:space="preserve"> </v>
      </c>
      <c r="S391" s="37" t="str">
        <f t="shared" si="124"/>
        <v/>
      </c>
      <c r="T391" s="37" t="str">
        <f t="shared" si="125"/>
        <v/>
      </c>
      <c r="U391" s="37" t="str">
        <f t="shared" si="126"/>
        <v xml:space="preserve"> </v>
      </c>
      <c r="V391" s="37" t="str">
        <f t="shared" si="127"/>
        <v xml:space="preserve"> </v>
      </c>
      <c r="W391" s="37" t="str">
        <f t="shared" si="128"/>
        <v/>
      </c>
      <c r="X391" s="37" t="str">
        <f t="shared" si="129"/>
        <v/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 t="str">
        <f t="shared" si="131"/>
        <v xml:space="preserve"> </v>
      </c>
      <c r="AC391" t="str">
        <f t="shared" si="139"/>
        <v xml:space="preserve"> </v>
      </c>
      <c r="AD391" s="1" t="str">
        <f t="shared" si="132"/>
        <v xml:space="preserve"> </v>
      </c>
      <c r="AE391">
        <f t="shared" si="140"/>
        <v>91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>
        <f t="shared" si="135"/>
        <v>72.219570409667924</v>
      </c>
      <c r="AL391" t="str">
        <f t="shared" si="136"/>
        <v xml:space="preserve"> </v>
      </c>
      <c r="AM391">
        <f t="shared" si="144"/>
        <v>10</v>
      </c>
      <c r="AN391" t="str">
        <f t="shared" si="145"/>
        <v xml:space="preserve"> </v>
      </c>
      <c r="AO391" t="s">
        <v>448</v>
      </c>
      <c r="AP391" t="s">
        <v>1252</v>
      </c>
      <c r="AQ391" t="e">
        <v>#VALUE!</v>
      </c>
      <c r="AR391">
        <v>-77.359603750001213</v>
      </c>
      <c r="AS391">
        <v>3.4901365705614529</v>
      </c>
      <c r="AT391" t="e">
        <v>#VALUE!</v>
      </c>
      <c r="AU391">
        <v>77.359603750001213</v>
      </c>
      <c r="AV391" t="s">
        <v>1726</v>
      </c>
    </row>
    <row r="392" spans="1:48" x14ac:dyDescent="0.25">
      <c r="A392">
        <v>3.9500000000000221E-9</v>
      </c>
      <c r="B392" t="s">
        <v>281</v>
      </c>
      <c r="C392">
        <v>18</v>
      </c>
      <c r="D392" s="2">
        <v>1</v>
      </c>
      <c r="E392">
        <v>8</v>
      </c>
      <c r="F392">
        <v>27</v>
      </c>
      <c r="G392">
        <v>175</v>
      </c>
      <c r="H392">
        <v>184.12</v>
      </c>
      <c r="I392">
        <v>20999.641260240001</v>
      </c>
      <c r="J392">
        <v>30.342781806196438</v>
      </c>
      <c r="K392">
        <v>21.444211507104587</v>
      </c>
      <c r="L392">
        <v>20.656688274547189</v>
      </c>
      <c r="M392">
        <v>17.574100567721008</v>
      </c>
      <c r="N392">
        <v>8.5860000000000003</v>
      </c>
      <c r="O392">
        <v>36.069730586370838</v>
      </c>
      <c r="P392">
        <v>0</v>
      </c>
      <c r="Q392" s="36" t="str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 xml:space="preserve"> 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 t="str">
        <f t="shared" ref="X392:X455" si="153">IF(ISERROR((IF(((L392/$L$6-1))&lt;($X$5/100),((L392/$L$6-1)),"")))=TRUE," ",((IF(((L392/$L$6-1))&lt;($X$5/100),((L392/$L$6-1)),""))))</f>
        <v/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281</v>
      </c>
      <c r="AP392" t="s">
        <v>1252</v>
      </c>
      <c r="AQ392">
        <v>-30.385477900363345</v>
      </c>
      <c r="AR392">
        <v>-37.432654269562924</v>
      </c>
      <c r="AS392">
        <v>-4.9532913317401732</v>
      </c>
      <c r="AT392">
        <v>30.385477900363345</v>
      </c>
      <c r="AU392">
        <v>37.432654269562924</v>
      </c>
      <c r="AV392" t="s">
        <v>1727</v>
      </c>
    </row>
    <row r="393" spans="1:48" x14ac:dyDescent="0.25">
      <c r="A393">
        <v>3.9600000000000219E-9</v>
      </c>
      <c r="B393" t="s">
        <v>258</v>
      </c>
      <c r="C393">
        <v>6</v>
      </c>
      <c r="D393" s="2">
        <v>3</v>
      </c>
      <c r="E393">
        <v>9</v>
      </c>
      <c r="F393">
        <v>18</v>
      </c>
      <c r="G393">
        <v>62</v>
      </c>
      <c r="H393">
        <v>72.66</v>
      </c>
      <c r="I393">
        <v>16300.494918539998</v>
      </c>
      <c r="J393" t="s">
        <v>1234</v>
      </c>
      <c r="K393" t="s">
        <v>1234</v>
      </c>
      <c r="L393" t="s">
        <v>1234</v>
      </c>
      <c r="M393" t="s">
        <v>1234</v>
      </c>
      <c r="N393">
        <v>-18.245999999999999</v>
      </c>
      <c r="O393" t="s">
        <v>119</v>
      </c>
      <c r="P393">
        <v>3.2658959537572256</v>
      </c>
      <c r="Q393" s="36" t="str">
        <f t="shared" si="146"/>
        <v xml:space="preserve"> </v>
      </c>
      <c r="R393" t="str">
        <f t="shared" si="147"/>
        <v xml:space="preserve"> </v>
      </c>
      <c r="S393" s="37" t="str">
        <f t="shared" si="148"/>
        <v/>
      </c>
      <c r="T393" s="37" t="str">
        <f t="shared" si="149"/>
        <v/>
      </c>
      <c r="U393" s="37" t="str">
        <f t="shared" si="150"/>
        <v xml:space="preserve"> </v>
      </c>
      <c r="V393" s="37" t="str">
        <f t="shared" si="151"/>
        <v xml:space="preserve"> </v>
      </c>
      <c r="W393" s="37" t="str">
        <f t="shared" si="152"/>
        <v xml:space="preserve"> </v>
      </c>
      <c r="X393" s="37" t="str">
        <f t="shared" si="153"/>
        <v xml:space="preserve"> 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>
        <f t="shared" si="157"/>
        <v>3.2658959577172255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258</v>
      </c>
      <c r="AP393" t="s">
        <v>1244</v>
      </c>
      <c r="AQ393" t="e">
        <v>#VALUE!</v>
      </c>
      <c r="AR393" t="e">
        <v>#VALUE!</v>
      </c>
      <c r="AS393">
        <v>-14.671070740434899</v>
      </c>
      <c r="AT393" t="e">
        <v>#VALUE!</v>
      </c>
      <c r="AU393" t="e">
        <v>#VALUE!</v>
      </c>
      <c r="AV393" t="s">
        <v>1728</v>
      </c>
    </row>
    <row r="394" spans="1:48" x14ac:dyDescent="0.25">
      <c r="A394">
        <v>3.9700000000000217E-9</v>
      </c>
      <c r="B394" t="s">
        <v>609</v>
      </c>
      <c r="C394">
        <v>5</v>
      </c>
      <c r="D394" s="2">
        <v>1</v>
      </c>
      <c r="E394">
        <v>4</v>
      </c>
      <c r="F394">
        <v>10</v>
      </c>
      <c r="G394">
        <v>258.5</v>
      </c>
      <c r="H394">
        <v>231.8</v>
      </c>
      <c r="I394">
        <v>9264.0430014000012</v>
      </c>
      <c r="J394">
        <v>18.579672972106444</v>
      </c>
      <c r="K394">
        <v>9.5975488572374967</v>
      </c>
      <c r="L394" t="s">
        <v>1234</v>
      </c>
      <c r="M394" t="s">
        <v>1234</v>
      </c>
      <c r="N394">
        <v>12.476000000000001</v>
      </c>
      <c r="O394">
        <v>-41.537019681349577</v>
      </c>
      <c r="P394">
        <v>2.8032786885245904</v>
      </c>
      <c r="Q394" s="36" t="str">
        <f t="shared" si="146"/>
        <v xml:space="preserve"> </v>
      </c>
      <c r="R394" t="str">
        <f t="shared" si="147"/>
        <v xml:space="preserve"> </v>
      </c>
      <c r="S394" s="37">
        <f t="shared" si="148"/>
        <v>0.11518550871547018</v>
      </c>
      <c r="T394" s="37" t="str">
        <f t="shared" si="149"/>
        <v/>
      </c>
      <c r="U394" s="37" t="str">
        <f t="shared" si="150"/>
        <v/>
      </c>
      <c r="V394" s="37">
        <f t="shared" si="151"/>
        <v>-0.20161587188230412</v>
      </c>
      <c r="W394" s="37" t="str">
        <f t="shared" si="152"/>
        <v xml:space="preserve"> </v>
      </c>
      <c r="X394" s="37" t="str">
        <f t="shared" si="153"/>
        <v xml:space="preserve"> </v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609</v>
      </c>
      <c r="AP394" t="s">
        <v>1239</v>
      </c>
      <c r="AQ394">
        <v>20.161587188230413</v>
      </c>
      <c r="AR394" t="e">
        <v>#VALUE!</v>
      </c>
      <c r="AS394">
        <v>11.518550474547018</v>
      </c>
      <c r="AT394">
        <v>-20.161587188230413</v>
      </c>
      <c r="AU394" t="e">
        <v>#VALUE!</v>
      </c>
      <c r="AV394" t="s">
        <v>1729</v>
      </c>
    </row>
    <row r="395" spans="1:48" x14ac:dyDescent="0.25">
      <c r="A395">
        <v>3.9800000000000214E-9</v>
      </c>
      <c r="B395" t="s">
        <v>840</v>
      </c>
      <c r="C395">
        <v>8</v>
      </c>
      <c r="D395" s="2">
        <v>1</v>
      </c>
      <c r="E395">
        <v>7</v>
      </c>
      <c r="F395">
        <v>16</v>
      </c>
      <c r="G395">
        <v>50.5</v>
      </c>
      <c r="H395">
        <v>46.85</v>
      </c>
      <c r="I395">
        <v>7957.281726799999</v>
      </c>
      <c r="J395" t="s">
        <v>1234</v>
      </c>
      <c r="K395">
        <v>31.254169446297531</v>
      </c>
      <c r="L395">
        <v>17.522809310848579</v>
      </c>
      <c r="M395">
        <v>16.005610174643266</v>
      </c>
      <c r="N395">
        <v>0.377</v>
      </c>
      <c r="O395">
        <v>-80.486542443064181</v>
      </c>
      <c r="P395">
        <v>5.1120597652081106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 xml:space="preserve"> </v>
      </c>
      <c r="V395" s="37" t="str">
        <f t="shared" si="151"/>
        <v xml:space="preserve"> </v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5.1120597691881109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>
        <f t="shared" si="160"/>
        <v>-80.486542439084175</v>
      </c>
      <c r="AM395" t="str">
        <f t="shared" si="144"/>
        <v xml:space="preserve"> </v>
      </c>
      <c r="AN395" t="str">
        <f t="shared" si="145"/>
        <v xml:space="preserve"> </v>
      </c>
      <c r="AO395" t="s">
        <v>840</v>
      </c>
      <c r="AP395" t="s">
        <v>1248</v>
      </c>
      <c r="AQ395" t="e">
        <v>#VALUE!</v>
      </c>
      <c r="AR395">
        <v>-16.582395098476677</v>
      </c>
      <c r="AS395">
        <v>7.7908217716115225</v>
      </c>
      <c r="AT395" t="e">
        <v>#VALUE!</v>
      </c>
      <c r="AU395">
        <v>16.582395098476677</v>
      </c>
      <c r="AV395" t="s">
        <v>1730</v>
      </c>
    </row>
    <row r="396" spans="1:48" x14ac:dyDescent="0.25">
      <c r="A396">
        <v>3.9900000000000212E-9</v>
      </c>
      <c r="B396" t="s">
        <v>506</v>
      </c>
      <c r="C396">
        <v>18</v>
      </c>
      <c r="D396" s="2">
        <v>0</v>
      </c>
      <c r="E396">
        <v>10</v>
      </c>
      <c r="F396">
        <v>28</v>
      </c>
      <c r="G396">
        <v>675</v>
      </c>
      <c r="H396">
        <v>535.48</v>
      </c>
      <c r="I396">
        <v>57139.070246720003</v>
      </c>
      <c r="J396">
        <v>17.578045497817023</v>
      </c>
      <c r="K396">
        <v>14.109773128507813</v>
      </c>
      <c r="L396">
        <v>13.087325891773842</v>
      </c>
      <c r="M396">
        <v>11.476299606341101</v>
      </c>
      <c r="N396">
        <v>30.463000000000001</v>
      </c>
      <c r="O396">
        <v>23.481961897040936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0.26055128508359815</v>
      </c>
      <c r="T396" s="37" t="str">
        <f t="shared" si="149"/>
        <v/>
      </c>
      <c r="U396" s="37" t="str">
        <f t="shared" si="150"/>
        <v/>
      </c>
      <c r="V396" s="37">
        <f t="shared" si="151"/>
        <v>-0.24465664439535373</v>
      </c>
      <c r="W396" s="37" t="str">
        <f t="shared" si="152"/>
        <v/>
      </c>
      <c r="X396" s="37">
        <f t="shared" si="153"/>
        <v>-0.12927672108336496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506</v>
      </c>
      <c r="AP396" t="s">
        <v>1270</v>
      </c>
      <c r="AQ396">
        <v>24.465664439535374</v>
      </c>
      <c r="AR396">
        <v>12.927672108336496</v>
      </c>
      <c r="AS396">
        <v>26.055128109359813</v>
      </c>
      <c r="AT396">
        <v>-24.465664439535374</v>
      </c>
      <c r="AU396">
        <v>-12.927672108336496</v>
      </c>
      <c r="AV396" t="s">
        <v>1731</v>
      </c>
    </row>
    <row r="397" spans="1:48" x14ac:dyDescent="0.25">
      <c r="A397">
        <v>4.0000000000000209E-9</v>
      </c>
      <c r="B397" t="s">
        <v>567</v>
      </c>
      <c r="C397">
        <v>14</v>
      </c>
      <c r="D397" s="2">
        <v>2</v>
      </c>
      <c r="E397">
        <v>11</v>
      </c>
      <c r="F397">
        <v>27</v>
      </c>
      <c r="G397">
        <v>18.5</v>
      </c>
      <c r="H397">
        <v>17.79</v>
      </c>
      <c r="I397">
        <v>17086.29650067</v>
      </c>
      <c r="J397">
        <v>20.807017543859647</v>
      </c>
      <c r="K397">
        <v>11.403846153846153</v>
      </c>
      <c r="L397" t="s">
        <v>1234</v>
      </c>
      <c r="M397" t="s">
        <v>1234</v>
      </c>
      <c r="N397">
        <v>0.85499999999999998</v>
      </c>
      <c r="O397">
        <v>-44.838709677419359</v>
      </c>
      <c r="P397">
        <v>3.5975267003934794</v>
      </c>
      <c r="Q397" s="36" t="str">
        <f t="shared" si="146"/>
        <v xml:space="preserve"> 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/>
      </c>
      <c r="V397" s="37">
        <f t="shared" si="151"/>
        <v>-0.10590500783175916</v>
      </c>
      <c r="W397" s="37" t="str">
        <f t="shared" si="152"/>
        <v xml:space="preserve"> </v>
      </c>
      <c r="X397" s="37" t="str">
        <f t="shared" si="153"/>
        <v xml:space="preserve"> 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3.5975267043934793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567</v>
      </c>
      <c r="AP397" t="s">
        <v>1239</v>
      </c>
      <c r="AQ397">
        <v>10.590500783175916</v>
      </c>
      <c r="AR397" t="e">
        <v>#VALUE!</v>
      </c>
      <c r="AS397">
        <v>3.9910061832490129</v>
      </c>
      <c r="AT397">
        <v>-10.590500783175916</v>
      </c>
      <c r="AU397" t="e">
        <v>#VALUE!</v>
      </c>
      <c r="AV397" t="s">
        <v>1732</v>
      </c>
    </row>
    <row r="398" spans="1:48" x14ac:dyDescent="0.25">
      <c r="A398">
        <v>4.0100000000000207E-9</v>
      </c>
      <c r="B398" t="s">
        <v>378</v>
      </c>
      <c r="C398">
        <v>4</v>
      </c>
      <c r="D398" s="2">
        <v>5</v>
      </c>
      <c r="E398">
        <v>4</v>
      </c>
      <c r="F398">
        <v>13</v>
      </c>
      <c r="G398">
        <v>55</v>
      </c>
      <c r="H398">
        <v>68.08</v>
      </c>
      <c r="I398">
        <v>7759.7607828</v>
      </c>
      <c r="J398">
        <v>26.635367762128325</v>
      </c>
      <c r="K398">
        <v>21.947130883301096</v>
      </c>
      <c r="L398">
        <v>15.438011690871996</v>
      </c>
      <c r="M398">
        <v>13.489527033380348</v>
      </c>
      <c r="N398">
        <v>2.556</v>
      </c>
      <c r="O398">
        <v>-34.46153846153846</v>
      </c>
      <c r="P398">
        <v>2.1019388954171561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/>
      </c>
      <c r="X398" s="37" t="str">
        <f t="shared" si="153"/>
        <v/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 t="str">
        <f t="shared" si="157"/>
        <v xml:space="preserve"> 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378</v>
      </c>
      <c r="AP398" t="s">
        <v>1237</v>
      </c>
      <c r="AQ398">
        <v>-14.454408857391687</v>
      </c>
      <c r="AR398">
        <v>-2.7118623818991772</v>
      </c>
      <c r="AS398">
        <v>-19.212690951821386</v>
      </c>
      <c r="AT398">
        <v>14.454408857391687</v>
      </c>
      <c r="AU398">
        <v>2.7118623818991772</v>
      </c>
      <c r="AV398" t="s">
        <v>1733</v>
      </c>
    </row>
    <row r="399" spans="1:48" x14ac:dyDescent="0.25">
      <c r="A399">
        <v>4.0200000000000204E-9</v>
      </c>
      <c r="B399" t="s">
        <v>368</v>
      </c>
      <c r="C399">
        <v>8</v>
      </c>
      <c r="D399" s="2">
        <v>0</v>
      </c>
      <c r="E399">
        <v>5</v>
      </c>
      <c r="F399">
        <v>13</v>
      </c>
      <c r="G399">
        <v>110.5</v>
      </c>
      <c r="H399">
        <v>102.6</v>
      </c>
      <c r="I399">
        <v>14114.151045000001</v>
      </c>
      <c r="J399">
        <v>18.057022175290388</v>
      </c>
      <c r="K399">
        <v>14.794520547945204</v>
      </c>
      <c r="L399">
        <v>10.138028343455177</v>
      </c>
      <c r="M399">
        <v>8.6289538799414345</v>
      </c>
      <c r="N399">
        <v>6.9350000000000005</v>
      </c>
      <c r="O399">
        <v>13.502454991816695</v>
      </c>
      <c r="P399">
        <v>1.533138401559454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>
        <f t="shared" si="151"/>
        <v>-0.22407461490498592</v>
      </c>
      <c r="W399" s="37" t="str">
        <f t="shared" si="152"/>
        <v/>
      </c>
      <c r="X399" s="37">
        <f t="shared" si="153"/>
        <v>-0.32549877996760002</v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 t="str">
        <f t="shared" si="157"/>
        <v xml:space="preserve"> 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368</v>
      </c>
      <c r="AP399" t="s">
        <v>1239</v>
      </c>
      <c r="AQ399">
        <v>22.407461490498591</v>
      </c>
      <c r="AR399">
        <v>32.549877996760003</v>
      </c>
      <c r="AS399">
        <v>7.6998050682261177</v>
      </c>
      <c r="AT399">
        <v>-22.407461490498591</v>
      </c>
      <c r="AU399">
        <v>-32.549877996760003</v>
      </c>
      <c r="AV399" t="s">
        <v>1734</v>
      </c>
    </row>
    <row r="400" spans="1:48" x14ac:dyDescent="0.25">
      <c r="A400">
        <v>4.0300000000000202E-9</v>
      </c>
      <c r="B400" t="s">
        <v>508</v>
      </c>
      <c r="C400">
        <v>11</v>
      </c>
      <c r="D400" s="2">
        <v>1</v>
      </c>
      <c r="E400">
        <v>8</v>
      </c>
      <c r="F400">
        <v>20</v>
      </c>
      <c r="G400">
        <v>105</v>
      </c>
      <c r="H400">
        <v>107.89</v>
      </c>
      <c r="I400">
        <v>7887.1732975999994</v>
      </c>
      <c r="J400">
        <v>15.532680679527786</v>
      </c>
      <c r="K400" t="s">
        <v>1234</v>
      </c>
      <c r="L400">
        <v>7.9795050153056115</v>
      </c>
      <c r="M400">
        <v>17.468695583541749</v>
      </c>
      <c r="N400">
        <v>1.502</v>
      </c>
      <c r="O400">
        <v>-77.103658536585371</v>
      </c>
      <c r="P400">
        <v>1.0297525257206412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>
        <f t="shared" si="151"/>
        <v>-0.33254768583532179</v>
      </c>
      <c r="W400" s="37" t="str">
        <f t="shared" si="152"/>
        <v/>
      </c>
      <c r="X400" s="37">
        <f t="shared" si="153"/>
        <v>-0.46910921081090928</v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>
        <f t="shared" si="160"/>
        <v>-77.103658532555372</v>
      </c>
      <c r="AM400" t="str">
        <f t="shared" si="144"/>
        <v xml:space="preserve"> </v>
      </c>
      <c r="AN400" t="str">
        <f t="shared" si="145"/>
        <v xml:space="preserve"> </v>
      </c>
      <c r="AO400" t="s">
        <v>508</v>
      </c>
      <c r="AP400" t="s">
        <v>1244</v>
      </c>
      <c r="AQ400">
        <v>33.254768583532183</v>
      </c>
      <c r="AR400">
        <v>46.910921081090926</v>
      </c>
      <c r="AS400">
        <v>-2.6786541848178747</v>
      </c>
      <c r="AT400">
        <v>-33.254768583532183</v>
      </c>
      <c r="AU400">
        <v>-46.910921081090926</v>
      </c>
      <c r="AV400" t="s">
        <v>1735</v>
      </c>
    </row>
    <row r="401" spans="1:48" x14ac:dyDescent="0.25">
      <c r="A401">
        <v>4.04000000000002E-9</v>
      </c>
      <c r="B401" t="s">
        <v>581</v>
      </c>
      <c r="C401">
        <v>5</v>
      </c>
      <c r="D401" s="2">
        <v>2</v>
      </c>
      <c r="E401">
        <v>5</v>
      </c>
      <c r="F401">
        <v>12</v>
      </c>
      <c r="G401">
        <v>201</v>
      </c>
      <c r="H401">
        <v>217.07</v>
      </c>
      <c r="I401">
        <v>31456.73226171</v>
      </c>
      <c r="J401" t="s">
        <v>1234</v>
      </c>
      <c r="K401" t="s">
        <v>1234</v>
      </c>
      <c r="L401">
        <v>33.389142926702895</v>
      </c>
      <c r="M401">
        <v>30.218211864406783</v>
      </c>
      <c r="N401">
        <v>5.0910000000000002</v>
      </c>
      <c r="O401">
        <v>6.9537815126050511</v>
      </c>
      <c r="P401">
        <v>0.71774082093333957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 xml:space="preserve"> </v>
      </c>
      <c r="V401" s="37" t="str">
        <f t="shared" si="151"/>
        <v xml:space="preserve"> </v>
      </c>
      <c r="W401" s="37" t="str">
        <f t="shared" si="152"/>
        <v/>
      </c>
      <c r="X401" s="37" t="str">
        <f t="shared" si="153"/>
        <v/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 t="str">
        <f t="shared" si="157"/>
        <v xml:space="preserve"> 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581</v>
      </c>
      <c r="AP401" t="s">
        <v>1270</v>
      </c>
      <c r="AQ401" t="e">
        <v>#VALUE!</v>
      </c>
      <c r="AR401">
        <v>-122.14396011662573</v>
      </c>
      <c r="AS401">
        <v>-7.4031418436449004</v>
      </c>
      <c r="AT401" t="e">
        <v>#VALUE!</v>
      </c>
      <c r="AU401">
        <v>122.14396011662573</v>
      </c>
      <c r="AV401" t="s">
        <v>1736</v>
      </c>
    </row>
    <row r="402" spans="1:48" x14ac:dyDescent="0.25">
      <c r="A402">
        <v>4.0500000000000197E-9</v>
      </c>
      <c r="B402" t="s">
        <v>503</v>
      </c>
      <c r="C402">
        <v>8</v>
      </c>
      <c r="D402" s="2">
        <v>6</v>
      </c>
      <c r="E402">
        <v>11</v>
      </c>
      <c r="F402">
        <v>25</v>
      </c>
      <c r="G402">
        <v>253.5</v>
      </c>
      <c r="H402">
        <v>267.7</v>
      </c>
      <c r="I402">
        <v>31099.073875099999</v>
      </c>
      <c r="J402">
        <v>35.246872942725474</v>
      </c>
      <c r="K402">
        <v>30.671402383134737</v>
      </c>
      <c r="L402">
        <v>25.296459259992456</v>
      </c>
      <c r="M402">
        <v>22.828174459176555</v>
      </c>
      <c r="N402">
        <v>8.7279999999999998</v>
      </c>
      <c r="O402">
        <v>13.645833333333336</v>
      </c>
      <c r="P402">
        <v>1.5932013447889426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 t="str">
        <f t="shared" si="157"/>
        <v xml:space="preserve"> 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503</v>
      </c>
      <c r="AP402" t="s">
        <v>1237</v>
      </c>
      <c r="AQ402">
        <v>-51.458768760356108</v>
      </c>
      <c r="AR402">
        <v>-68.301883318168805</v>
      </c>
      <c r="AS402">
        <v>-5.3044452745610755</v>
      </c>
      <c r="AT402">
        <v>51.458768760356108</v>
      </c>
      <c r="AU402">
        <v>68.301883318168805</v>
      </c>
      <c r="AV402" t="s">
        <v>1737</v>
      </c>
    </row>
    <row r="403" spans="1:48" x14ac:dyDescent="0.25">
      <c r="A403">
        <v>4.0600000000000195E-9</v>
      </c>
      <c r="B403" t="s">
        <v>841</v>
      </c>
      <c r="C403">
        <v>1</v>
      </c>
      <c r="D403" s="2">
        <v>0</v>
      </c>
      <c r="E403">
        <v>2</v>
      </c>
      <c r="F403">
        <v>3</v>
      </c>
      <c r="G403">
        <v>36</v>
      </c>
      <c r="H403">
        <v>37.200000000000003</v>
      </c>
      <c r="I403">
        <v>18288.394720800003</v>
      </c>
      <c r="J403" t="s">
        <v>1234</v>
      </c>
      <c r="K403" t="s">
        <v>1234</v>
      </c>
      <c r="L403" t="s">
        <v>1234</v>
      </c>
      <c r="M403">
        <v>37.680507989403552</v>
      </c>
      <c r="N403">
        <v>0.52</v>
      </c>
      <c r="O403">
        <v>6.7761806981519568</v>
      </c>
      <c r="P403">
        <v>0.59139784946236551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 t="str">
        <f t="shared" si="152"/>
        <v xml:space="preserve"> </v>
      </c>
      <c r="X403" s="37" t="str">
        <f t="shared" si="153"/>
        <v xml:space="preserve"> 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841</v>
      </c>
      <c r="AP403" t="s">
        <v>1237</v>
      </c>
      <c r="AQ403" t="e">
        <v>#VALUE!</v>
      </c>
      <c r="AR403" t="e">
        <v>#VALUE!</v>
      </c>
      <c r="AS403">
        <v>-3.2258064516129115</v>
      </c>
      <c r="AT403" t="e">
        <v>#VALUE!</v>
      </c>
      <c r="AU403" t="e">
        <v>#VALUE!</v>
      </c>
      <c r="AV403" t="s">
        <v>1738</v>
      </c>
    </row>
    <row r="404" spans="1:48" x14ac:dyDescent="0.25">
      <c r="A404">
        <v>4.0700000000000192E-9</v>
      </c>
      <c r="B404" t="s">
        <v>449</v>
      </c>
      <c r="C404">
        <v>6</v>
      </c>
      <c r="D404" s="2">
        <v>2</v>
      </c>
      <c r="E404">
        <v>6</v>
      </c>
      <c r="F404">
        <v>14</v>
      </c>
      <c r="G404">
        <v>458</v>
      </c>
      <c r="H404">
        <v>421.41</v>
      </c>
      <c r="I404">
        <v>44194.261649010004</v>
      </c>
      <c r="J404">
        <v>33.302513039355148</v>
      </c>
      <c r="K404">
        <v>28.767151341388491</v>
      </c>
      <c r="L404">
        <v>27.0824466902476</v>
      </c>
      <c r="M404">
        <v>23.373816833842131</v>
      </c>
      <c r="N404">
        <v>12.654</v>
      </c>
      <c r="O404">
        <v>-3.0344827586206957</v>
      </c>
      <c r="P404">
        <v>0.52775207043022243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449</v>
      </c>
      <c r="AP404" t="s">
        <v>1237</v>
      </c>
      <c r="AQ404">
        <v>-43.103691205816517</v>
      </c>
      <c r="AR404">
        <v>-80.184378216176412</v>
      </c>
      <c r="AS404">
        <v>8.6827555112598098</v>
      </c>
      <c r="AT404">
        <v>43.103691205816517</v>
      </c>
      <c r="AU404">
        <v>80.184378216176412</v>
      </c>
      <c r="AV404" t="s">
        <v>1739</v>
      </c>
    </row>
    <row r="405" spans="1:48" x14ac:dyDescent="0.25">
      <c r="A405">
        <v>4.080000000000019E-9</v>
      </c>
      <c r="B405" t="s">
        <v>450</v>
      </c>
      <c r="C405">
        <v>20</v>
      </c>
      <c r="D405" s="2">
        <v>1</v>
      </c>
      <c r="E405">
        <v>5</v>
      </c>
      <c r="F405">
        <v>26</v>
      </c>
      <c r="G405">
        <v>128.5</v>
      </c>
      <c r="H405">
        <v>115.39</v>
      </c>
      <c r="I405">
        <v>41132.277339779997</v>
      </c>
      <c r="J405">
        <v>25.210836792658949</v>
      </c>
      <c r="K405" t="s">
        <v>1234</v>
      </c>
      <c r="L405">
        <v>15.647463103310731</v>
      </c>
      <c r="M405" t="s">
        <v>1234</v>
      </c>
      <c r="N405">
        <v>1.1839999999999999</v>
      </c>
      <c r="O405">
        <v>-74.260869565217391</v>
      </c>
      <c r="P405">
        <v>0.31978507669642081</v>
      </c>
      <c r="Q405" s="36">
        <f t="shared" si="146"/>
        <v>76.923076927156913</v>
      </c>
      <c r="R405" t="str">
        <f t="shared" si="147"/>
        <v xml:space="preserve"> </v>
      </c>
      <c r="S405" s="37">
        <f t="shared" si="148"/>
        <v>0.11361470206076085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>
        <f t="shared" si="160"/>
        <v>-74.260869561137397</v>
      </c>
      <c r="AM405" t="str">
        <f t="shared" si="144"/>
        <v xml:space="preserve"> </v>
      </c>
      <c r="AN405" t="str">
        <f t="shared" si="145"/>
        <v xml:space="preserve"> </v>
      </c>
      <c r="AO405" t="s">
        <v>450</v>
      </c>
      <c r="AP405" t="s">
        <v>1244</v>
      </c>
      <c r="AQ405">
        <v>-8.333079823538835</v>
      </c>
      <c r="AR405">
        <v>-4.1053802183198984</v>
      </c>
      <c r="AS405">
        <v>11.361469798076085</v>
      </c>
      <c r="AT405">
        <v>8.333079823538835</v>
      </c>
      <c r="AU405">
        <v>4.1053802183198984</v>
      </c>
      <c r="AV405" t="s">
        <v>1740</v>
      </c>
    </row>
    <row r="406" spans="1:48" x14ac:dyDescent="0.25">
      <c r="A406">
        <v>4.0900000000000188E-9</v>
      </c>
      <c r="B406" t="s">
        <v>530</v>
      </c>
      <c r="C406">
        <v>8</v>
      </c>
      <c r="D406" s="2">
        <v>1</v>
      </c>
      <c r="E406">
        <v>7</v>
      </c>
      <c r="F406">
        <v>16</v>
      </c>
      <c r="G406">
        <v>104</v>
      </c>
      <c r="H406">
        <v>93.97</v>
      </c>
      <c r="I406">
        <v>29950.558649450002</v>
      </c>
      <c r="J406">
        <v>27.834715639810426</v>
      </c>
      <c r="K406">
        <v>25.431664411366711</v>
      </c>
      <c r="L406">
        <v>12.91455767752692</v>
      </c>
      <c r="M406">
        <v>12.201891586521397</v>
      </c>
      <c r="N406">
        <v>3.3759999999999999</v>
      </c>
      <c r="O406">
        <v>1.0778443113772467</v>
      </c>
      <c r="P406">
        <v>1.8825156964988827</v>
      </c>
      <c r="Q406" s="36" t="str">
        <f t="shared" si="146"/>
        <v xml:space="preserve"> </v>
      </c>
      <c r="R406" t="str">
        <f t="shared" si="147"/>
        <v xml:space="preserve"> </v>
      </c>
      <c r="S406" s="37">
        <f t="shared" si="148"/>
        <v>0.10673619649183042</v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>
        <f t="shared" si="153"/>
        <v>-0.14077130043789976</v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530</v>
      </c>
      <c r="AP406" t="s">
        <v>1237</v>
      </c>
      <c r="AQ406">
        <v>-19.608107262474395</v>
      </c>
      <c r="AR406">
        <v>14.077130043789976</v>
      </c>
      <c r="AS406">
        <v>10.67361924018304</v>
      </c>
      <c r="AT406">
        <v>19.608107262474395</v>
      </c>
      <c r="AU406">
        <v>-14.077130043789976</v>
      </c>
      <c r="AV406" t="s">
        <v>1741</v>
      </c>
    </row>
    <row r="407" spans="1:48" x14ac:dyDescent="0.25">
      <c r="A407">
        <v>4.1000000000000185E-9</v>
      </c>
      <c r="B407" t="s">
        <v>1175</v>
      </c>
      <c r="C407">
        <v>16</v>
      </c>
      <c r="D407" s="2">
        <v>0</v>
      </c>
      <c r="E407">
        <v>5</v>
      </c>
      <c r="F407">
        <v>21</v>
      </c>
      <c r="G407">
        <v>83</v>
      </c>
      <c r="H407">
        <v>68.11</v>
      </c>
      <c r="I407">
        <v>103439.77577486</v>
      </c>
      <c r="J407">
        <v>22.65801729873586</v>
      </c>
      <c r="K407">
        <v>19.979466119096507</v>
      </c>
      <c r="L407">
        <v>12.465975837879968</v>
      </c>
      <c r="M407">
        <v>12.262712771631337</v>
      </c>
      <c r="N407">
        <v>3.0060000000000002</v>
      </c>
      <c r="O407">
        <v>-63.607748184019364</v>
      </c>
      <c r="P407">
        <v>2.9041256790485979</v>
      </c>
      <c r="Q407" s="36">
        <f t="shared" si="146"/>
        <v>76.190476194576192</v>
      </c>
      <c r="R407" t="str">
        <f t="shared" si="147"/>
        <v xml:space="preserve"> </v>
      </c>
      <c r="S407" s="37">
        <f t="shared" si="148"/>
        <v>0.21861694728014969</v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 t="str">
        <f t="shared" si="152"/>
        <v/>
      </c>
      <c r="X407" s="37">
        <f t="shared" si="153"/>
        <v>-0.17061625528275148</v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>
        <f t="shared" si="160"/>
        <v>-63.607748179919362</v>
      </c>
      <c r="AM407" t="str">
        <f t="shared" si="144"/>
        <v xml:space="preserve"> </v>
      </c>
      <c r="AN407" t="str">
        <f t="shared" si="145"/>
        <v xml:space="preserve"> </v>
      </c>
      <c r="AO407" t="s">
        <v>1175</v>
      </c>
      <c r="AP407" t="s">
        <v>1237</v>
      </c>
      <c r="AQ407">
        <v>2.6365996156928362</v>
      </c>
      <c r="AR407">
        <v>17.061625528275147</v>
      </c>
      <c r="AS407">
        <v>21.861694318014969</v>
      </c>
      <c r="AT407">
        <v>-2.6365996156928362</v>
      </c>
      <c r="AU407">
        <v>-17.061625528275147</v>
      </c>
      <c r="AV407" t="s">
        <v>1742</v>
      </c>
    </row>
    <row r="408" spans="1:48" x14ac:dyDescent="0.25">
      <c r="A408">
        <v>4.1100000000000183E-9</v>
      </c>
      <c r="B408" t="s">
        <v>534</v>
      </c>
      <c r="C408">
        <v>16</v>
      </c>
      <c r="D408" s="2">
        <v>1</v>
      </c>
      <c r="E408">
        <v>2</v>
      </c>
      <c r="F408">
        <v>19</v>
      </c>
      <c r="G408">
        <v>334</v>
      </c>
      <c r="H408">
        <v>272.69</v>
      </c>
      <c r="I408">
        <v>30299.851454290001</v>
      </c>
      <c r="J408" t="s">
        <v>1234</v>
      </c>
      <c r="K408" t="s">
        <v>1234</v>
      </c>
      <c r="L408">
        <v>28.917667517120989</v>
      </c>
      <c r="M408">
        <v>27.373823566798016</v>
      </c>
      <c r="N408">
        <v>-0.20100000000000001</v>
      </c>
      <c r="O408" t="s">
        <v>119</v>
      </c>
      <c r="P408">
        <v>0.8243793318420185</v>
      </c>
      <c r="Q408" s="36">
        <f t="shared" si="146"/>
        <v>84.210526319899486</v>
      </c>
      <c r="R408" t="str">
        <f t="shared" si="147"/>
        <v xml:space="preserve"> </v>
      </c>
      <c r="S408" s="37">
        <f t="shared" si="148"/>
        <v>0.22483406476495615</v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534</v>
      </c>
      <c r="AP408" t="s">
        <v>1248</v>
      </c>
      <c r="AQ408" t="e">
        <v>#VALUE!</v>
      </c>
      <c r="AR408">
        <v>-92.394431737619726</v>
      </c>
      <c r="AS408">
        <v>22.483406065495615</v>
      </c>
      <c r="AT408" t="e">
        <v>#VALUE!</v>
      </c>
      <c r="AU408">
        <v>92.394431737619726</v>
      </c>
      <c r="AV408" t="s">
        <v>1743</v>
      </c>
    </row>
    <row r="409" spans="1:48" x14ac:dyDescent="0.25">
      <c r="A409">
        <v>4.120000000000018E-9</v>
      </c>
      <c r="B409" t="s">
        <v>452</v>
      </c>
      <c r="C409">
        <v>16</v>
      </c>
      <c r="D409" s="2">
        <v>1</v>
      </c>
      <c r="E409">
        <v>18</v>
      </c>
      <c r="F409">
        <v>35</v>
      </c>
      <c r="G409">
        <v>105</v>
      </c>
      <c r="H409">
        <v>104.58</v>
      </c>
      <c r="I409">
        <v>122745.546</v>
      </c>
      <c r="J409" t="s">
        <v>1234</v>
      </c>
      <c r="K409">
        <v>36.901905434015525</v>
      </c>
      <c r="L409" t="s">
        <v>1234</v>
      </c>
      <c r="M409">
        <v>22.131498854479378</v>
      </c>
      <c r="N409">
        <v>2.8340000000000001</v>
      </c>
      <c r="O409">
        <v>142.22222222222226</v>
      </c>
      <c r="P409">
        <v>1.7441193344807804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 xml:space="preserve"> </v>
      </c>
      <c r="V409" s="37" t="str">
        <f t="shared" si="151"/>
        <v xml:space="preserve"> </v>
      </c>
      <c r="W409" s="37" t="str">
        <f t="shared" si="152"/>
        <v xml:space="preserve"> </v>
      </c>
      <c r="X409" s="37" t="str">
        <f t="shared" si="153"/>
        <v xml:space="preserve"> </v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452</v>
      </c>
      <c r="AP409" t="s">
        <v>1244</v>
      </c>
      <c r="AQ409" t="e">
        <v>#VALUE!</v>
      </c>
      <c r="AR409" t="e">
        <v>#VALUE!</v>
      </c>
      <c r="AS409">
        <v>0.40160642570281624</v>
      </c>
      <c r="AT409" t="e">
        <v>#VALUE!</v>
      </c>
      <c r="AU409" t="e">
        <v>#VALUE!</v>
      </c>
      <c r="AV409" t="s">
        <v>1744</v>
      </c>
    </row>
    <row r="410" spans="1:48" x14ac:dyDescent="0.25">
      <c r="A410">
        <v>4.1300000000000178E-9</v>
      </c>
      <c r="B410" t="s">
        <v>381</v>
      </c>
      <c r="C410">
        <v>11</v>
      </c>
      <c r="D410" s="2">
        <v>2</v>
      </c>
      <c r="E410">
        <v>8</v>
      </c>
      <c r="F410">
        <v>21</v>
      </c>
      <c r="G410">
        <v>66</v>
      </c>
      <c r="H410">
        <v>58.7</v>
      </c>
      <c r="I410">
        <v>110150.89773880001</v>
      </c>
      <c r="J410">
        <v>24.694993689524608</v>
      </c>
      <c r="K410">
        <v>22.051089406461308</v>
      </c>
      <c r="L410">
        <v>16.94549052758288</v>
      </c>
      <c r="M410">
        <v>12.606193842050093</v>
      </c>
      <c r="N410">
        <v>2.6619999999999999</v>
      </c>
      <c r="O410">
        <v>8.6530612244897842</v>
      </c>
      <c r="P410">
        <v>1.2691652470187393</v>
      </c>
      <c r="Q410" s="36" t="str">
        <f t="shared" si="146"/>
        <v xml:space="preserve"> </v>
      </c>
      <c r="R410" t="str">
        <f t="shared" si="147"/>
        <v xml:space="preserve"> </v>
      </c>
      <c r="S410" s="37">
        <f t="shared" si="148"/>
        <v>0.12436116256270867</v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381</v>
      </c>
      <c r="AP410" t="s">
        <v>1239</v>
      </c>
      <c r="AQ410">
        <v>-6.1164587518992342</v>
      </c>
      <c r="AR410">
        <v>-12.741389624155609</v>
      </c>
      <c r="AS410">
        <v>12.436115843270867</v>
      </c>
      <c r="AT410">
        <v>6.1164587518992342</v>
      </c>
      <c r="AU410">
        <v>12.741389624155609</v>
      </c>
      <c r="AV410" t="s">
        <v>1745</v>
      </c>
    </row>
    <row r="411" spans="1:48" x14ac:dyDescent="0.25">
      <c r="A411">
        <v>4.1400000000000176E-9</v>
      </c>
      <c r="B411" t="s">
        <v>527</v>
      </c>
      <c r="C411">
        <v>7</v>
      </c>
      <c r="D411" s="2">
        <v>0</v>
      </c>
      <c r="E411">
        <v>8</v>
      </c>
      <c r="F411">
        <v>15</v>
      </c>
      <c r="G411">
        <v>47.5</v>
      </c>
      <c r="H411">
        <v>45.15</v>
      </c>
      <c r="I411">
        <v>7005.1686956999993</v>
      </c>
      <c r="J411">
        <v>14.625850340136052</v>
      </c>
      <c r="K411">
        <v>14.02609506057782</v>
      </c>
      <c r="L411">
        <v>10.034840401752451</v>
      </c>
      <c r="M411">
        <v>9.756782197561007</v>
      </c>
      <c r="N411">
        <v>3.0870000000000002</v>
      </c>
      <c r="O411">
        <v>9.4680851063829916</v>
      </c>
      <c r="P411">
        <v>1.5016611295681066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>
        <f t="shared" si="151"/>
        <v>-0.37151494596701939</v>
      </c>
      <c r="W411" s="37" t="str">
        <f t="shared" si="152"/>
        <v/>
      </c>
      <c r="X411" s="37">
        <f t="shared" si="153"/>
        <v>-0.33236405891664267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527</v>
      </c>
      <c r="AP411" t="s">
        <v>1241</v>
      </c>
      <c r="AQ411">
        <v>37.151494596701937</v>
      </c>
      <c r="AR411">
        <v>33.236405891664269</v>
      </c>
      <c r="AS411">
        <v>5.2048726467331052</v>
      </c>
      <c r="AT411">
        <v>-37.151494596701937</v>
      </c>
      <c r="AU411">
        <v>-33.236405891664269</v>
      </c>
      <c r="AV411" t="s">
        <v>1746</v>
      </c>
    </row>
    <row r="412" spans="1:48" x14ac:dyDescent="0.25">
      <c r="A412">
        <v>4.1500000000000173E-9</v>
      </c>
      <c r="B412" t="s">
        <v>382</v>
      </c>
      <c r="C412">
        <v>17</v>
      </c>
      <c r="D412" s="2">
        <v>2</v>
      </c>
      <c r="E412">
        <v>12</v>
      </c>
      <c r="F412">
        <v>31</v>
      </c>
      <c r="G412">
        <v>795</v>
      </c>
      <c r="H412">
        <v>736.35</v>
      </c>
      <c r="I412">
        <v>66878.624993100006</v>
      </c>
      <c r="J412">
        <v>30.243972563354827</v>
      </c>
      <c r="K412">
        <v>27.546668661853278</v>
      </c>
      <c r="L412">
        <v>21.662730273892155</v>
      </c>
      <c r="M412">
        <v>19.980789744524376</v>
      </c>
      <c r="N412">
        <v>24.347000000000001</v>
      </c>
      <c r="O412">
        <v>15.279356060606061</v>
      </c>
      <c r="P412">
        <v>0.81184219460854201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382</v>
      </c>
      <c r="AP412" t="s">
        <v>1241</v>
      </c>
      <c r="AQ412">
        <v>-29.96088629794653</v>
      </c>
      <c r="AR412">
        <v>-44.126032241820056</v>
      </c>
      <c r="AS412">
        <v>7.964962314116919</v>
      </c>
      <c r="AT412">
        <v>29.96088629794653</v>
      </c>
      <c r="AU412">
        <v>44.126032241820056</v>
      </c>
      <c r="AV412" t="s">
        <v>1747</v>
      </c>
    </row>
    <row r="413" spans="1:48" x14ac:dyDescent="0.25">
      <c r="A413">
        <v>4.1600000000000171E-9</v>
      </c>
      <c r="B413" t="s">
        <v>842</v>
      </c>
      <c r="C413">
        <v>11</v>
      </c>
      <c r="D413" s="2">
        <v>0</v>
      </c>
      <c r="E413">
        <v>13</v>
      </c>
      <c r="F413">
        <v>24</v>
      </c>
      <c r="G413">
        <v>435</v>
      </c>
      <c r="H413">
        <v>455.59</v>
      </c>
      <c r="I413">
        <v>23639.86485817</v>
      </c>
      <c r="J413">
        <v>23.686700634293434</v>
      </c>
      <c r="K413">
        <v>25.536124656689644</v>
      </c>
      <c r="L413" t="s">
        <v>1234</v>
      </c>
      <c r="M413" t="s">
        <v>1234</v>
      </c>
      <c r="N413">
        <v>17.841000000000001</v>
      </c>
      <c r="O413">
        <v>-21.989505902929601</v>
      </c>
      <c r="P413">
        <v>0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 xml:space="preserve"> </v>
      </c>
      <c r="X413" s="37" t="str">
        <f t="shared" si="153"/>
        <v xml:space="preserve"> </v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842</v>
      </c>
      <c r="AP413" t="s">
        <v>1239</v>
      </c>
      <c r="AQ413">
        <v>-1.7837389403265735</v>
      </c>
      <c r="AR413" t="e">
        <v>#VALUE!</v>
      </c>
      <c r="AS413">
        <v>-4.5194143857415607</v>
      </c>
      <c r="AT413">
        <v>1.7837389403265735</v>
      </c>
      <c r="AU413" t="e">
        <v>#VALUE!</v>
      </c>
      <c r="AV413" t="s">
        <v>1748</v>
      </c>
    </row>
    <row r="414" spans="1:48" x14ac:dyDescent="0.25">
      <c r="A414">
        <v>4.1700000000000168E-9</v>
      </c>
      <c r="B414" t="s">
        <v>383</v>
      </c>
      <c r="C414">
        <v>0</v>
      </c>
      <c r="D414" s="2">
        <v>3</v>
      </c>
      <c r="E414">
        <v>15</v>
      </c>
      <c r="F414">
        <v>18</v>
      </c>
      <c r="G414">
        <v>120</v>
      </c>
      <c r="H414">
        <v>113.42</v>
      </c>
      <c r="I414">
        <v>12940.39448768</v>
      </c>
      <c r="J414">
        <v>13.403450720869772</v>
      </c>
      <c r="K414">
        <v>13.074351585014409</v>
      </c>
      <c r="L414">
        <v>10.503202327238185</v>
      </c>
      <c r="M414">
        <v>10.317440618827371</v>
      </c>
      <c r="N414">
        <v>8.6750000000000007</v>
      </c>
      <c r="O414">
        <v>-0.97031963470318594</v>
      </c>
      <c r="P414">
        <v>3.1784517721742196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>
        <f t="shared" si="151"/>
        <v>-0.42404248268440359</v>
      </c>
      <c r="W414" s="37" t="str">
        <f t="shared" si="152"/>
        <v/>
      </c>
      <c r="X414" s="37">
        <f t="shared" si="153"/>
        <v>-0.30120309946235246</v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3.1784517763442195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383</v>
      </c>
      <c r="AP414" t="s">
        <v>1235</v>
      </c>
      <c r="AQ414">
        <v>42.404248268440355</v>
      </c>
      <c r="AR414">
        <v>30.120309946235245</v>
      </c>
      <c r="AS414">
        <v>5.801445953094686</v>
      </c>
      <c r="AT414">
        <v>-42.404248268440355</v>
      </c>
      <c r="AU414">
        <v>-30.120309946235245</v>
      </c>
      <c r="AV414" t="s">
        <v>1749</v>
      </c>
    </row>
    <row r="415" spans="1:48" x14ac:dyDescent="0.25">
      <c r="A415">
        <v>4.1800000000000166E-9</v>
      </c>
      <c r="B415" t="s">
        <v>380</v>
      </c>
      <c r="C415">
        <v>23</v>
      </c>
      <c r="D415" s="2">
        <v>2</v>
      </c>
      <c r="E415">
        <v>8</v>
      </c>
      <c r="F415">
        <v>33</v>
      </c>
      <c r="G415">
        <v>28</v>
      </c>
      <c r="H415">
        <v>24.19</v>
      </c>
      <c r="I415">
        <v>33673.205917710002</v>
      </c>
      <c r="J415">
        <v>37.620528771384137</v>
      </c>
      <c r="K415">
        <v>27.900807381776243</v>
      </c>
      <c r="L415">
        <v>11.414717261943666</v>
      </c>
      <c r="M415">
        <v>10.972809017464071</v>
      </c>
      <c r="N415">
        <v>0.64300000000000002</v>
      </c>
      <c r="O415">
        <v>-56.258503401360535</v>
      </c>
      <c r="P415">
        <v>2.124844977263332</v>
      </c>
      <c r="Q415" s="36" t="str">
        <f t="shared" si="146"/>
        <v xml:space="preserve"> </v>
      </c>
      <c r="R415" t="str">
        <f t="shared" si="147"/>
        <v xml:space="preserve"> </v>
      </c>
      <c r="S415" s="37">
        <f t="shared" si="148"/>
        <v>0.15750310463473338</v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>
        <f t="shared" si="153"/>
        <v>-0.24055837499445243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>
        <f t="shared" si="160"/>
        <v>-56.258503397180533</v>
      </c>
      <c r="AM415" t="str">
        <f t="shared" si="144"/>
        <v xml:space="preserve"> </v>
      </c>
      <c r="AN415" t="str">
        <f t="shared" si="145"/>
        <v xml:space="preserve"> </v>
      </c>
      <c r="AO415" t="s">
        <v>380</v>
      </c>
      <c r="AP415" t="s">
        <v>1291</v>
      </c>
      <c r="AQ415">
        <v>-61.658566905674505</v>
      </c>
      <c r="AR415">
        <v>24.055837499445243</v>
      </c>
      <c r="AS415">
        <v>15.750310045473338</v>
      </c>
      <c r="AT415">
        <v>61.658566905674505</v>
      </c>
      <c r="AU415">
        <v>-24.055837499445243</v>
      </c>
      <c r="AV415" t="s">
        <v>1750</v>
      </c>
    </row>
    <row r="416" spans="1:48" x14ac:dyDescent="0.25">
      <c r="A416">
        <v>4.1900000000000163E-9</v>
      </c>
      <c r="B416" t="s">
        <v>290</v>
      </c>
      <c r="C416">
        <v>3</v>
      </c>
      <c r="D416" s="2">
        <v>1</v>
      </c>
      <c r="E416">
        <v>12</v>
      </c>
      <c r="F416">
        <v>16</v>
      </c>
      <c r="G416">
        <v>65.433761596679688</v>
      </c>
      <c r="H416">
        <v>63.02</v>
      </c>
      <c r="I416">
        <v>4508.2860657200008</v>
      </c>
      <c r="J416">
        <v>28.451467268623027</v>
      </c>
      <c r="K416" t="s">
        <v>1234</v>
      </c>
      <c r="L416">
        <v>14.797919396183422</v>
      </c>
      <c r="M416">
        <v>16.394917955190909</v>
      </c>
      <c r="N416">
        <v>2.2149999999999999</v>
      </c>
      <c r="O416">
        <v>-34.94860499265787</v>
      </c>
      <c r="P416">
        <v>6.0615677562678512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>
        <f t="shared" si="157"/>
        <v>6.0615677604578515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290</v>
      </c>
      <c r="AP416" t="s">
        <v>1248</v>
      </c>
      <c r="AQ416">
        <v>-22.258340730921123</v>
      </c>
      <c r="AR416">
        <v>1.5467865296468375</v>
      </c>
      <c r="AS416">
        <v>3.8301516926050105</v>
      </c>
      <c r="AT416">
        <v>22.258340730921123</v>
      </c>
      <c r="AU416">
        <v>-1.5467865296468375</v>
      </c>
      <c r="AV416" t="s">
        <v>1751</v>
      </c>
    </row>
    <row r="417" spans="1:48" x14ac:dyDescent="0.25">
      <c r="A417">
        <v>4.2000000000000161E-9</v>
      </c>
      <c r="B417" t="s">
        <v>384</v>
      </c>
      <c r="C417">
        <v>4</v>
      </c>
      <c r="D417" s="2">
        <v>3</v>
      </c>
      <c r="E417">
        <v>4</v>
      </c>
      <c r="F417">
        <v>11</v>
      </c>
      <c r="G417">
        <v>171</v>
      </c>
      <c r="H417">
        <v>176.11</v>
      </c>
      <c r="I417">
        <v>9547.7256332699999</v>
      </c>
      <c r="J417">
        <v>16.399106062016948</v>
      </c>
      <c r="K417">
        <v>15.288653528952167</v>
      </c>
      <c r="L417">
        <v>11.033353333340516</v>
      </c>
      <c r="M417">
        <v>10.375778363741899</v>
      </c>
      <c r="N417">
        <v>10.739000000000001</v>
      </c>
      <c r="O417">
        <v>-12.40619902120717</v>
      </c>
      <c r="P417">
        <v>2.648912611436034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-0.2953166605844384</v>
      </c>
      <c r="W417" s="37" t="str">
        <f t="shared" si="152"/>
        <v/>
      </c>
      <c r="X417" s="37">
        <f t="shared" si="153"/>
        <v>-0.26593120158407568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384</v>
      </c>
      <c r="AP417" t="s">
        <v>1237</v>
      </c>
      <c r="AQ417">
        <v>29.53166605844384</v>
      </c>
      <c r="AR417">
        <v>26.593120158407569</v>
      </c>
      <c r="AS417">
        <v>-2.9015955936630644</v>
      </c>
      <c r="AT417">
        <v>-29.53166605844384</v>
      </c>
      <c r="AU417">
        <v>-26.593120158407569</v>
      </c>
      <c r="AV417" t="s">
        <v>1752</v>
      </c>
    </row>
    <row r="418" spans="1:48" x14ac:dyDescent="0.25">
      <c r="A418">
        <v>4.2100000000000159E-9</v>
      </c>
      <c r="B418" t="s">
        <v>513</v>
      </c>
      <c r="C418">
        <v>14</v>
      </c>
      <c r="D418" s="2">
        <v>1</v>
      </c>
      <c r="E418">
        <v>1</v>
      </c>
      <c r="F418">
        <v>16</v>
      </c>
      <c r="G418">
        <v>270</v>
      </c>
      <c r="H418">
        <v>272.87</v>
      </c>
      <c r="I418">
        <v>41757.977456389999</v>
      </c>
      <c r="J418" t="s">
        <v>1234</v>
      </c>
      <c r="K418" t="s">
        <v>1234</v>
      </c>
      <c r="L418">
        <v>37.639341742853837</v>
      </c>
      <c r="M418">
        <v>31.312366612111294</v>
      </c>
      <c r="N418">
        <v>6.2969999999999997</v>
      </c>
      <c r="O418">
        <v>13.459459459459458</v>
      </c>
      <c r="P418" t="s">
        <v>124</v>
      </c>
      <c r="Q418" s="36">
        <f t="shared" si="146"/>
        <v>87.500000004209994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 xml:space="preserve"> </v>
      </c>
      <c r="V418" s="37" t="str">
        <f t="shared" si="151"/>
        <v xml:space="preserve"> </v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513</v>
      </c>
      <c r="AP418" t="s">
        <v>1252</v>
      </c>
      <c r="AQ418" t="e">
        <v>#VALUE!</v>
      </c>
      <c r="AR418">
        <v>-150.42129560784846</v>
      </c>
      <c r="AS418">
        <v>-1.0517829002821832</v>
      </c>
      <c r="AT418" t="e">
        <v>#VALUE!</v>
      </c>
      <c r="AU418">
        <v>150.42129560784846</v>
      </c>
      <c r="AV418" t="s">
        <v>1753</v>
      </c>
    </row>
    <row r="419" spans="1:48" x14ac:dyDescent="0.25">
      <c r="A419">
        <v>4.2200000000000156E-9</v>
      </c>
      <c r="B419" t="s">
        <v>386</v>
      </c>
      <c r="C419">
        <v>9</v>
      </c>
      <c r="D419" s="2">
        <v>5</v>
      </c>
      <c r="E419">
        <v>5</v>
      </c>
      <c r="F419">
        <v>19</v>
      </c>
      <c r="G419">
        <v>64</v>
      </c>
      <c r="H419">
        <v>59.88</v>
      </c>
      <c r="I419">
        <v>63247.770540840007</v>
      </c>
      <c r="J419">
        <v>18.694973462379021</v>
      </c>
      <c r="K419">
        <v>18.041578788791806</v>
      </c>
      <c r="L419">
        <v>12.765842247807745</v>
      </c>
      <c r="M419">
        <v>12.364272891163276</v>
      </c>
      <c r="N419">
        <v>3.2029999999999998</v>
      </c>
      <c r="O419">
        <v>2.9903536977491951</v>
      </c>
      <c r="P419">
        <v>4.3820975283901138</v>
      </c>
      <c r="Q419" s="36" t="str">
        <f t="shared" si="146"/>
        <v xml:space="preserve"> 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>
        <f t="shared" si="151"/>
        <v>-0.196661313126829</v>
      </c>
      <c r="W419" s="37" t="str">
        <f t="shared" si="152"/>
        <v/>
      </c>
      <c r="X419" s="37">
        <f t="shared" si="153"/>
        <v>-0.15066560487116587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4.3820975326101141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386</v>
      </c>
      <c r="AP419" t="s">
        <v>1246</v>
      </c>
      <c r="AQ419">
        <v>19.6661313126829</v>
      </c>
      <c r="AR419">
        <v>15.066560487116586</v>
      </c>
      <c r="AS419">
        <v>6.8804275217100752</v>
      </c>
      <c r="AT419">
        <v>-19.6661313126829</v>
      </c>
      <c r="AU419">
        <v>-15.066560487116586</v>
      </c>
      <c r="AV419" t="s">
        <v>1754</v>
      </c>
    </row>
    <row r="420" spans="1:48" x14ac:dyDescent="0.25">
      <c r="A420">
        <v>4.2300000000000154E-9</v>
      </c>
      <c r="B420" t="s">
        <v>477</v>
      </c>
      <c r="C420">
        <v>6</v>
      </c>
      <c r="D420" s="2">
        <v>1</v>
      </c>
      <c r="E420">
        <v>12</v>
      </c>
      <c r="F420">
        <v>19</v>
      </c>
      <c r="G420">
        <v>94</v>
      </c>
      <c r="H420">
        <v>94.51</v>
      </c>
      <c r="I420">
        <v>31012.12041213</v>
      </c>
      <c r="J420">
        <v>24.395973154362416</v>
      </c>
      <c r="K420">
        <v>23.734304369663487</v>
      </c>
      <c r="L420">
        <v>15.209387900355871</v>
      </c>
      <c r="M420">
        <v>14.449907412223666</v>
      </c>
      <c r="N420">
        <v>3.8740000000000001</v>
      </c>
      <c r="O420">
        <v>-45.765084698306033</v>
      </c>
      <c r="P420">
        <v>5.8300708919691031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5.8300708961991035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477</v>
      </c>
      <c r="AP420" t="s">
        <v>1248</v>
      </c>
      <c r="AQ420">
        <v>-4.8315424371009996</v>
      </c>
      <c r="AR420">
        <v>-1.1907872733342151</v>
      </c>
      <c r="AS420">
        <v>-0.53962543646175476</v>
      </c>
      <c r="AT420">
        <v>4.8315424371009996</v>
      </c>
      <c r="AU420">
        <v>1.1907872733342151</v>
      </c>
      <c r="AV420" t="s">
        <v>1755</v>
      </c>
    </row>
    <row r="421" spans="1:48" x14ac:dyDescent="0.25">
      <c r="A421">
        <v>4.2400000000000151E-9</v>
      </c>
      <c r="B421" t="s">
        <v>349</v>
      </c>
      <c r="C421">
        <v>10</v>
      </c>
      <c r="D421" s="2">
        <v>1</v>
      </c>
      <c r="E421">
        <v>2</v>
      </c>
      <c r="F421">
        <v>13</v>
      </c>
      <c r="G421">
        <v>392.5</v>
      </c>
      <c r="H421">
        <v>317.72000000000003</v>
      </c>
      <c r="I421">
        <v>76443.058679000009</v>
      </c>
      <c r="J421">
        <v>27.567895878524947</v>
      </c>
      <c r="K421">
        <v>26.640952540667453</v>
      </c>
      <c r="L421">
        <v>19.885419715275575</v>
      </c>
      <c r="M421">
        <v>19.49892657478976</v>
      </c>
      <c r="N421">
        <v>11.525</v>
      </c>
      <c r="O421">
        <v>20.933892969569794</v>
      </c>
      <c r="P421">
        <v>0.90331109152713074</v>
      </c>
      <c r="Q421" s="36">
        <f t="shared" si="146"/>
        <v>76.923076927316913</v>
      </c>
      <c r="R421" t="str">
        <f t="shared" si="147"/>
        <v xml:space="preserve"> </v>
      </c>
      <c r="S421" s="37">
        <f t="shared" si="148"/>
        <v>0.23536447610201669</v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 t="str">
        <f t="shared" si="157"/>
        <v xml:space="preserve"> 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349</v>
      </c>
      <c r="AP421" t="s">
        <v>1239</v>
      </c>
      <c r="AQ421">
        <v>-18.461560373310682</v>
      </c>
      <c r="AR421">
        <v>-32.301266128029702</v>
      </c>
      <c r="AS421">
        <v>23.53644718620167</v>
      </c>
      <c r="AT421">
        <v>18.461560373310682</v>
      </c>
      <c r="AU421">
        <v>32.301266128029702</v>
      </c>
      <c r="AV421" t="s">
        <v>1756</v>
      </c>
    </row>
    <row r="422" spans="1:48" x14ac:dyDescent="0.25">
      <c r="A422">
        <v>4.2500000000000149E-9</v>
      </c>
      <c r="B422" t="s">
        <v>533</v>
      </c>
      <c r="C422">
        <v>12</v>
      </c>
      <c r="D422" s="2">
        <v>0</v>
      </c>
      <c r="E422">
        <v>7</v>
      </c>
      <c r="F422">
        <v>19</v>
      </c>
      <c r="G422">
        <v>143</v>
      </c>
      <c r="H422">
        <v>122.37</v>
      </c>
      <c r="I422">
        <v>35396.706307380002</v>
      </c>
      <c r="J422">
        <v>15.983542319749215</v>
      </c>
      <c r="K422">
        <v>15.193692575117954</v>
      </c>
      <c r="L422">
        <v>13.519902834360906</v>
      </c>
      <c r="M422">
        <v>11.881848398399356</v>
      </c>
      <c r="N422">
        <v>7.6560000000000006</v>
      </c>
      <c r="O422">
        <v>12.920353982300888</v>
      </c>
      <c r="P422">
        <v>3.6871782299583233</v>
      </c>
      <c r="Q422" s="36" t="str">
        <f t="shared" si="146"/>
        <v xml:space="preserve"> </v>
      </c>
      <c r="R422" t="str">
        <f t="shared" si="147"/>
        <v xml:space="preserve"> </v>
      </c>
      <c r="S422" s="37">
        <f t="shared" si="148"/>
        <v>0.16858707624476996</v>
      </c>
      <c r="T422" s="37" t="str">
        <f t="shared" si="149"/>
        <v/>
      </c>
      <c r="U422" s="37" t="str">
        <f t="shared" si="150"/>
        <v/>
      </c>
      <c r="V422" s="37">
        <f t="shared" si="151"/>
        <v>-0.31317378307232335</v>
      </c>
      <c r="W422" s="37" t="str">
        <f t="shared" si="152"/>
        <v/>
      </c>
      <c r="X422" s="37">
        <f t="shared" si="153"/>
        <v>-0.10049660076330091</v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3.6871782342083232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533</v>
      </c>
      <c r="AP422" t="s">
        <v>1246</v>
      </c>
      <c r="AQ422">
        <v>31.317378307232335</v>
      </c>
      <c r="AR422">
        <v>10.049660076330092</v>
      </c>
      <c r="AS422">
        <v>16.858707199476996</v>
      </c>
      <c r="AT422">
        <v>-31.317378307232335</v>
      </c>
      <c r="AU422">
        <v>-10.049660076330092</v>
      </c>
      <c r="AV422" t="s">
        <v>1757</v>
      </c>
    </row>
    <row r="423" spans="1:48" x14ac:dyDescent="0.25">
      <c r="A423">
        <v>4.2600000000000147E-9</v>
      </c>
      <c r="B423" t="s">
        <v>1176</v>
      </c>
      <c r="C423">
        <v>3</v>
      </c>
      <c r="D423" s="2">
        <v>0</v>
      </c>
      <c r="E423">
        <v>4</v>
      </c>
      <c r="F423">
        <v>7</v>
      </c>
      <c r="G423">
        <v>217</v>
      </c>
      <c r="H423">
        <v>188.33</v>
      </c>
      <c r="I423">
        <v>16074.433311720002</v>
      </c>
      <c r="J423">
        <v>33.582382310984308</v>
      </c>
      <c r="K423">
        <v>31.705387205387204</v>
      </c>
      <c r="L423">
        <v>22.308458167330677</v>
      </c>
      <c r="M423">
        <v>19.990014672754729</v>
      </c>
      <c r="N423">
        <v>5.94</v>
      </c>
      <c r="O423">
        <v>5.319148936170226</v>
      </c>
      <c r="P423">
        <v>0.84585567886157276</v>
      </c>
      <c r="Q423" s="36" t="str">
        <f t="shared" si="146"/>
        <v xml:space="preserve"> </v>
      </c>
      <c r="R423" t="str">
        <f t="shared" si="147"/>
        <v xml:space="preserve"> </v>
      </c>
      <c r="S423" s="37">
        <f t="shared" si="148"/>
        <v>0.15223278714111296</v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 t="str">
        <f t="shared" si="157"/>
        <v xml:space="preserve"> 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1176</v>
      </c>
      <c r="AP423" t="s">
        <v>1270</v>
      </c>
      <c r="AQ423">
        <v>-44.306312935230352</v>
      </c>
      <c r="AR423">
        <v>-48.422175803249431</v>
      </c>
      <c r="AS423">
        <v>15.223278288111297</v>
      </c>
      <c r="AT423">
        <v>44.306312935230352</v>
      </c>
      <c r="AU423">
        <v>48.422175803249431</v>
      </c>
      <c r="AV423" t="s">
        <v>1758</v>
      </c>
    </row>
    <row r="424" spans="1:48" x14ac:dyDescent="0.25">
      <c r="A424">
        <v>4.2700000000000144E-9</v>
      </c>
      <c r="B424" t="s">
        <v>454</v>
      </c>
      <c r="C424">
        <v>9</v>
      </c>
      <c r="D424" s="2">
        <v>1</v>
      </c>
      <c r="E424">
        <v>9</v>
      </c>
      <c r="F424">
        <v>19</v>
      </c>
      <c r="G424">
        <v>85</v>
      </c>
      <c r="H424">
        <v>74.58</v>
      </c>
      <c r="I424">
        <v>26338.39528782</v>
      </c>
      <c r="J424">
        <v>11.405413671815262</v>
      </c>
      <c r="K424">
        <v>11.039076376554174</v>
      </c>
      <c r="L424" t="s">
        <v>1234</v>
      </c>
      <c r="M424" t="s">
        <v>1234</v>
      </c>
      <c r="N424">
        <v>6.7560000000000002</v>
      </c>
      <c r="O424">
        <v>0.83582089552238881</v>
      </c>
      <c r="P424">
        <v>2.870742826495039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0.1397157457556529</v>
      </c>
      <c r="T424" s="37" t="str">
        <f t="shared" si="149"/>
        <v/>
      </c>
      <c r="U424" s="37" t="str">
        <f t="shared" si="150"/>
        <v/>
      </c>
      <c r="V424" s="37">
        <f t="shared" si="151"/>
        <v>-0.50989981019232611</v>
      </c>
      <c r="W424" s="37" t="str">
        <f t="shared" si="152"/>
        <v xml:space="preserve"> </v>
      </c>
      <c r="X424" s="37" t="str">
        <f t="shared" si="153"/>
        <v xml:space="preserve"> </v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454</v>
      </c>
      <c r="AP424" t="s">
        <v>1239</v>
      </c>
      <c r="AQ424">
        <v>50.989981019232609</v>
      </c>
      <c r="AR424" t="e">
        <v>#VALUE!</v>
      </c>
      <c r="AS424">
        <v>13.971574148565292</v>
      </c>
      <c r="AT424">
        <v>-50.989981019232609</v>
      </c>
      <c r="AU424" t="e">
        <v>#VALUE!</v>
      </c>
      <c r="AV424" t="s">
        <v>1759</v>
      </c>
    </row>
    <row r="425" spans="1:48" x14ac:dyDescent="0.25">
      <c r="A425">
        <v>4.2800000000000142E-9</v>
      </c>
      <c r="B425" t="s">
        <v>586</v>
      </c>
      <c r="C425">
        <v>11</v>
      </c>
      <c r="D425" s="2">
        <v>5</v>
      </c>
      <c r="E425">
        <v>14</v>
      </c>
      <c r="F425">
        <v>30</v>
      </c>
      <c r="G425">
        <v>65</v>
      </c>
      <c r="H425">
        <v>62.94</v>
      </c>
      <c r="I425">
        <v>15105.599999999999</v>
      </c>
      <c r="J425">
        <v>12.443653618030842</v>
      </c>
      <c r="K425">
        <v>13.068936877076412</v>
      </c>
      <c r="L425">
        <v>9.6624206323231014</v>
      </c>
      <c r="M425">
        <v>9.7756821192052996</v>
      </c>
      <c r="N425">
        <v>4.8159999999999998</v>
      </c>
      <c r="O425">
        <v>-2.7070707070707138</v>
      </c>
      <c r="P425">
        <v>4.2151255163647923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>
        <f t="shared" si="151"/>
        <v>-0.46528576905819352</v>
      </c>
      <c r="W425" s="37" t="str">
        <f t="shared" si="152"/>
        <v/>
      </c>
      <c r="X425" s="37">
        <f t="shared" si="153"/>
        <v>-0.3571418145446833</v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4.2151255206447926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586</v>
      </c>
      <c r="AP425" t="s">
        <v>1252</v>
      </c>
      <c r="AQ425">
        <v>46.528576905819349</v>
      </c>
      <c r="AR425">
        <v>35.714181454468331</v>
      </c>
      <c r="AS425">
        <v>3.2729583730537026</v>
      </c>
      <c r="AT425">
        <v>-46.528576905819349</v>
      </c>
      <c r="AU425">
        <v>-35.714181454468331</v>
      </c>
      <c r="AV425" t="s">
        <v>1760</v>
      </c>
    </row>
    <row r="426" spans="1:48" x14ac:dyDescent="0.25">
      <c r="A426">
        <v>4.2900000000000139E-9</v>
      </c>
      <c r="B426" t="s">
        <v>459</v>
      </c>
      <c r="C426">
        <v>15</v>
      </c>
      <c r="D426" s="2">
        <v>0</v>
      </c>
      <c r="E426">
        <v>7</v>
      </c>
      <c r="F426">
        <v>22</v>
      </c>
      <c r="G426">
        <v>255.5</v>
      </c>
      <c r="H426">
        <v>228.69</v>
      </c>
      <c r="I426">
        <v>44045.831803410008</v>
      </c>
      <c r="J426">
        <v>25.958002270147556</v>
      </c>
      <c r="K426">
        <v>23.285816108339272</v>
      </c>
      <c r="L426">
        <v>18.923676875640652</v>
      </c>
      <c r="M426">
        <v>17.973384545277</v>
      </c>
      <c r="N426">
        <v>9.8209999999999997</v>
      </c>
      <c r="O426">
        <v>7.6864035087719147</v>
      </c>
      <c r="P426">
        <v>1.3196904105995015</v>
      </c>
      <c r="Q426" s="36" t="str">
        <f t="shared" si="146"/>
        <v xml:space="preserve"> </v>
      </c>
      <c r="R426" t="str">
        <f t="shared" si="147"/>
        <v xml:space="preserve"> </v>
      </c>
      <c r="S426" s="37">
        <f t="shared" si="148"/>
        <v>0.11723293970475365</v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 t="str">
        <f t="shared" si="157"/>
        <v xml:space="preserve"> 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459</v>
      </c>
      <c r="AP426" t="s">
        <v>1235</v>
      </c>
      <c r="AQ426">
        <v>-11.54371253596571</v>
      </c>
      <c r="AR426">
        <v>-25.902618415528877</v>
      </c>
      <c r="AS426">
        <v>11.723293541475366</v>
      </c>
      <c r="AT426">
        <v>11.54371253596571</v>
      </c>
      <c r="AU426">
        <v>25.902618415528877</v>
      </c>
      <c r="AV426" t="s">
        <v>1761</v>
      </c>
    </row>
    <row r="427" spans="1:48" x14ac:dyDescent="0.25">
      <c r="A427">
        <v>4.3000000000000137E-9</v>
      </c>
      <c r="B427" t="s">
        <v>388</v>
      </c>
      <c r="C427">
        <v>11</v>
      </c>
      <c r="D427" s="2">
        <v>1</v>
      </c>
      <c r="E427">
        <v>6</v>
      </c>
      <c r="F427">
        <v>18</v>
      </c>
      <c r="G427">
        <v>210</v>
      </c>
      <c r="H427">
        <v>177.01</v>
      </c>
      <c r="I427">
        <v>28361.126155989998</v>
      </c>
      <c r="J427">
        <v>20.364703175333638</v>
      </c>
      <c r="K427">
        <v>18.344906207897189</v>
      </c>
      <c r="L427">
        <v>13.028156388715583</v>
      </c>
      <c r="M427">
        <v>12.052152500328459</v>
      </c>
      <c r="N427">
        <v>8.6920000000000002</v>
      </c>
      <c r="O427">
        <v>3.4761904761904736</v>
      </c>
      <c r="P427">
        <v>1.6242020224846054</v>
      </c>
      <c r="Q427" s="36" t="str">
        <f t="shared" si="146"/>
        <v xml:space="preserve"> </v>
      </c>
      <c r="R427" t="str">
        <f t="shared" si="147"/>
        <v xml:space="preserve"> </v>
      </c>
      <c r="S427" s="37">
        <f t="shared" si="148"/>
        <v>0.18637365550614668</v>
      </c>
      <c r="T427" s="37" t="str">
        <f t="shared" si="149"/>
        <v/>
      </c>
      <c r="U427" s="37" t="str">
        <f t="shared" si="150"/>
        <v/>
      </c>
      <c r="V427" s="37">
        <f t="shared" si="151"/>
        <v>-0.12491162716245086</v>
      </c>
      <c r="W427" s="37" t="str">
        <f t="shared" si="152"/>
        <v/>
      </c>
      <c r="X427" s="37">
        <f t="shared" si="153"/>
        <v>-0.13321337431113689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1237</v>
      </c>
      <c r="AQ427">
        <v>12.491162716245086</v>
      </c>
      <c r="AR427">
        <v>13.321337431113689</v>
      </c>
      <c r="AS427">
        <v>18.637365120614668</v>
      </c>
      <c r="AT427">
        <v>-12.491162716245086</v>
      </c>
      <c r="AU427">
        <v>-13.321337431113689</v>
      </c>
      <c r="AV427" t="s">
        <v>1762</v>
      </c>
    </row>
    <row r="428" spans="1:48" x14ac:dyDescent="0.25">
      <c r="A428">
        <v>4.3100000000000134E-9</v>
      </c>
      <c r="B428" t="s">
        <v>499</v>
      </c>
      <c r="C428">
        <v>19</v>
      </c>
      <c r="D428" s="2">
        <v>0</v>
      </c>
      <c r="E428">
        <v>10</v>
      </c>
      <c r="F428">
        <v>29</v>
      </c>
      <c r="G428">
        <v>165</v>
      </c>
      <c r="H428">
        <v>163.52000000000001</v>
      </c>
      <c r="I428">
        <v>27157.682854400002</v>
      </c>
      <c r="J428">
        <v>28.134893324156916</v>
      </c>
      <c r="K428">
        <v>21.773635153129163</v>
      </c>
      <c r="L428">
        <v>18.321446668533035</v>
      </c>
      <c r="M428">
        <v>14.888910817881925</v>
      </c>
      <c r="N428">
        <v>7.51</v>
      </c>
      <c r="O428">
        <v>22.512234910277325</v>
      </c>
      <c r="P428">
        <v>1.2188111545988258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/>
      </c>
      <c r="X428" s="37" t="str">
        <f t="shared" si="153"/>
        <v/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499</v>
      </c>
      <c r="AP428" t="s">
        <v>1252</v>
      </c>
      <c r="AQ428">
        <v>-20.897995944353553</v>
      </c>
      <c r="AR428">
        <v>-21.895872767626969</v>
      </c>
      <c r="AS428">
        <v>0.90508806262230568</v>
      </c>
      <c r="AT428">
        <v>20.897995944353553</v>
      </c>
      <c r="AU428">
        <v>21.895872767626969</v>
      </c>
      <c r="AV428" t="s">
        <v>1763</v>
      </c>
    </row>
    <row r="429" spans="1:48" x14ac:dyDescent="0.25">
      <c r="A429">
        <v>4.3200000000000132E-9</v>
      </c>
      <c r="B429" t="s">
        <v>321</v>
      </c>
      <c r="C429">
        <v>18</v>
      </c>
      <c r="D429" s="2">
        <v>1</v>
      </c>
      <c r="E429">
        <v>2</v>
      </c>
      <c r="F429">
        <v>21</v>
      </c>
      <c r="G429">
        <v>44</v>
      </c>
      <c r="H429">
        <v>38.17</v>
      </c>
      <c r="I429">
        <v>22283.347777790001</v>
      </c>
      <c r="J429">
        <v>19.027916251246261</v>
      </c>
      <c r="K429">
        <v>10.426113083856871</v>
      </c>
      <c r="L429">
        <v>12.785998987341774</v>
      </c>
      <c r="M429">
        <v>8.083338028169015</v>
      </c>
      <c r="N429">
        <v>2.0060000000000002</v>
      </c>
      <c r="O429">
        <v>-53.34883720930231</v>
      </c>
      <c r="P429">
        <v>2.4076499869007075</v>
      </c>
      <c r="Q429" s="36">
        <f t="shared" si="146"/>
        <v>85.714285718605709</v>
      </c>
      <c r="R429" t="str">
        <f t="shared" si="147"/>
        <v xml:space="preserve"> </v>
      </c>
      <c r="S429" s="37">
        <f t="shared" si="148"/>
        <v>0.1527377564813833</v>
      </c>
      <c r="T429" s="37" t="str">
        <f t="shared" si="149"/>
        <v/>
      </c>
      <c r="U429" s="37" t="str">
        <f t="shared" si="150"/>
        <v/>
      </c>
      <c r="V429" s="37">
        <f t="shared" si="151"/>
        <v>-0.18235448229068274</v>
      </c>
      <c r="W429" s="37" t="str">
        <f t="shared" si="152"/>
        <v/>
      </c>
      <c r="X429" s="37">
        <f t="shared" si="153"/>
        <v>-0.14932454081541635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 t="str">
        <f t="shared" si="157"/>
        <v xml:space="preserve"> 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>
        <f t="shared" si="160"/>
        <v>-53.34883720498231</v>
      </c>
      <c r="AM429" t="str">
        <f t="shared" si="168"/>
        <v xml:space="preserve"> </v>
      </c>
      <c r="AN429" t="str">
        <f t="shared" si="169"/>
        <v xml:space="preserve"> </v>
      </c>
      <c r="AO429" t="s">
        <v>321</v>
      </c>
      <c r="AP429" t="s">
        <v>1239</v>
      </c>
      <c r="AQ429">
        <v>18.235448229068275</v>
      </c>
      <c r="AR429">
        <v>14.932454081541636</v>
      </c>
      <c r="AS429">
        <v>15.273775216138329</v>
      </c>
      <c r="AT429">
        <v>-18.235448229068275</v>
      </c>
      <c r="AU429">
        <v>-14.932454081541636</v>
      </c>
      <c r="AV429" t="s">
        <v>1764</v>
      </c>
    </row>
    <row r="430" spans="1:48" x14ac:dyDescent="0.25">
      <c r="A430">
        <v>4.330000000000013E-9</v>
      </c>
      <c r="B430" t="s">
        <v>425</v>
      </c>
      <c r="C430">
        <v>15</v>
      </c>
      <c r="D430" s="2">
        <v>2</v>
      </c>
      <c r="E430">
        <v>12</v>
      </c>
      <c r="F430">
        <v>29</v>
      </c>
      <c r="G430">
        <v>245</v>
      </c>
      <c r="H430">
        <v>243.6</v>
      </c>
      <c r="I430">
        <v>91542.604045200002</v>
      </c>
      <c r="J430">
        <v>33.95595204906607</v>
      </c>
      <c r="K430">
        <v>26.710526315789469</v>
      </c>
      <c r="L430">
        <v>25.42514363938594</v>
      </c>
      <c r="M430">
        <v>20.438841691557933</v>
      </c>
      <c r="N430">
        <v>7.1740000000000004</v>
      </c>
      <c r="O430">
        <v>-13.147699757869244</v>
      </c>
      <c r="P430">
        <v>1.0414614121510672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425</v>
      </c>
      <c r="AP430" t="s">
        <v>1270</v>
      </c>
      <c r="AQ430">
        <v>-45.911573426506649</v>
      </c>
      <c r="AR430">
        <v>-69.158043588780501</v>
      </c>
      <c r="AS430">
        <v>0.57471264367816577</v>
      </c>
      <c r="AT430">
        <v>45.911573426506649</v>
      </c>
      <c r="AU430">
        <v>69.158043588780501</v>
      </c>
      <c r="AV430" t="s">
        <v>1765</v>
      </c>
    </row>
    <row r="431" spans="1:48" x14ac:dyDescent="0.25">
      <c r="A431">
        <v>4.3400000000000127E-9</v>
      </c>
      <c r="B431" t="s">
        <v>390</v>
      </c>
      <c r="C431">
        <v>7</v>
      </c>
      <c r="D431" s="2">
        <v>1</v>
      </c>
      <c r="E431">
        <v>6</v>
      </c>
      <c r="F431">
        <v>14</v>
      </c>
      <c r="G431">
        <v>78</v>
      </c>
      <c r="H431">
        <v>76.83</v>
      </c>
      <c r="I431">
        <v>39134.025002670001</v>
      </c>
      <c r="J431">
        <v>38.204873197414216</v>
      </c>
      <c r="K431" t="s">
        <v>1234</v>
      </c>
      <c r="L431">
        <v>19.435256651827313</v>
      </c>
      <c r="M431">
        <v>18.067478044746679</v>
      </c>
      <c r="N431">
        <v>1.8220000000000001</v>
      </c>
      <c r="O431">
        <v>-9.3532338308457774</v>
      </c>
      <c r="P431">
        <v>2.3584537290121048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390</v>
      </c>
      <c r="AP431" t="s">
        <v>1235</v>
      </c>
      <c r="AQ431">
        <v>-64.169543906167775</v>
      </c>
      <c r="AR431">
        <v>-29.306250477818054</v>
      </c>
      <c r="AS431">
        <v>1.5228426395939021</v>
      </c>
      <c r="AT431">
        <v>64.169543906167775</v>
      </c>
      <c r="AU431">
        <v>29.306250477818054</v>
      </c>
      <c r="AV431" t="s">
        <v>1766</v>
      </c>
    </row>
    <row r="432" spans="1:48" x14ac:dyDescent="0.25">
      <c r="A432">
        <v>4.3500000000000125E-9</v>
      </c>
      <c r="B432" t="s">
        <v>237</v>
      </c>
      <c r="C432">
        <v>10</v>
      </c>
      <c r="D432" s="2">
        <v>6</v>
      </c>
      <c r="E432">
        <v>16</v>
      </c>
      <c r="F432">
        <v>32</v>
      </c>
      <c r="G432">
        <v>31.5</v>
      </c>
      <c r="H432">
        <v>28.83</v>
      </c>
      <c r="I432">
        <v>205442.58</v>
      </c>
      <c r="J432">
        <v>9.3120155038759673</v>
      </c>
      <c r="K432">
        <v>9.2196993923888702</v>
      </c>
      <c r="L432">
        <v>6.8110825508516593</v>
      </c>
      <c r="M432">
        <v>6.7072902994441455</v>
      </c>
      <c r="N432">
        <v>3.0960000000000001</v>
      </c>
      <c r="O432">
        <v>-13.277310924369754</v>
      </c>
      <c r="P432">
        <v>7.3014221297259807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>
        <f t="shared" si="151"/>
        <v>-0.59985488494647077</v>
      </c>
      <c r="W432" s="37" t="str">
        <f t="shared" si="152"/>
        <v/>
      </c>
      <c r="X432" s="37">
        <f t="shared" si="153"/>
        <v>-0.54684645429536161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7.3014221340759811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237</v>
      </c>
      <c r="AP432" t="s">
        <v>1328</v>
      </c>
      <c r="AQ432">
        <v>59.985488494647079</v>
      </c>
      <c r="AR432">
        <v>54.684645429536161</v>
      </c>
      <c r="AS432">
        <v>9.26118626430803</v>
      </c>
      <c r="AT432">
        <v>-59.985488494647079</v>
      </c>
      <c r="AU432">
        <v>-54.684645429536161</v>
      </c>
      <c r="AV432" t="s">
        <v>1767</v>
      </c>
    </row>
    <row r="433" spans="1:48" x14ac:dyDescent="0.25">
      <c r="A433">
        <v>4.3600000000000122E-9</v>
      </c>
      <c r="B433" t="s">
        <v>419</v>
      </c>
      <c r="C433">
        <v>7</v>
      </c>
      <c r="D433" s="2">
        <v>4</v>
      </c>
      <c r="E433">
        <v>9</v>
      </c>
      <c r="F433">
        <v>20</v>
      </c>
      <c r="G433">
        <v>51.5</v>
      </c>
      <c r="H433">
        <v>50.65</v>
      </c>
      <c r="I433">
        <v>11114.440218734999</v>
      </c>
      <c r="J433">
        <v>12.234299516908214</v>
      </c>
      <c r="K433">
        <v>12.091191215087132</v>
      </c>
      <c r="L433">
        <v>8.4745933406028389</v>
      </c>
      <c r="M433">
        <v>8.543141705722773</v>
      </c>
      <c r="N433">
        <v>4.1399999999999997</v>
      </c>
      <c r="O433">
        <v>-8.8105726872246777</v>
      </c>
      <c r="P433">
        <v>3.6762092793682135</v>
      </c>
      <c r="Q433" s="36" t="str">
        <f t="shared" si="146"/>
        <v xml:space="preserve"> 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-0.47428189034319068</v>
      </c>
      <c r="W433" s="37" t="str">
        <f t="shared" si="152"/>
        <v/>
      </c>
      <c r="X433" s="37">
        <f t="shared" si="153"/>
        <v>-0.43617009601228485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3.6762092837282134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419</v>
      </c>
      <c r="AP433" t="s">
        <v>1235</v>
      </c>
      <c r="AQ433">
        <v>47.428189034319068</v>
      </c>
      <c r="AR433">
        <v>43.617009601228482</v>
      </c>
      <c r="AS433">
        <v>1.6781836130306038</v>
      </c>
      <c r="AT433">
        <v>-47.428189034319068</v>
      </c>
      <c r="AU433">
        <v>-43.617009601228482</v>
      </c>
      <c r="AV433" t="s">
        <v>1768</v>
      </c>
    </row>
    <row r="434" spans="1:48" x14ac:dyDescent="0.25">
      <c r="A434">
        <v>4.370000000000012E-9</v>
      </c>
      <c r="B434" t="s">
        <v>517</v>
      </c>
      <c r="C434">
        <v>11</v>
      </c>
      <c r="D434" s="2">
        <v>0</v>
      </c>
      <c r="E434">
        <v>7</v>
      </c>
      <c r="F434">
        <v>18</v>
      </c>
      <c r="G434">
        <v>650</v>
      </c>
      <c r="H434">
        <v>573.98</v>
      </c>
      <c r="I434">
        <v>31245.10755036</v>
      </c>
      <c r="J434" t="s">
        <v>1234</v>
      </c>
      <c r="K434" t="s">
        <v>1234</v>
      </c>
      <c r="L434">
        <v>20.763024316339941</v>
      </c>
      <c r="M434">
        <v>21.941626479810552</v>
      </c>
      <c r="N434">
        <v>11.274000000000001</v>
      </c>
      <c r="O434">
        <v>-22.08707671043538</v>
      </c>
      <c r="P434" t="s">
        <v>124</v>
      </c>
      <c r="Q434" s="36" t="str">
        <f t="shared" si="146"/>
        <v xml:space="preserve"> </v>
      </c>
      <c r="R434" t="str">
        <f t="shared" si="147"/>
        <v xml:space="preserve"> </v>
      </c>
      <c r="S434" s="37">
        <f t="shared" si="148"/>
        <v>0.13244364352118984</v>
      </c>
      <c r="T434" s="37" t="str">
        <f t="shared" si="149"/>
        <v/>
      </c>
      <c r="U434" s="37" t="str">
        <f t="shared" si="150"/>
        <v xml:space="preserve"> </v>
      </c>
      <c r="V434" s="37" t="str">
        <f t="shared" si="151"/>
        <v xml:space="preserve"> </v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517</v>
      </c>
      <c r="AP434" t="s">
        <v>1237</v>
      </c>
      <c r="AQ434" t="e">
        <v>#VALUE!</v>
      </c>
      <c r="AR434">
        <v>-38.14012703934393</v>
      </c>
      <c r="AS434">
        <v>13.244363915118985</v>
      </c>
      <c r="AT434" t="e">
        <v>#VALUE!</v>
      </c>
      <c r="AU434">
        <v>38.14012703934393</v>
      </c>
      <c r="AV434" t="s">
        <v>1769</v>
      </c>
    </row>
    <row r="435" spans="1:48" x14ac:dyDescent="0.25">
      <c r="A435">
        <v>4.3800000000000118E-9</v>
      </c>
      <c r="B435" t="s">
        <v>1177</v>
      </c>
      <c r="C435">
        <v>5</v>
      </c>
      <c r="D435" s="2">
        <v>0</v>
      </c>
      <c r="E435">
        <v>0</v>
      </c>
      <c r="F435">
        <v>5</v>
      </c>
      <c r="G435">
        <v>401.5</v>
      </c>
      <c r="H435">
        <v>387.68</v>
      </c>
      <c r="I435">
        <v>14326.117372799999</v>
      </c>
      <c r="J435">
        <v>36.907844630616907</v>
      </c>
      <c r="K435">
        <v>34.1027445460943</v>
      </c>
      <c r="L435">
        <v>24.014280799475756</v>
      </c>
      <c r="M435">
        <v>21.524694566813512</v>
      </c>
      <c r="N435">
        <v>10.504</v>
      </c>
      <c r="O435">
        <v>4.0102980493118068</v>
      </c>
      <c r="P435" t="s">
        <v>124</v>
      </c>
      <c r="Q435" s="36">
        <f t="shared" si="146"/>
        <v>100.00000000438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1177</v>
      </c>
      <c r="AP435" t="s">
        <v>1237</v>
      </c>
      <c r="AQ435">
        <v>-58.596103388668652</v>
      </c>
      <c r="AR435">
        <v>-59.77131991255267</v>
      </c>
      <c r="AS435">
        <v>3.564795707800239</v>
      </c>
      <c r="AT435">
        <v>58.596103388668652</v>
      </c>
      <c r="AU435">
        <v>59.77131991255267</v>
      </c>
      <c r="AV435" t="s">
        <v>1770</v>
      </c>
    </row>
    <row r="436" spans="1:48" x14ac:dyDescent="0.25">
      <c r="A436">
        <v>4.3900000000000115E-9</v>
      </c>
      <c r="B436" t="s">
        <v>573</v>
      </c>
      <c r="C436">
        <v>12</v>
      </c>
      <c r="D436" s="2">
        <v>2</v>
      </c>
      <c r="E436">
        <v>6</v>
      </c>
      <c r="F436">
        <v>20</v>
      </c>
      <c r="G436">
        <v>129</v>
      </c>
      <c r="H436">
        <v>130.31</v>
      </c>
      <c r="I436">
        <v>43138.888596420002</v>
      </c>
      <c r="J436">
        <v>32.906565656565654</v>
      </c>
      <c r="K436">
        <v>24.708001516875239</v>
      </c>
      <c r="L436">
        <v>20.038975840750759</v>
      </c>
      <c r="M436">
        <v>15.891489657951734</v>
      </c>
      <c r="N436">
        <v>5.274</v>
      </c>
      <c r="O436">
        <v>23.802816901408459</v>
      </c>
      <c r="P436">
        <v>1.476479165067915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 t="str">
        <f t="shared" si="157"/>
        <v xml:space="preserve"> 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573</v>
      </c>
      <c r="AP436" t="s">
        <v>1252</v>
      </c>
      <c r="AQ436">
        <v>-41.402272098690894</v>
      </c>
      <c r="AR436">
        <v>-33.322902588962712</v>
      </c>
      <c r="AS436">
        <v>-1.0052950656127768</v>
      </c>
      <c r="AT436">
        <v>41.402272098690894</v>
      </c>
      <c r="AU436">
        <v>33.322902588962712</v>
      </c>
      <c r="AV436" t="s">
        <v>1771</v>
      </c>
    </row>
    <row r="437" spans="1:48" x14ac:dyDescent="0.25">
      <c r="A437">
        <v>4.4000000000000113E-9</v>
      </c>
      <c r="B437" t="s">
        <v>1178</v>
      </c>
      <c r="C437">
        <v>11</v>
      </c>
      <c r="D437" s="2">
        <v>1</v>
      </c>
      <c r="E437">
        <v>6</v>
      </c>
      <c r="F437">
        <v>18</v>
      </c>
      <c r="G437">
        <v>134</v>
      </c>
      <c r="H437">
        <v>140.24</v>
      </c>
      <c r="I437">
        <v>23287.669178480002</v>
      </c>
      <c r="J437">
        <v>31.479236812570146</v>
      </c>
      <c r="K437">
        <v>29.029186503829436</v>
      </c>
      <c r="L437">
        <v>21.372543282685875</v>
      </c>
      <c r="M437">
        <v>19.410547851587094</v>
      </c>
      <c r="N437">
        <v>4.4550000000000001</v>
      </c>
      <c r="O437">
        <v>55.769230769230781</v>
      </c>
      <c r="P437">
        <v>0.31802624073017682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>
        <f t="shared" si="159"/>
        <v>55.769230773630781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1178</v>
      </c>
      <c r="AP437" t="s">
        <v>1252</v>
      </c>
      <c r="AQ437">
        <v>-35.268920363375635</v>
      </c>
      <c r="AR437">
        <v>-42.195366110544882</v>
      </c>
      <c r="AS437">
        <v>-4.4495151169423934</v>
      </c>
      <c r="AT437">
        <v>35.268920363375635</v>
      </c>
      <c r="AU437">
        <v>42.195366110544882</v>
      </c>
      <c r="AV437" t="s">
        <v>1772</v>
      </c>
    </row>
    <row r="438" spans="1:48" x14ac:dyDescent="0.25">
      <c r="A438">
        <v>4.410000000000011E-9</v>
      </c>
      <c r="B438" t="s">
        <v>1179</v>
      </c>
      <c r="C438">
        <v>11</v>
      </c>
      <c r="D438" s="2">
        <v>0</v>
      </c>
      <c r="E438">
        <v>14</v>
      </c>
      <c r="F438">
        <v>25</v>
      </c>
      <c r="G438">
        <v>56</v>
      </c>
      <c r="H438">
        <v>51.07</v>
      </c>
      <c r="I438">
        <v>68891.438269999999</v>
      </c>
      <c r="J438">
        <v>13.881489535199782</v>
      </c>
      <c r="K438">
        <v>13.084806559057135</v>
      </c>
      <c r="L438" t="s">
        <v>1234</v>
      </c>
      <c r="M438" t="s">
        <v>1234</v>
      </c>
      <c r="N438">
        <v>3.903</v>
      </c>
      <c r="O438">
        <v>2.7105263157894672</v>
      </c>
      <c r="P438">
        <v>3.5872332093205408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-0.40350075395977736</v>
      </c>
      <c r="W438" s="37" t="str">
        <f t="shared" si="152"/>
        <v xml:space="preserve"> </v>
      </c>
      <c r="X438" s="37" t="str">
        <f t="shared" si="153"/>
        <v xml:space="preserve"> 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3.5872332137305407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1179</v>
      </c>
      <c r="AP438" t="s">
        <v>1239</v>
      </c>
      <c r="AQ438">
        <v>40.350075395977733</v>
      </c>
      <c r="AR438" t="e">
        <v>#VALUE!</v>
      </c>
      <c r="AS438">
        <v>9.6534168787938199</v>
      </c>
      <c r="AT438">
        <v>-40.350075395977733</v>
      </c>
      <c r="AU438" t="e">
        <v>#VALUE!</v>
      </c>
      <c r="AV438" t="s">
        <v>1773</v>
      </c>
    </row>
    <row r="439" spans="1:48" x14ac:dyDescent="0.25">
      <c r="A439">
        <v>4.4200000000000108E-9</v>
      </c>
      <c r="B439" t="s">
        <v>1080</v>
      </c>
      <c r="C439">
        <v>11</v>
      </c>
      <c r="D439" s="2">
        <v>1</v>
      </c>
      <c r="E439">
        <v>0</v>
      </c>
      <c r="F439">
        <v>12</v>
      </c>
      <c r="G439">
        <v>443</v>
      </c>
      <c r="H439">
        <v>388.72</v>
      </c>
      <c r="I439">
        <v>18101.413454800004</v>
      </c>
      <c r="J439">
        <v>37.02095238095238</v>
      </c>
      <c r="K439">
        <v>30.743435621638724</v>
      </c>
      <c r="L439">
        <v>28.640811216897376</v>
      </c>
      <c r="M439">
        <v>23.826480143906792</v>
      </c>
      <c r="N439">
        <v>10.5</v>
      </c>
      <c r="O439">
        <v>-5.8295964125560564</v>
      </c>
      <c r="P439">
        <v>0.35964190162584897</v>
      </c>
      <c r="Q439" s="36">
        <f t="shared" si="146"/>
        <v>91.666666671086674</v>
      </c>
      <c r="R439" t="str">
        <f t="shared" si="147"/>
        <v xml:space="preserve"> </v>
      </c>
      <c r="S439" s="37">
        <f t="shared" si="148"/>
        <v>0.13963778997258278</v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1080</v>
      </c>
      <c r="AP439" t="s">
        <v>1270</v>
      </c>
      <c r="AQ439">
        <v>-59.082136876828059</v>
      </c>
      <c r="AR439">
        <v>-90.552457085861747</v>
      </c>
      <c r="AS439">
        <v>13.963778555258276</v>
      </c>
      <c r="AT439">
        <v>59.082136876828059</v>
      </c>
      <c r="AU439">
        <v>90.552457085861747</v>
      </c>
      <c r="AV439" t="s">
        <v>1774</v>
      </c>
    </row>
    <row r="440" spans="1:48" x14ac:dyDescent="0.25">
      <c r="A440">
        <v>4.4300000000000106E-9</v>
      </c>
      <c r="B440" t="s">
        <v>294</v>
      </c>
      <c r="C440">
        <v>22</v>
      </c>
      <c r="D440" s="2">
        <v>1</v>
      </c>
      <c r="E440">
        <v>8</v>
      </c>
      <c r="F440">
        <v>31</v>
      </c>
      <c r="G440">
        <v>210</v>
      </c>
      <c r="H440">
        <v>191.27</v>
      </c>
      <c r="I440">
        <v>95782.878679070011</v>
      </c>
      <c r="J440">
        <v>30.050274941084055</v>
      </c>
      <c r="K440">
        <v>21.111479028697573</v>
      </c>
      <c r="L440">
        <v>14.689955196214873</v>
      </c>
      <c r="M440">
        <v>11.545550569904959</v>
      </c>
      <c r="N440">
        <v>9.06</v>
      </c>
      <c r="O440">
        <v>41.784037558685441</v>
      </c>
      <c r="P440">
        <v>1.4131855492236105</v>
      </c>
      <c r="Q440" s="36">
        <f t="shared" si="146"/>
        <v>70.967741939913878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294</v>
      </c>
      <c r="AP440" t="s">
        <v>1244</v>
      </c>
      <c r="AQ440">
        <v>-29.128551371991218</v>
      </c>
      <c r="AR440">
        <v>2.2650917279709359</v>
      </c>
      <c r="AS440">
        <v>9.7924400062738393</v>
      </c>
      <c r="AT440">
        <v>29.128551371991218</v>
      </c>
      <c r="AU440">
        <v>-2.2650917279709359</v>
      </c>
      <c r="AV440" t="s">
        <v>1775</v>
      </c>
    </row>
    <row r="441" spans="1:48" x14ac:dyDescent="0.25">
      <c r="A441">
        <v>4.4400000000000103E-9</v>
      </c>
      <c r="B441" t="s">
        <v>394</v>
      </c>
      <c r="C441">
        <v>0</v>
      </c>
      <c r="D441" s="2">
        <v>1</v>
      </c>
      <c r="E441">
        <v>6</v>
      </c>
      <c r="F441">
        <v>7</v>
      </c>
      <c r="G441">
        <v>131.5</v>
      </c>
      <c r="H441">
        <v>131.46</v>
      </c>
      <c r="I441">
        <v>16044.38170272</v>
      </c>
      <c r="J441">
        <v>28.541033434650458</v>
      </c>
      <c r="K441" t="s">
        <v>1234</v>
      </c>
      <c r="L441">
        <v>16.115662721893493</v>
      </c>
      <c r="M441">
        <v>24.67405622344425</v>
      </c>
      <c r="N441">
        <v>2.9</v>
      </c>
      <c r="O441">
        <v>-36.81917211328976</v>
      </c>
      <c r="P441">
        <v>1.4810588772250115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394</v>
      </c>
      <c r="AP441" t="s">
        <v>1244</v>
      </c>
      <c r="AQ441">
        <v>-22.643214057163252</v>
      </c>
      <c r="AR441">
        <v>-7.2203963067948296</v>
      </c>
      <c r="AS441">
        <v>3.0427506465846577E-2</v>
      </c>
      <c r="AT441">
        <v>22.643214057163252</v>
      </c>
      <c r="AU441">
        <v>7.2203963067948296</v>
      </c>
      <c r="AV441" t="s">
        <v>1776</v>
      </c>
    </row>
    <row r="442" spans="1:48" x14ac:dyDescent="0.25">
      <c r="A442">
        <v>4.4500000000000101E-9</v>
      </c>
      <c r="B442" t="s">
        <v>395</v>
      </c>
      <c r="C442">
        <v>24</v>
      </c>
      <c r="D442" s="2">
        <v>1</v>
      </c>
      <c r="E442">
        <v>3</v>
      </c>
      <c r="F442">
        <v>28</v>
      </c>
      <c r="G442">
        <v>76</v>
      </c>
      <c r="H442">
        <v>68.06</v>
      </c>
      <c r="I442">
        <v>81714.958519160005</v>
      </c>
      <c r="J442">
        <v>25.88817040699886</v>
      </c>
      <c r="K442" t="s">
        <v>1234</v>
      </c>
      <c r="L442">
        <v>14.829887903676784</v>
      </c>
      <c r="M442" t="s">
        <v>1234</v>
      </c>
      <c r="N442">
        <v>0.42499999999999999</v>
      </c>
      <c r="O442">
        <v>-84.082397003745328</v>
      </c>
      <c r="P442">
        <v>0.70526006464883928</v>
      </c>
      <c r="Q442" s="36">
        <f t="shared" si="146"/>
        <v>85.714285718735709</v>
      </c>
      <c r="R442" t="str">
        <f t="shared" si="147"/>
        <v xml:space="preserve"> </v>
      </c>
      <c r="S442" s="37">
        <f t="shared" si="148"/>
        <v>0.11666177347732883</v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>
        <f t="shared" si="160"/>
        <v>-84.082396999295327</v>
      </c>
      <c r="AM442" t="str">
        <f t="shared" si="168"/>
        <v xml:space="preserve"> </v>
      </c>
      <c r="AN442" t="str">
        <f t="shared" si="169"/>
        <v xml:space="preserve"> </v>
      </c>
      <c r="AO442" t="s">
        <v>395</v>
      </c>
      <c r="AP442" t="s">
        <v>1244</v>
      </c>
      <c r="AQ442">
        <v>-11.243639164068853</v>
      </c>
      <c r="AR442">
        <v>1.3340943120243809</v>
      </c>
      <c r="AS442">
        <v>11.666176902732882</v>
      </c>
      <c r="AT442">
        <v>11.243639164068853</v>
      </c>
      <c r="AU442">
        <v>-1.3340943120243809</v>
      </c>
      <c r="AV442" t="s">
        <v>1777</v>
      </c>
    </row>
    <row r="443" spans="1:48" x14ac:dyDescent="0.25">
      <c r="A443">
        <v>4.4600000000000098E-9</v>
      </c>
      <c r="B443" t="s">
        <v>393</v>
      </c>
      <c r="C443">
        <v>18</v>
      </c>
      <c r="D443" s="2">
        <v>1</v>
      </c>
      <c r="E443">
        <v>4</v>
      </c>
      <c r="F443">
        <v>23</v>
      </c>
      <c r="G443">
        <v>535</v>
      </c>
      <c r="H443">
        <v>512.36</v>
      </c>
      <c r="I443">
        <v>203066.29846076001</v>
      </c>
      <c r="J443">
        <v>26.986200358158644</v>
      </c>
      <c r="K443">
        <v>24.889968423609425</v>
      </c>
      <c r="L443">
        <v>22.038667599411379</v>
      </c>
      <c r="M443">
        <v>20.923974691007665</v>
      </c>
      <c r="N443">
        <v>18.986000000000001</v>
      </c>
      <c r="O443">
        <v>53.732793522267222</v>
      </c>
      <c r="P443">
        <v>0.19634631899445701</v>
      </c>
      <c r="Q443" s="36">
        <f t="shared" si="146"/>
        <v>78.260869569677396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>
        <f t="shared" si="159"/>
        <v>53.732793526727221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393</v>
      </c>
      <c r="AP443" t="s">
        <v>1270</v>
      </c>
      <c r="AQ443">
        <v>-15.961965942586055</v>
      </c>
      <c r="AR443">
        <v>-46.627210736572763</v>
      </c>
      <c r="AS443">
        <v>4.4187680537122409</v>
      </c>
      <c r="AT443">
        <v>15.961965942586055</v>
      </c>
      <c r="AU443">
        <v>46.627210736572763</v>
      </c>
      <c r="AV443" t="s">
        <v>1778</v>
      </c>
    </row>
    <row r="444" spans="1:48" x14ac:dyDescent="0.25">
      <c r="A444">
        <v>4.4700000000000096E-9</v>
      </c>
      <c r="B444" t="s">
        <v>1081</v>
      </c>
      <c r="C444">
        <v>26</v>
      </c>
      <c r="D444" s="2">
        <v>1</v>
      </c>
      <c r="E444">
        <v>3</v>
      </c>
      <c r="F444">
        <v>30</v>
      </c>
      <c r="G444">
        <v>150.5</v>
      </c>
      <c r="H444">
        <v>130.4</v>
      </c>
      <c r="I444">
        <v>161850.75559040002</v>
      </c>
      <c r="J444" t="s">
        <v>1234</v>
      </c>
      <c r="K444" t="s">
        <v>1234</v>
      </c>
      <c r="L444">
        <v>9.1385845783132531</v>
      </c>
      <c r="M444">
        <v>8.332293011589373</v>
      </c>
      <c r="N444">
        <v>2.8519999999999999</v>
      </c>
      <c r="O444">
        <v>-37.864923747276691</v>
      </c>
      <c r="P444">
        <v>0</v>
      </c>
      <c r="Q444" s="36">
        <f t="shared" si="146"/>
        <v>86.666666671136667</v>
      </c>
      <c r="R444" t="str">
        <f t="shared" si="147"/>
        <v xml:space="preserve"> </v>
      </c>
      <c r="S444" s="37">
        <f t="shared" si="148"/>
        <v>0.15414110876447848</v>
      </c>
      <c r="T444" s="37" t="str">
        <f t="shared" si="149"/>
        <v/>
      </c>
      <c r="U444" s="37" t="str">
        <f t="shared" si="150"/>
        <v xml:space="preserve"> </v>
      </c>
      <c r="V444" s="37" t="str">
        <f t="shared" si="151"/>
        <v xml:space="preserve"> </v>
      </c>
      <c r="W444" s="37" t="str">
        <f t="shared" si="152"/>
        <v/>
      </c>
      <c r="X444" s="37">
        <f t="shared" si="153"/>
        <v>-0.39199356732703761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1081</v>
      </c>
      <c r="AP444" t="s">
        <v>1328</v>
      </c>
      <c r="AQ444" t="e">
        <v>#VALUE!</v>
      </c>
      <c r="AR444">
        <v>39.199356732703762</v>
      </c>
      <c r="AS444">
        <v>15.414110429447847</v>
      </c>
      <c r="AT444" t="e">
        <v>#VALUE!</v>
      </c>
      <c r="AU444">
        <v>-39.199356732703762</v>
      </c>
      <c r="AV444" t="s">
        <v>1779</v>
      </c>
    </row>
    <row r="445" spans="1:48" x14ac:dyDescent="0.25">
      <c r="A445">
        <v>4.4800000000000093E-9</v>
      </c>
      <c r="B445" t="s">
        <v>843</v>
      </c>
      <c r="C445">
        <v>16</v>
      </c>
      <c r="D445" s="2">
        <v>0</v>
      </c>
      <c r="E445">
        <v>13</v>
      </c>
      <c r="F445">
        <v>29</v>
      </c>
      <c r="G445">
        <v>35.5</v>
      </c>
      <c r="H445">
        <v>33.75</v>
      </c>
      <c r="I445">
        <v>9362.4339712500005</v>
      </c>
      <c r="J445" t="s">
        <v>1234</v>
      </c>
      <c r="K445">
        <v>14.441591784338895</v>
      </c>
      <c r="L445">
        <v>17.45218435412065</v>
      </c>
      <c r="M445">
        <v>8.9566822636179033</v>
      </c>
      <c r="N445">
        <v>2.3370000000000002</v>
      </c>
      <c r="O445">
        <v>140.92783505154642</v>
      </c>
      <c r="P445">
        <v>1.0844444444444445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/>
      </c>
      <c r="T445" s="37" t="str">
        <f t="shared" si="149"/>
        <v/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843</v>
      </c>
      <c r="AP445" t="s">
        <v>1244</v>
      </c>
      <c r="AQ445" t="e">
        <v>#VALUE!</v>
      </c>
      <c r="AR445">
        <v>-16.112514586567507</v>
      </c>
      <c r="AS445">
        <v>5.1851851851851816</v>
      </c>
      <c r="AT445" t="e">
        <v>#VALUE!</v>
      </c>
      <c r="AU445">
        <v>16.112514586567507</v>
      </c>
      <c r="AV445" t="s">
        <v>1780</v>
      </c>
    </row>
    <row r="446" spans="1:48" x14ac:dyDescent="0.25">
      <c r="A446">
        <v>4.4900000000000091E-9</v>
      </c>
      <c r="B446" t="s">
        <v>457</v>
      </c>
      <c r="C446">
        <v>5</v>
      </c>
      <c r="D446" s="2">
        <v>4</v>
      </c>
      <c r="E446">
        <v>8</v>
      </c>
      <c r="F446">
        <v>17</v>
      </c>
      <c r="G446">
        <v>168</v>
      </c>
      <c r="H446">
        <v>156.63999999999999</v>
      </c>
      <c r="I446">
        <v>35468.434888479998</v>
      </c>
      <c r="J446">
        <v>16.819499624181251</v>
      </c>
      <c r="K446">
        <v>13.489493627282121</v>
      </c>
      <c r="L446">
        <v>11.445423261851639</v>
      </c>
      <c r="M446">
        <v>9.5136241472441778</v>
      </c>
      <c r="N446">
        <v>9.3130000000000006</v>
      </c>
      <c r="O446">
        <v>15.402726146220575</v>
      </c>
      <c r="P446">
        <v>2.4648876404494384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>
        <f t="shared" si="151"/>
        <v>-0.27725199668541667</v>
      </c>
      <c r="W446" s="37" t="str">
        <f t="shared" si="152"/>
        <v/>
      </c>
      <c r="X446" s="37">
        <f t="shared" si="153"/>
        <v>-0.23851544971365923</v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457</v>
      </c>
      <c r="AP446" t="s">
        <v>1239</v>
      </c>
      <c r="AQ446">
        <v>27.725199668541666</v>
      </c>
      <c r="AR446">
        <v>23.851544971365925</v>
      </c>
      <c r="AS446">
        <v>7.2522982635342181</v>
      </c>
      <c r="AT446">
        <v>-27.725199668541666</v>
      </c>
      <c r="AU446">
        <v>-23.851544971365925</v>
      </c>
      <c r="AV446" t="s">
        <v>1781</v>
      </c>
    </row>
    <row r="447" spans="1:48" x14ac:dyDescent="0.25">
      <c r="A447">
        <v>4.5000000000000089E-9</v>
      </c>
      <c r="B447" t="s">
        <v>238</v>
      </c>
      <c r="C447">
        <v>6</v>
      </c>
      <c r="D447" s="2">
        <v>4</v>
      </c>
      <c r="E447">
        <v>12</v>
      </c>
      <c r="F447">
        <v>22</v>
      </c>
      <c r="G447">
        <v>150</v>
      </c>
      <c r="H447">
        <v>148.72</v>
      </c>
      <c r="I447">
        <v>37536.928</v>
      </c>
      <c r="J447">
        <v>17.02770780856423</v>
      </c>
      <c r="K447">
        <v>13.681692732290706</v>
      </c>
      <c r="L447" t="s">
        <v>1234</v>
      </c>
      <c r="M447" t="s">
        <v>1234</v>
      </c>
      <c r="N447">
        <v>10.870000000000001</v>
      </c>
      <c r="O447">
        <v>3.7213740458015323</v>
      </c>
      <c r="P447">
        <v>2.3977945131791287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>
        <f t="shared" si="151"/>
        <v>-0.26830511640366295</v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238</v>
      </c>
      <c r="AP447" t="s">
        <v>1239</v>
      </c>
      <c r="AQ447">
        <v>26.830511640366296</v>
      </c>
      <c r="AR447" t="e">
        <v>#VALUE!</v>
      </c>
      <c r="AS447">
        <v>0.86067778375471526</v>
      </c>
      <c r="AT447">
        <v>-26.830511640366296</v>
      </c>
      <c r="AU447" t="e">
        <v>#VALUE!</v>
      </c>
      <c r="AV447" t="s">
        <v>1782</v>
      </c>
    </row>
    <row r="448" spans="1:48" x14ac:dyDescent="0.25">
      <c r="A448">
        <v>4.5100000000000086E-9</v>
      </c>
      <c r="B448" t="s">
        <v>580</v>
      </c>
      <c r="C448">
        <v>13</v>
      </c>
      <c r="D448" s="2">
        <v>1</v>
      </c>
      <c r="E448">
        <v>17</v>
      </c>
      <c r="F448">
        <v>31</v>
      </c>
      <c r="G448">
        <v>155</v>
      </c>
      <c r="H448">
        <v>155.18</v>
      </c>
      <c r="I448">
        <v>18078.065600919999</v>
      </c>
      <c r="J448">
        <v>23.088826067549473</v>
      </c>
      <c r="K448">
        <v>23.782375478927204</v>
      </c>
      <c r="L448">
        <v>14.183198569700195</v>
      </c>
      <c r="M448">
        <v>14.37506690902379</v>
      </c>
      <c r="N448">
        <v>6.7210000000000001</v>
      </c>
      <c r="O448">
        <v>43.611111111111121</v>
      </c>
      <c r="P448">
        <v>1.1045237788374791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580</v>
      </c>
      <c r="AP448" t="s">
        <v>1244</v>
      </c>
      <c r="AQ448">
        <v>0.78537820942219394</v>
      </c>
      <c r="AR448">
        <v>5.6366345098996735</v>
      </c>
      <c r="AS448">
        <v>-0.11599432916613583</v>
      </c>
      <c r="AT448">
        <v>-0.78537820942219394</v>
      </c>
      <c r="AU448">
        <v>-5.6366345098996735</v>
      </c>
      <c r="AV448" t="s">
        <v>1783</v>
      </c>
    </row>
    <row r="449" spans="1:48" x14ac:dyDescent="0.25">
      <c r="A449">
        <v>4.5200000000000084E-9</v>
      </c>
      <c r="B449" t="s">
        <v>1180</v>
      </c>
      <c r="C449">
        <v>13</v>
      </c>
      <c r="D449" s="2">
        <v>13</v>
      </c>
      <c r="E449">
        <v>15</v>
      </c>
      <c r="F449">
        <v>41</v>
      </c>
      <c r="G449">
        <v>480</v>
      </c>
      <c r="H449">
        <v>844.99</v>
      </c>
      <c r="I449">
        <v>800966.64037766994</v>
      </c>
      <c r="J449" t="s">
        <v>1234</v>
      </c>
      <c r="K449" t="s">
        <v>1234</v>
      </c>
      <c r="L449" t="s">
        <v>1234</v>
      </c>
      <c r="M449" t="s">
        <v>1234</v>
      </c>
      <c r="N449">
        <v>2.2920000000000003</v>
      </c>
      <c r="O449">
        <v>5630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>
        <f t="shared" si="149"/>
        <v>-0.43194593566864131</v>
      </c>
      <c r="U449" s="37" t="str">
        <f t="shared" si="150"/>
        <v xml:space="preserve"> </v>
      </c>
      <c r="V449" s="37" t="str">
        <f t="shared" si="151"/>
        <v xml:space="preserve"> </v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1180</v>
      </c>
      <c r="AP449" t="s">
        <v>1244</v>
      </c>
      <c r="AQ449" t="e">
        <v>#VALUE!</v>
      </c>
      <c r="AR449" t="e">
        <v>#VALUE!</v>
      </c>
      <c r="AS449">
        <v>-43.19459401886413</v>
      </c>
      <c r="AT449" t="e">
        <v>#VALUE!</v>
      </c>
      <c r="AU449" t="e">
        <v>#VALUE!</v>
      </c>
      <c r="AV449" t="s">
        <v>1784</v>
      </c>
    </row>
    <row r="450" spans="1:48" x14ac:dyDescent="0.25">
      <c r="A450">
        <v>4.5300000000000081E-9</v>
      </c>
      <c r="B450" t="s">
        <v>426</v>
      </c>
      <c r="C450">
        <v>7</v>
      </c>
      <c r="D450" s="2">
        <v>0</v>
      </c>
      <c r="E450">
        <v>6</v>
      </c>
      <c r="F450">
        <v>13</v>
      </c>
      <c r="G450">
        <v>77</v>
      </c>
      <c r="H450">
        <v>65.900000000000006</v>
      </c>
      <c r="I450">
        <v>24040.523894599999</v>
      </c>
      <c r="J450">
        <v>13.09878751739217</v>
      </c>
      <c r="K450">
        <v>11.608243790734543</v>
      </c>
      <c r="L450">
        <v>8.4495808858155481</v>
      </c>
      <c r="M450">
        <v>7.9495217441996031</v>
      </c>
      <c r="N450">
        <v>5.6770000000000005</v>
      </c>
      <c r="O450">
        <v>0.65602836879434068</v>
      </c>
      <c r="P450">
        <v>2.7632776934749619</v>
      </c>
      <c r="Q450" s="36" t="str">
        <f t="shared" si="146"/>
        <v xml:space="preserve"> </v>
      </c>
      <c r="R450" t="str">
        <f t="shared" si="147"/>
        <v xml:space="preserve"> </v>
      </c>
      <c r="S450" s="37">
        <f t="shared" si="148"/>
        <v>0.16843703032666141</v>
      </c>
      <c r="T450" s="37" t="str">
        <f t="shared" si="149"/>
        <v/>
      </c>
      <c r="U450" s="37" t="str">
        <f t="shared" si="150"/>
        <v/>
      </c>
      <c r="V450" s="37">
        <f t="shared" si="151"/>
        <v>-0.43713411602171703</v>
      </c>
      <c r="W450" s="37" t="str">
        <f t="shared" si="152"/>
        <v/>
      </c>
      <c r="X450" s="37">
        <f t="shared" si="153"/>
        <v>-0.43783421951820545</v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426</v>
      </c>
      <c r="AP450" t="s">
        <v>1235</v>
      </c>
      <c r="AQ450">
        <v>43.713411602171703</v>
      </c>
      <c r="AR450">
        <v>43.783421951820543</v>
      </c>
      <c r="AS450">
        <v>16.843702579666143</v>
      </c>
      <c r="AT450">
        <v>-43.713411602171703</v>
      </c>
      <c r="AU450">
        <v>-43.783421951820543</v>
      </c>
      <c r="AV450" t="s">
        <v>1785</v>
      </c>
    </row>
    <row r="451" spans="1:48" x14ac:dyDescent="0.25">
      <c r="A451">
        <v>4.5400000000000079E-9</v>
      </c>
      <c r="B451" t="s">
        <v>1181</v>
      </c>
      <c r="C451">
        <v>8</v>
      </c>
      <c r="D451" s="2">
        <v>1</v>
      </c>
      <c r="E451">
        <v>16</v>
      </c>
      <c r="F451">
        <v>25</v>
      </c>
      <c r="G451">
        <v>155</v>
      </c>
      <c r="H451">
        <v>154.44</v>
      </c>
      <c r="I451">
        <v>37084.892799239999</v>
      </c>
      <c r="J451">
        <v>35.536125172572483</v>
      </c>
      <c r="K451">
        <v>29.924433249370274</v>
      </c>
      <c r="L451">
        <v>20.844005639497766</v>
      </c>
      <c r="M451">
        <v>18.351068274582214</v>
      </c>
      <c r="N451">
        <v>4.3460000000000001</v>
      </c>
      <c r="O451">
        <v>-31.773940345368917</v>
      </c>
      <c r="P451">
        <v>1.4115514115514118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 t="str">
        <f t="shared" si="157"/>
        <v xml:space="preserve"> 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1181</v>
      </c>
      <c r="AP451" t="s">
        <v>1237</v>
      </c>
      <c r="AQ451">
        <v>-52.701709848066344</v>
      </c>
      <c r="AR451">
        <v>-38.678910315729766</v>
      </c>
      <c r="AS451">
        <v>0.36260036260036266</v>
      </c>
      <c r="AT451">
        <v>52.701709848066344</v>
      </c>
      <c r="AU451">
        <v>38.678910315729766</v>
      </c>
      <c r="AV451" t="s">
        <v>1786</v>
      </c>
    </row>
    <row r="452" spans="1:48" x14ac:dyDescent="0.25">
      <c r="A452">
        <v>4.5500000000000077E-9</v>
      </c>
      <c r="B452" t="s">
        <v>844</v>
      </c>
      <c r="C452">
        <v>19</v>
      </c>
      <c r="D452" s="2">
        <v>2</v>
      </c>
      <c r="E452">
        <v>6</v>
      </c>
      <c r="F452">
        <v>27</v>
      </c>
      <c r="G452">
        <v>200</v>
      </c>
      <c r="H452">
        <v>205.56</v>
      </c>
      <c r="I452">
        <v>23643.844412759998</v>
      </c>
      <c r="J452" t="s">
        <v>1234</v>
      </c>
      <c r="K452">
        <v>36.615603847524049</v>
      </c>
      <c r="L452">
        <v>31.927582312283537</v>
      </c>
      <c r="M452">
        <v>34.723879451159746</v>
      </c>
      <c r="N452">
        <v>5.6139999999999999</v>
      </c>
      <c r="O452">
        <v>5.5263157894736761</v>
      </c>
      <c r="P452" t="s">
        <v>124</v>
      </c>
      <c r="Q452" s="36">
        <f t="shared" si="146"/>
        <v>70.37037037492037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 xml:space="preserve"> </v>
      </c>
      <c r="V452" s="37" t="str">
        <f t="shared" si="151"/>
        <v xml:space="preserve"> </v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844</v>
      </c>
      <c r="AP452" t="s">
        <v>1328</v>
      </c>
      <c r="AQ452" t="e">
        <v>#VALUE!</v>
      </c>
      <c r="AR452">
        <v>-112.41993504804735</v>
      </c>
      <c r="AS452">
        <v>-2.7048063825647062</v>
      </c>
      <c r="AT452" t="e">
        <v>#VALUE!</v>
      </c>
      <c r="AU452">
        <v>112.41993504804735</v>
      </c>
      <c r="AV452" t="s">
        <v>1787</v>
      </c>
    </row>
    <row r="453" spans="1:48" x14ac:dyDescent="0.25">
      <c r="A453">
        <v>4.5600000000000074E-9</v>
      </c>
      <c r="B453" t="s">
        <v>845</v>
      </c>
      <c r="C453">
        <v>11</v>
      </c>
      <c r="D453" s="2">
        <v>6</v>
      </c>
      <c r="E453">
        <v>24</v>
      </c>
      <c r="F453">
        <v>41</v>
      </c>
      <c r="G453">
        <v>48</v>
      </c>
      <c r="H453">
        <v>47.12</v>
      </c>
      <c r="I453">
        <v>37476.872727920003</v>
      </c>
      <c r="J453" t="s">
        <v>1234</v>
      </c>
      <c r="K453" t="s">
        <v>1234</v>
      </c>
      <c r="L453">
        <v>32.220768802228406</v>
      </c>
      <c r="M453">
        <v>24.569453546058678</v>
      </c>
      <c r="N453">
        <v>-0.29399999999999998</v>
      </c>
      <c r="O453" t="s">
        <v>119</v>
      </c>
      <c r="P453">
        <v>0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 xml:space="preserve"> </v>
      </c>
      <c r="V453" s="37" t="str">
        <f t="shared" si="151"/>
        <v xml:space="preserve"> </v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845</v>
      </c>
      <c r="AP453" t="s">
        <v>1328</v>
      </c>
      <c r="AQ453" t="e">
        <v>#VALUE!</v>
      </c>
      <c r="AR453">
        <v>-114.37055738273925</v>
      </c>
      <c r="AS453">
        <v>1.8675721561969505</v>
      </c>
      <c r="AT453" t="e">
        <v>#VALUE!</v>
      </c>
      <c r="AU453">
        <v>114.37055738273925</v>
      </c>
      <c r="AV453" t="s">
        <v>1788</v>
      </c>
    </row>
    <row r="454" spans="1:48" x14ac:dyDescent="0.25">
      <c r="A454">
        <v>4.5700000000000072E-9</v>
      </c>
      <c r="B454" t="s">
        <v>391</v>
      </c>
      <c r="C454">
        <v>12</v>
      </c>
      <c r="D454" s="2">
        <v>6</v>
      </c>
      <c r="E454">
        <v>15</v>
      </c>
      <c r="F454">
        <v>33</v>
      </c>
      <c r="G454">
        <v>159.5</v>
      </c>
      <c r="H454">
        <v>175.1</v>
      </c>
      <c r="I454">
        <v>160731.666963</v>
      </c>
      <c r="J454">
        <v>31.447557471264364</v>
      </c>
      <c r="K454">
        <v>28.365462497975052</v>
      </c>
      <c r="L454">
        <v>24.893314126793893</v>
      </c>
      <c r="M454">
        <v>22.084059071786324</v>
      </c>
      <c r="N454">
        <v>5.5680000000000005</v>
      </c>
      <c r="O454">
        <v>1.7915904936014762</v>
      </c>
      <c r="P454">
        <v>2.3300970873786411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391</v>
      </c>
      <c r="AP454" t="s">
        <v>1252</v>
      </c>
      <c r="AQ454">
        <v>-35.132791577224594</v>
      </c>
      <c r="AR454">
        <v>-65.61968639604143</v>
      </c>
      <c r="AS454">
        <v>-8.9091947458595051</v>
      </c>
      <c r="AT454">
        <v>35.132791577224594</v>
      </c>
      <c r="AU454">
        <v>65.61968639604143</v>
      </c>
      <c r="AV454" t="s">
        <v>1789</v>
      </c>
    </row>
    <row r="455" spans="1:48" x14ac:dyDescent="0.25">
      <c r="A455">
        <v>4.5800000000000069E-9</v>
      </c>
      <c r="B455" t="s">
        <v>392</v>
      </c>
      <c r="C455">
        <v>4</v>
      </c>
      <c r="D455" s="2">
        <v>1</v>
      </c>
      <c r="E455">
        <v>10</v>
      </c>
      <c r="F455">
        <v>15</v>
      </c>
      <c r="G455">
        <v>46</v>
      </c>
      <c r="H455">
        <v>49.16</v>
      </c>
      <c r="I455">
        <v>11251.491607959999</v>
      </c>
      <c r="J455">
        <v>25.644235785080852</v>
      </c>
      <c r="K455">
        <v>18.343283582089551</v>
      </c>
      <c r="L455">
        <v>13.655295336787566</v>
      </c>
      <c r="M455">
        <v>9.6222075326671792</v>
      </c>
      <c r="N455">
        <v>1.917</v>
      </c>
      <c r="O455">
        <v>-48.743315508021389</v>
      </c>
      <c r="P455">
        <v>0.16476810414971521</v>
      </c>
      <c r="Q455" s="36" t="str">
        <f t="shared" si="146"/>
        <v xml:space="preserve"> 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392</v>
      </c>
      <c r="AP455" t="s">
        <v>1237</v>
      </c>
      <c r="AQ455">
        <v>-10.195431637864761</v>
      </c>
      <c r="AR455">
        <v>9.1488694592967832</v>
      </c>
      <c r="AS455">
        <v>-6.4279902359641872</v>
      </c>
      <c r="AT455">
        <v>10.195431637864761</v>
      </c>
      <c r="AU455">
        <v>-9.1488694592967832</v>
      </c>
      <c r="AV455" t="s">
        <v>1790</v>
      </c>
    </row>
    <row r="456" spans="1:48" x14ac:dyDescent="0.25">
      <c r="A456">
        <v>4.5900000000000067E-9</v>
      </c>
      <c r="B456" t="s">
        <v>1182</v>
      </c>
      <c r="C456">
        <v>8</v>
      </c>
      <c r="D456" s="2">
        <v>1</v>
      </c>
      <c r="E456">
        <v>6</v>
      </c>
      <c r="F456">
        <v>15</v>
      </c>
      <c r="G456">
        <v>430</v>
      </c>
      <c r="H456">
        <v>426.71</v>
      </c>
      <c r="I456">
        <v>17207.903446880002</v>
      </c>
      <c r="J456" t="s">
        <v>1234</v>
      </c>
      <c r="K456" t="s">
        <v>1234</v>
      </c>
      <c r="L456" t="s">
        <v>1234</v>
      </c>
      <c r="M456" t="s">
        <v>1234</v>
      </c>
      <c r="N456">
        <v>5.5520000000000005</v>
      </c>
      <c r="O456">
        <v>4.7547169811320886</v>
      </c>
      <c r="P456" t="s">
        <v>124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 xml:space="preserve"> </v>
      </c>
      <c r="V456" s="37" t="str">
        <f t="shared" ref="V456:V511" si="175">IF(ISERROR((IF(((J456/$J$6-1))&lt;($V$5/100),((J456/$J$6-1)),"")))=TRUE," ",((IF(((J456/$J$6-1))&lt;($V$5/100),((J456/$J$6-1)),""))))</f>
        <v xml:space="preserve"> </v>
      </c>
      <c r="W456" s="37" t="str">
        <f t="shared" ref="W456:W511" si="176">IF(ISERROR((IF(((L456/$L$6-1))&gt;($W$5/100),((L456/$L$6-1)),"")))=TRUE," ",((IF(((L456/$L$6-1))&gt;($W$5/100),((L456/$L$6-1)),""))))</f>
        <v xml:space="preserve"> </v>
      </c>
      <c r="X456" s="37" t="str">
        <f t="shared" ref="X456:X511" si="177">IF(ISERROR((IF(((L456/$L$6-1))&lt;($X$5/100),((L456/$L$6-1)),"")))=TRUE," ",((IF(((L456/$L$6-1))&lt;($X$5/100),((L456/$L$6-1)),""))))</f>
        <v xml:space="preserve"> </v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1182</v>
      </c>
      <c r="AP456" t="s">
        <v>1252</v>
      </c>
      <c r="AQ456" t="e">
        <v>#VALUE!</v>
      </c>
      <c r="AR456" t="e">
        <v>#VALUE!</v>
      </c>
      <c r="AS456">
        <v>0.77101544374400532</v>
      </c>
      <c r="AT456" t="e">
        <v>#VALUE!</v>
      </c>
      <c r="AU456" t="e">
        <v>#VALUE!</v>
      </c>
      <c r="AV456" t="s">
        <v>1791</v>
      </c>
    </row>
    <row r="457" spans="1:48" x14ac:dyDescent="0.25">
      <c r="A457">
        <v>4.6000000000000064E-9</v>
      </c>
      <c r="B457" t="s">
        <v>552</v>
      </c>
      <c r="C457">
        <v>2</v>
      </c>
      <c r="D457" s="2">
        <v>1</v>
      </c>
      <c r="E457">
        <v>0</v>
      </c>
      <c r="F457">
        <v>3</v>
      </c>
      <c r="G457">
        <v>8</v>
      </c>
      <c r="H457">
        <v>16.11</v>
      </c>
      <c r="I457">
        <v>7853.5051854700005</v>
      </c>
      <c r="J457" t="s">
        <v>1234</v>
      </c>
      <c r="K457" t="s">
        <v>1234</v>
      </c>
      <c r="L457" t="s">
        <v>1234</v>
      </c>
      <c r="M457">
        <v>25.968269918699189</v>
      </c>
      <c r="N457">
        <v>-0.43</v>
      </c>
      <c r="O457" t="s">
        <v>119</v>
      </c>
      <c r="P457" t="s">
        <v>124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>
        <f t="shared" si="173"/>
        <v>-0.50341402395369328</v>
      </c>
      <c r="U457" s="37" t="str">
        <f t="shared" si="174"/>
        <v xml:space="preserve"> </v>
      </c>
      <c r="V457" s="37" t="str">
        <f t="shared" si="175"/>
        <v xml:space="preserve"> </v>
      </c>
      <c r="W457" s="37" t="str">
        <f t="shared" si="176"/>
        <v xml:space="preserve"> </v>
      </c>
      <c r="X457" s="37" t="str">
        <f t="shared" si="177"/>
        <v xml:space="preserve"> </v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552</v>
      </c>
      <c r="AP457" t="s">
        <v>1244</v>
      </c>
      <c r="AQ457" t="e">
        <v>#VALUE!</v>
      </c>
      <c r="AR457" t="e">
        <v>#VALUE!</v>
      </c>
      <c r="AS457">
        <v>-50.341402855369331</v>
      </c>
      <c r="AT457" t="e">
        <v>#VALUE!</v>
      </c>
      <c r="AU457" t="e">
        <v>#VALUE!</v>
      </c>
      <c r="AV457" t="s">
        <v>1792</v>
      </c>
    </row>
    <row r="458" spans="1:48" x14ac:dyDescent="0.25">
      <c r="A458">
        <v>4.6100000000000062E-9</v>
      </c>
      <c r="B458" t="s">
        <v>252</v>
      </c>
      <c r="C458">
        <v>8</v>
      </c>
      <c r="D458" s="2">
        <v>5</v>
      </c>
      <c r="E458">
        <v>19</v>
      </c>
      <c r="F458">
        <v>32</v>
      </c>
      <c r="G458">
        <v>16.5</v>
      </c>
      <c r="H458">
        <v>18.68</v>
      </c>
      <c r="I458">
        <v>7853.5051854700005</v>
      </c>
      <c r="J458" t="s">
        <v>1234</v>
      </c>
      <c r="K458" t="s">
        <v>1234</v>
      </c>
      <c r="L458" t="s">
        <v>1234</v>
      </c>
      <c r="M458">
        <v>25.125206879408971</v>
      </c>
      <c r="N458">
        <v>-0.46500000000000002</v>
      </c>
      <c r="O458" t="s">
        <v>119</v>
      </c>
      <c r="P458">
        <v>0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 xml:space="preserve"> </v>
      </c>
      <c r="V458" s="37" t="str">
        <f t="shared" si="175"/>
        <v xml:space="preserve"> </v>
      </c>
      <c r="W458" s="37" t="str">
        <f t="shared" si="176"/>
        <v xml:space="preserve"> </v>
      </c>
      <c r="X458" s="37" t="str">
        <f t="shared" si="177"/>
        <v xml:space="preserve"> 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252</v>
      </c>
      <c r="AP458" t="s">
        <v>1244</v>
      </c>
      <c r="AQ458" t="e">
        <v>#VALUE!</v>
      </c>
      <c r="AR458" t="e">
        <v>#VALUE!</v>
      </c>
      <c r="AS458">
        <v>-11.670235546038544</v>
      </c>
      <c r="AT458" t="e">
        <v>#VALUE!</v>
      </c>
      <c r="AU458" t="e">
        <v>#VALUE!</v>
      </c>
      <c r="AV458" t="s">
        <v>1792</v>
      </c>
    </row>
    <row r="459" spans="1:48" x14ac:dyDescent="0.25">
      <c r="A459">
        <v>4.620000000000006E-9</v>
      </c>
      <c r="B459" t="s">
        <v>846</v>
      </c>
      <c r="C459">
        <v>9</v>
      </c>
      <c r="D459" s="2">
        <v>5</v>
      </c>
      <c r="E459">
        <v>9</v>
      </c>
      <c r="F459">
        <v>23</v>
      </c>
      <c r="G459">
        <v>46</v>
      </c>
      <c r="H459">
        <v>42.59</v>
      </c>
      <c r="I459">
        <v>12578.521400560001</v>
      </c>
      <c r="J459" t="s">
        <v>1234</v>
      </c>
      <c r="K459" t="s">
        <v>1234</v>
      </c>
      <c r="L459" t="s">
        <v>1234</v>
      </c>
      <c r="M459">
        <v>23.883501122711468</v>
      </c>
      <c r="N459">
        <v>-7.851</v>
      </c>
      <c r="O459">
        <v>71.523394994559311</v>
      </c>
      <c r="P459">
        <v>0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/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 xml:space="preserve"> </v>
      </c>
      <c r="X459" s="37" t="str">
        <f t="shared" si="177"/>
        <v xml:space="preserve"> 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>
        <f t="shared" si="183"/>
        <v>71.523394999179317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846</v>
      </c>
      <c r="AP459" t="s">
        <v>1237</v>
      </c>
      <c r="AQ459" t="e">
        <v>#VALUE!</v>
      </c>
      <c r="AR459" t="e">
        <v>#VALUE!</v>
      </c>
      <c r="AS459">
        <v>8.0065743132190512</v>
      </c>
      <c r="AT459" t="e">
        <v>#VALUE!</v>
      </c>
      <c r="AU459" t="e">
        <v>#VALUE!</v>
      </c>
      <c r="AV459" t="s">
        <v>1793</v>
      </c>
    </row>
    <row r="460" spans="1:48" x14ac:dyDescent="0.25">
      <c r="A460">
        <v>4.6300000000000057E-9</v>
      </c>
      <c r="B460" t="s">
        <v>283</v>
      </c>
      <c r="C460">
        <v>9</v>
      </c>
      <c r="D460" s="2">
        <v>1</v>
      </c>
      <c r="E460">
        <v>9</v>
      </c>
      <c r="F460">
        <v>19</v>
      </c>
      <c r="G460">
        <v>41.5</v>
      </c>
      <c r="H460">
        <v>39.270000000000003</v>
      </c>
      <c r="I460">
        <v>11564.28842646</v>
      </c>
      <c r="J460" t="s">
        <v>1234</v>
      </c>
      <c r="K460" t="s">
        <v>1234</v>
      </c>
      <c r="L460">
        <v>22.398580037341848</v>
      </c>
      <c r="M460">
        <v>22.965375264222068</v>
      </c>
      <c r="N460">
        <v>0.51500000000000001</v>
      </c>
      <c r="O460">
        <v>-33.116883116883116</v>
      </c>
      <c r="P460">
        <v>3.7229437229437226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>
        <f t="shared" si="181"/>
        <v>3.7229437275737225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283</v>
      </c>
      <c r="AP460" t="s">
        <v>1248</v>
      </c>
      <c r="AQ460" t="e">
        <v>#VALUE!</v>
      </c>
      <c r="AR460">
        <v>-49.02177277827051</v>
      </c>
      <c r="AS460">
        <v>5.6786350903997862</v>
      </c>
      <c r="AT460" t="e">
        <v>#VALUE!</v>
      </c>
      <c r="AU460">
        <v>49.02177277827051</v>
      </c>
      <c r="AV460" t="s">
        <v>1794</v>
      </c>
    </row>
    <row r="461" spans="1:48" x14ac:dyDescent="0.25">
      <c r="A461">
        <v>4.6400000000000055E-9</v>
      </c>
      <c r="B461" t="s">
        <v>498</v>
      </c>
      <c r="C461">
        <v>9</v>
      </c>
      <c r="D461" s="2">
        <v>2</v>
      </c>
      <c r="E461">
        <v>5</v>
      </c>
      <c r="F461">
        <v>16</v>
      </c>
      <c r="G461">
        <v>147</v>
      </c>
      <c r="H461">
        <v>130.74</v>
      </c>
      <c r="I461">
        <v>11110.485624420002</v>
      </c>
      <c r="J461">
        <v>12.673516867002714</v>
      </c>
      <c r="K461">
        <v>12.193620593172916</v>
      </c>
      <c r="L461">
        <v>7.6587387026652793</v>
      </c>
      <c r="M461">
        <v>7.3980886403697603</v>
      </c>
      <c r="N461">
        <v>10.316000000000001</v>
      </c>
      <c r="O461">
        <v>3.2632632632632683</v>
      </c>
      <c r="P461">
        <v>0.61190148386109833</v>
      </c>
      <c r="Q461" s="36" t="str">
        <f t="shared" si="170"/>
        <v xml:space="preserve"> </v>
      </c>
      <c r="R461" t="str">
        <f t="shared" si="171"/>
        <v xml:space="preserve"> </v>
      </c>
      <c r="S461" s="37">
        <f t="shared" si="172"/>
        <v>0.12436898123476819</v>
      </c>
      <c r="T461" s="37" t="str">
        <f t="shared" si="173"/>
        <v/>
      </c>
      <c r="U461" s="37" t="str">
        <f t="shared" si="174"/>
        <v/>
      </c>
      <c r="V461" s="37">
        <f t="shared" si="175"/>
        <v>-0.45540835249159273</v>
      </c>
      <c r="W461" s="37" t="str">
        <f t="shared" si="176"/>
        <v/>
      </c>
      <c r="X461" s="37">
        <f t="shared" si="177"/>
        <v>-0.49045036925823915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498</v>
      </c>
      <c r="AP461" t="s">
        <v>1270</v>
      </c>
      <c r="AQ461">
        <v>45.540835249159272</v>
      </c>
      <c r="AR461">
        <v>49.045036925823915</v>
      </c>
      <c r="AS461">
        <v>12.43689765947682</v>
      </c>
      <c r="AT461">
        <v>-45.540835249159272</v>
      </c>
      <c r="AU461">
        <v>-49.045036925823915</v>
      </c>
      <c r="AV461" t="s">
        <v>1795</v>
      </c>
    </row>
    <row r="462" spans="1:48" x14ac:dyDescent="0.25">
      <c r="A462">
        <v>4.6500000000000052E-9</v>
      </c>
      <c r="B462" t="s">
        <v>397</v>
      </c>
      <c r="C462">
        <v>19</v>
      </c>
      <c r="D462" s="2">
        <v>1</v>
      </c>
      <c r="E462">
        <v>9</v>
      </c>
      <c r="F462">
        <v>29</v>
      </c>
      <c r="G462">
        <v>302.5</v>
      </c>
      <c r="H462">
        <v>300.24</v>
      </c>
      <c r="I462">
        <v>16915.112973359999</v>
      </c>
      <c r="J462">
        <v>25.045045045045047</v>
      </c>
      <c r="K462" t="s">
        <v>1234</v>
      </c>
      <c r="L462">
        <v>13.700367594700872</v>
      </c>
      <c r="M462">
        <v>30.044496659214126</v>
      </c>
      <c r="N462">
        <v>3.3160000000000003</v>
      </c>
      <c r="O462">
        <v>-72.707818930041142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>
        <f t="shared" si="184"/>
        <v>-72.707818925391138</v>
      </c>
      <c r="AM462" t="str">
        <f t="shared" si="168"/>
        <v xml:space="preserve"> </v>
      </c>
      <c r="AN462" t="str">
        <f t="shared" si="169"/>
        <v xml:space="preserve"> </v>
      </c>
      <c r="AO462" t="s">
        <v>397</v>
      </c>
      <c r="AP462" t="s">
        <v>1244</v>
      </c>
      <c r="AQ462">
        <v>-7.620658781109535</v>
      </c>
      <c r="AR462">
        <v>8.8489956384490966</v>
      </c>
      <c r="AS462">
        <v>0.75273114841460931</v>
      </c>
      <c r="AT462">
        <v>7.620658781109535</v>
      </c>
      <c r="AU462">
        <v>-8.8489956384490966</v>
      </c>
      <c r="AV462" t="s">
        <v>1796</v>
      </c>
    </row>
    <row r="463" spans="1:48" x14ac:dyDescent="0.25">
      <c r="A463">
        <v>4.660000000000005E-9</v>
      </c>
      <c r="B463" t="s">
        <v>399</v>
      </c>
      <c r="C463">
        <v>19</v>
      </c>
      <c r="D463" s="2">
        <v>0</v>
      </c>
      <c r="E463">
        <v>6</v>
      </c>
      <c r="F463">
        <v>25</v>
      </c>
      <c r="G463">
        <v>398.5</v>
      </c>
      <c r="H463">
        <v>355</v>
      </c>
      <c r="I463">
        <v>336831.35204999999</v>
      </c>
      <c r="J463">
        <v>21.180120517868865</v>
      </c>
      <c r="K463">
        <v>19.539850286217526</v>
      </c>
      <c r="L463">
        <v>14.42619672095549</v>
      </c>
      <c r="M463">
        <v>13.895835808267778</v>
      </c>
      <c r="N463">
        <v>18.167999999999999</v>
      </c>
      <c r="O463">
        <v>7.630331753554505</v>
      </c>
      <c r="P463">
        <v>1.4532394366197183</v>
      </c>
      <c r="Q463" s="36">
        <f t="shared" si="170"/>
        <v>76.000000004659995</v>
      </c>
      <c r="R463" t="str">
        <f t="shared" si="171"/>
        <v xml:space="preserve"> </v>
      </c>
      <c r="S463" s="37">
        <f t="shared" si="172"/>
        <v>0.12253521592760569</v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399</v>
      </c>
      <c r="AP463" t="s">
        <v>1270</v>
      </c>
      <c r="AQ463">
        <v>8.9872460162611638</v>
      </c>
      <c r="AR463">
        <v>4.0199241996239587</v>
      </c>
      <c r="AS463">
        <v>12.253521126760569</v>
      </c>
      <c r="AT463">
        <v>-8.9872460162611638</v>
      </c>
      <c r="AU463">
        <v>-4.0199241996239587</v>
      </c>
      <c r="AV463" t="s">
        <v>1797</v>
      </c>
    </row>
    <row r="464" spans="1:48" x14ac:dyDescent="0.25">
      <c r="A464">
        <v>4.6700000000000048E-9</v>
      </c>
      <c r="B464" t="s">
        <v>400</v>
      </c>
      <c r="C464">
        <v>1</v>
      </c>
      <c r="D464" s="2">
        <v>3</v>
      </c>
      <c r="E464">
        <v>8</v>
      </c>
      <c r="F464">
        <v>12</v>
      </c>
      <c r="G464">
        <v>24</v>
      </c>
      <c r="H464">
        <v>25.49</v>
      </c>
      <c r="I464">
        <v>5191.3455015600002</v>
      </c>
      <c r="J464">
        <v>5.1184738955823281</v>
      </c>
      <c r="K464">
        <v>5.0615567911040502</v>
      </c>
      <c r="L464" t="s">
        <v>1234</v>
      </c>
      <c r="M464" t="s">
        <v>1234</v>
      </c>
      <c r="N464">
        <v>4.9800000000000004</v>
      </c>
      <c r="O464">
        <v>-8.4558823529411757</v>
      </c>
      <c r="P464">
        <v>4.5939584150647317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>
        <f t="shared" si="175"/>
        <v>-0.78005488446687221</v>
      </c>
      <c r="W464" s="37" t="str">
        <f t="shared" si="176"/>
        <v xml:space="preserve"> </v>
      </c>
      <c r="X464" s="37" t="str">
        <f t="shared" si="177"/>
        <v xml:space="preserve"> 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>
        <f t="shared" si="181"/>
        <v>4.5939584197347321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400</v>
      </c>
      <c r="AP464" t="s">
        <v>1239</v>
      </c>
      <c r="AQ464">
        <v>78.005488446687224</v>
      </c>
      <c r="AR464" t="e">
        <v>#VALUE!</v>
      </c>
      <c r="AS464">
        <v>-5.8454295802275347</v>
      </c>
      <c r="AT464">
        <v>-78.005488446687224</v>
      </c>
      <c r="AU464" t="e">
        <v>#VALUE!</v>
      </c>
      <c r="AV464" t="s">
        <v>1798</v>
      </c>
    </row>
    <row r="465" spans="1:48" x14ac:dyDescent="0.25">
      <c r="A465">
        <v>4.6800000000000045E-9</v>
      </c>
      <c r="B465" t="s">
        <v>398</v>
      </c>
      <c r="C465">
        <v>20</v>
      </c>
      <c r="D465" s="2">
        <v>1</v>
      </c>
      <c r="E465">
        <v>8</v>
      </c>
      <c r="F465">
        <v>29</v>
      </c>
      <c r="G465">
        <v>230</v>
      </c>
      <c r="H465">
        <v>207.9</v>
      </c>
      <c r="I465">
        <v>140097.33703350002</v>
      </c>
      <c r="J465">
        <v>25.81005586592179</v>
      </c>
      <c r="K465">
        <v>21.872698579694895</v>
      </c>
      <c r="L465">
        <v>16.058505124407482</v>
      </c>
      <c r="M465">
        <v>14.463871301820284</v>
      </c>
      <c r="N465">
        <v>9.5050000000000008</v>
      </c>
      <c r="O465">
        <v>16.056166056166074</v>
      </c>
      <c r="P465">
        <v>1.9788359788359786</v>
      </c>
      <c r="Q465" s="36" t="str">
        <f t="shared" si="170"/>
        <v xml:space="preserve"> </v>
      </c>
      <c r="R465" t="str">
        <f t="shared" si="171"/>
        <v xml:space="preserve"> </v>
      </c>
      <c r="S465" s="37">
        <f t="shared" si="172"/>
        <v>0.10630111098110634</v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398</v>
      </c>
      <c r="AP465" t="s">
        <v>1237</v>
      </c>
      <c r="AQ465">
        <v>-10.907974430546584</v>
      </c>
      <c r="AR465">
        <v>-6.8401165528590102</v>
      </c>
      <c r="AS465">
        <v>10.630110630110634</v>
      </c>
      <c r="AT465">
        <v>10.907974430546584</v>
      </c>
      <c r="AU465">
        <v>6.8401165528590102</v>
      </c>
      <c r="AV465" t="s">
        <v>1799</v>
      </c>
    </row>
    <row r="466" spans="1:48" x14ac:dyDescent="0.25">
      <c r="A466">
        <v>4.6900000000000043E-9</v>
      </c>
      <c r="B466" t="s">
        <v>481</v>
      </c>
      <c r="C466">
        <v>14</v>
      </c>
      <c r="D466" s="2">
        <v>6</v>
      </c>
      <c r="E466">
        <v>8</v>
      </c>
      <c r="F466">
        <v>28</v>
      </c>
      <c r="G466">
        <v>180</v>
      </c>
      <c r="H466">
        <v>160.1</v>
      </c>
      <c r="I466">
        <v>138390.11707829998</v>
      </c>
      <c r="J466">
        <v>20.811126998570128</v>
      </c>
      <c r="K466">
        <v>18.861922714420359</v>
      </c>
      <c r="L466">
        <v>14.402265829801371</v>
      </c>
      <c r="M466">
        <v>13.190418602852798</v>
      </c>
      <c r="N466">
        <v>7.6930000000000005</v>
      </c>
      <c r="O466">
        <v>2.1646746347941601</v>
      </c>
      <c r="P466">
        <v>2.5890068707058091</v>
      </c>
      <c r="Q466" s="36" t="str">
        <f t="shared" si="170"/>
        <v xml:space="preserve"> </v>
      </c>
      <c r="R466" t="str">
        <f t="shared" si="171"/>
        <v xml:space="preserve"> </v>
      </c>
      <c r="S466" s="37">
        <f t="shared" si="172"/>
        <v>0.12429731886863832</v>
      </c>
      <c r="T466" s="37" t="str">
        <f t="shared" si="173"/>
        <v/>
      </c>
      <c r="U466" s="37" t="str">
        <f t="shared" si="174"/>
        <v/>
      </c>
      <c r="V466" s="37">
        <f t="shared" si="175"/>
        <v>-0.10572842111675129</v>
      </c>
      <c r="W466" s="37" t="str">
        <f t="shared" si="176"/>
        <v/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481</v>
      </c>
      <c r="AP466" t="s">
        <v>1237</v>
      </c>
      <c r="AQ466">
        <v>10.572842111675129</v>
      </c>
      <c r="AR466">
        <v>4.179140713260332</v>
      </c>
      <c r="AS466">
        <v>12.429731417863831</v>
      </c>
      <c r="AT466">
        <v>-10.572842111675129</v>
      </c>
      <c r="AU466">
        <v>-4.179140713260332</v>
      </c>
      <c r="AV466" t="s">
        <v>1800</v>
      </c>
    </row>
    <row r="467" spans="1:48" x14ac:dyDescent="0.25">
      <c r="A467">
        <v>4.700000000000004E-9</v>
      </c>
      <c r="B467" t="s">
        <v>600</v>
      </c>
      <c r="C467">
        <v>10</v>
      </c>
      <c r="D467" s="2">
        <v>2</v>
      </c>
      <c r="E467">
        <v>8</v>
      </c>
      <c r="F467">
        <v>20</v>
      </c>
      <c r="G467">
        <v>266</v>
      </c>
      <c r="H467">
        <v>259.22000000000003</v>
      </c>
      <c r="I467">
        <v>18699.257487819999</v>
      </c>
      <c r="J467">
        <v>16.264274061990214</v>
      </c>
      <c r="K467">
        <v>15.181259150805273</v>
      </c>
      <c r="L467">
        <v>7.3892422352618432</v>
      </c>
      <c r="M467">
        <v>7.3343170567705167</v>
      </c>
      <c r="N467">
        <v>15.938000000000001</v>
      </c>
      <c r="O467">
        <v>-18.350409836065566</v>
      </c>
      <c r="P467">
        <v>0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>
        <f t="shared" si="175"/>
        <v>-0.30111050469274536</v>
      </c>
      <c r="W467" s="37" t="str">
        <f t="shared" si="176"/>
        <v/>
      </c>
      <c r="X467" s="37">
        <f t="shared" si="177"/>
        <v>-0.50838045288987432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 t="str">
        <f t="shared" si="181"/>
        <v xml:space="preserve"> 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600</v>
      </c>
      <c r="AP467" t="s">
        <v>1237</v>
      </c>
      <c r="AQ467">
        <v>30.111050469274538</v>
      </c>
      <c r="AR467">
        <v>50.838045288987431</v>
      </c>
      <c r="AS467">
        <v>2.6155389244656879</v>
      </c>
      <c r="AT467">
        <v>-30.111050469274538</v>
      </c>
      <c r="AU467">
        <v>-50.838045288987431</v>
      </c>
      <c r="AV467" t="s">
        <v>1801</v>
      </c>
    </row>
    <row r="468" spans="1:48" x14ac:dyDescent="0.25">
      <c r="A468">
        <v>4.7100000000000038E-9</v>
      </c>
      <c r="B468" t="s">
        <v>455</v>
      </c>
      <c r="C468">
        <v>11</v>
      </c>
      <c r="D468" s="2">
        <v>1</v>
      </c>
      <c r="E468">
        <v>15</v>
      </c>
      <c r="F468">
        <v>27</v>
      </c>
      <c r="G468">
        <v>54</v>
      </c>
      <c r="H468">
        <v>45.67</v>
      </c>
      <c r="I468">
        <v>68824.69</v>
      </c>
      <c r="J468">
        <v>15.072607260726071</v>
      </c>
      <c r="K468">
        <v>12.505476451259584</v>
      </c>
      <c r="L468" t="s">
        <v>1234</v>
      </c>
      <c r="M468" t="s">
        <v>1234</v>
      </c>
      <c r="N468">
        <v>3.6520000000000001</v>
      </c>
      <c r="O468">
        <v>19.346405228758172</v>
      </c>
      <c r="P468">
        <v>3.7267352747974596</v>
      </c>
      <c r="Q468" s="36" t="str">
        <f t="shared" si="170"/>
        <v xml:space="preserve"> </v>
      </c>
      <c r="R468" t="str">
        <f t="shared" si="171"/>
        <v xml:space="preserve"> </v>
      </c>
      <c r="S468" s="37">
        <f t="shared" si="172"/>
        <v>0.18239545029791332</v>
      </c>
      <c r="T468" s="37" t="str">
        <f t="shared" si="173"/>
        <v/>
      </c>
      <c r="U468" s="37" t="str">
        <f t="shared" si="174"/>
        <v/>
      </c>
      <c r="V468" s="37">
        <f t="shared" si="175"/>
        <v>-0.35231742644871056</v>
      </c>
      <c r="W468" s="37" t="str">
        <f t="shared" si="176"/>
        <v xml:space="preserve"> </v>
      </c>
      <c r="X468" s="37" t="str">
        <f t="shared" si="177"/>
        <v xml:space="preserve"> </v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3.7267352795074595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455</v>
      </c>
      <c r="AP468" t="s">
        <v>1239</v>
      </c>
      <c r="AQ468">
        <v>35.231742644871055</v>
      </c>
      <c r="AR468" t="e">
        <v>#VALUE!</v>
      </c>
      <c r="AS468">
        <v>18.23954455879133</v>
      </c>
      <c r="AT468">
        <v>-35.231742644871055</v>
      </c>
      <c r="AU468" t="e">
        <v>#VALUE!</v>
      </c>
      <c r="AV468" t="s">
        <v>1802</v>
      </c>
    </row>
    <row r="469" spans="1:48" x14ac:dyDescent="0.25">
      <c r="A469">
        <v>4.7200000000000036E-9</v>
      </c>
      <c r="B469" t="s">
        <v>576</v>
      </c>
      <c r="C469">
        <v>35</v>
      </c>
      <c r="D469" s="2">
        <v>0</v>
      </c>
      <c r="E469">
        <v>5</v>
      </c>
      <c r="F469">
        <v>40</v>
      </c>
      <c r="G469">
        <v>235</v>
      </c>
      <c r="H469">
        <v>205.14</v>
      </c>
      <c r="I469">
        <v>494280.33086656587</v>
      </c>
      <c r="J469" t="s">
        <v>1234</v>
      </c>
      <c r="K469">
        <v>37.427476737821564</v>
      </c>
      <c r="L469">
        <v>34.334174556653714</v>
      </c>
      <c r="M469">
        <v>31.685301664136521</v>
      </c>
      <c r="N469">
        <v>5.4809999999999999</v>
      </c>
      <c r="O469">
        <v>8.7499999999999964</v>
      </c>
      <c r="P469">
        <v>0.59227844398947072</v>
      </c>
      <c r="Q469" s="36">
        <f t="shared" si="170"/>
        <v>87.500000004719993</v>
      </c>
      <c r="R469" t="str">
        <f t="shared" si="171"/>
        <v xml:space="preserve"> </v>
      </c>
      <c r="S469" s="37">
        <f t="shared" si="172"/>
        <v>0.14555913507000501</v>
      </c>
      <c r="T469" s="37" t="str">
        <f t="shared" si="173"/>
        <v/>
      </c>
      <c r="U469" s="37" t="str">
        <f t="shared" si="174"/>
        <v xml:space="preserve"> </v>
      </c>
      <c r="V469" s="37" t="str">
        <f t="shared" si="175"/>
        <v xml:space="preserve"> </v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576</v>
      </c>
      <c r="AP469" t="s">
        <v>1252</v>
      </c>
      <c r="AQ469" t="e">
        <v>#VALUE!</v>
      </c>
      <c r="AR469">
        <v>-128.43142515199958</v>
      </c>
      <c r="AS469">
        <v>14.555913035000501</v>
      </c>
      <c r="AT469" t="e">
        <v>#VALUE!</v>
      </c>
      <c r="AU469">
        <v>128.43142515199958</v>
      </c>
      <c r="AV469" t="s">
        <v>1803</v>
      </c>
    </row>
    <row r="470" spans="1:48" x14ac:dyDescent="0.25">
      <c r="A470">
        <v>4.7300000000000033E-9</v>
      </c>
      <c r="B470" t="s">
        <v>402</v>
      </c>
      <c r="C470">
        <v>1</v>
      </c>
      <c r="D470" s="2">
        <v>1</v>
      </c>
      <c r="E470">
        <v>6</v>
      </c>
      <c r="F470">
        <v>8</v>
      </c>
      <c r="G470">
        <v>177.75</v>
      </c>
      <c r="H470">
        <v>175.6</v>
      </c>
      <c r="I470">
        <v>16042.020356399998</v>
      </c>
      <c r="J470" t="s">
        <v>1234</v>
      </c>
      <c r="K470">
        <v>34.431372549019606</v>
      </c>
      <c r="L470">
        <v>28.869923842653645</v>
      </c>
      <c r="M470">
        <v>21.739333333333335</v>
      </c>
      <c r="N470">
        <v>5.1000000000000005</v>
      </c>
      <c r="O470">
        <v>30.434782608695659</v>
      </c>
      <c r="P470" t="s">
        <v>124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 xml:space="preserve"> </v>
      </c>
      <c r="V470" s="37" t="str">
        <f t="shared" si="175"/>
        <v xml:space="preserve"> </v>
      </c>
      <c r="W470" s="37" t="str">
        <f t="shared" si="176"/>
        <v/>
      </c>
      <c r="X470" s="37" t="str">
        <f t="shared" si="177"/>
        <v/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402</v>
      </c>
      <c r="AP470" t="s">
        <v>1270</v>
      </c>
      <c r="AQ470" t="e">
        <v>#VALUE!</v>
      </c>
      <c r="AR470">
        <v>-92.076784503008824</v>
      </c>
      <c r="AS470">
        <v>1.2243735763098007</v>
      </c>
      <c r="AT470" t="e">
        <v>#VALUE!</v>
      </c>
      <c r="AU470">
        <v>92.076784503008824</v>
      </c>
      <c r="AV470" t="s">
        <v>1804</v>
      </c>
    </row>
    <row r="471" spans="1:48" x14ac:dyDescent="0.25">
      <c r="A471">
        <v>4.7400000000000031E-9</v>
      </c>
      <c r="B471" t="s">
        <v>404</v>
      </c>
      <c r="C471">
        <v>15</v>
      </c>
      <c r="D471" s="2">
        <v>2</v>
      </c>
      <c r="E471">
        <v>7</v>
      </c>
      <c r="F471">
        <v>24</v>
      </c>
      <c r="G471">
        <v>97</v>
      </c>
      <c r="H471">
        <v>84.17</v>
      </c>
      <c r="I471">
        <v>32826.654524040001</v>
      </c>
      <c r="J471">
        <v>28.91446238406046</v>
      </c>
      <c r="K471" t="s">
        <v>1234</v>
      </c>
      <c r="L471">
        <v>19.685488025501076</v>
      </c>
      <c r="M471">
        <v>33.908287995277469</v>
      </c>
      <c r="N471">
        <v>1.33</v>
      </c>
      <c r="O471">
        <v>-50.373134328358205</v>
      </c>
      <c r="P471">
        <v>2.2906023523820838</v>
      </c>
      <c r="Q471" s="36" t="str">
        <f t="shared" si="170"/>
        <v xml:space="preserve"> </v>
      </c>
      <c r="R471" t="str">
        <f t="shared" si="171"/>
        <v xml:space="preserve"> </v>
      </c>
      <c r="S471" s="37">
        <f t="shared" si="172"/>
        <v>0.15242961148824757</v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>
        <f t="shared" si="184"/>
        <v>-50.373134323618203</v>
      </c>
      <c r="AM471" t="str">
        <f t="shared" si="168"/>
        <v xml:space="preserve"> </v>
      </c>
      <c r="AN471" t="str">
        <f t="shared" si="169"/>
        <v xml:space="preserve"> </v>
      </c>
      <c r="AO471" t="s">
        <v>404</v>
      </c>
      <c r="AP471" t="s">
        <v>1244</v>
      </c>
      <c r="AQ471">
        <v>-24.247869567710765</v>
      </c>
      <c r="AR471">
        <v>-30.971084714963347</v>
      </c>
      <c r="AS471">
        <v>15.242960674824758</v>
      </c>
      <c r="AT471">
        <v>24.247869567710765</v>
      </c>
      <c r="AU471">
        <v>30.971084714963347</v>
      </c>
      <c r="AV471" t="s">
        <v>1805</v>
      </c>
    </row>
    <row r="472" spans="1:48" x14ac:dyDescent="0.25">
      <c r="A472">
        <v>4.7500000000000028E-9</v>
      </c>
      <c r="B472" t="s">
        <v>1183</v>
      </c>
      <c r="C472">
        <v>9</v>
      </c>
      <c r="D472" s="2">
        <v>5</v>
      </c>
      <c r="E472">
        <v>15</v>
      </c>
      <c r="F472">
        <v>29</v>
      </c>
      <c r="G472">
        <v>35</v>
      </c>
      <c r="H472">
        <v>45.11</v>
      </c>
      <c r="I472">
        <v>27858.603152950003</v>
      </c>
      <c r="J472">
        <v>10.624116815826659</v>
      </c>
      <c r="K472">
        <v>10.766109785202863</v>
      </c>
      <c r="L472">
        <v>8.6814493227015088</v>
      </c>
      <c r="M472">
        <v>9.3197631126132983</v>
      </c>
      <c r="N472">
        <v>4.2460000000000004</v>
      </c>
      <c r="O472">
        <v>-15.249500998003979</v>
      </c>
      <c r="P472">
        <v>2.1879849257370871</v>
      </c>
      <c r="Q472" s="36" t="str">
        <f t="shared" si="170"/>
        <v xml:space="preserve"> 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>
        <f t="shared" si="175"/>
        <v>-0.5434727912725652</v>
      </c>
      <c r="W472" s="37" t="str">
        <f t="shared" si="176"/>
        <v/>
      </c>
      <c r="X472" s="37">
        <f t="shared" si="177"/>
        <v>-0.42240759628652447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1183</v>
      </c>
      <c r="AP472" t="s">
        <v>1328</v>
      </c>
      <c r="AQ472">
        <v>54.34727912725652</v>
      </c>
      <c r="AR472">
        <v>42.240759628652448</v>
      </c>
      <c r="AS472">
        <v>-22.411882066060741</v>
      </c>
      <c r="AT472">
        <v>-54.34727912725652</v>
      </c>
      <c r="AU472">
        <v>-42.240759628652448</v>
      </c>
      <c r="AV472" t="s">
        <v>1806</v>
      </c>
    </row>
    <row r="473" spans="1:48" x14ac:dyDescent="0.25">
      <c r="A473">
        <v>4.7600000000000026E-9</v>
      </c>
      <c r="B473" t="s">
        <v>512</v>
      </c>
      <c r="C473">
        <v>19</v>
      </c>
      <c r="D473" s="2">
        <v>1</v>
      </c>
      <c r="E473">
        <v>1</v>
      </c>
      <c r="F473">
        <v>21</v>
      </c>
      <c r="G473">
        <v>67.5</v>
      </c>
      <c r="H473">
        <v>58.86</v>
      </c>
      <c r="I473">
        <v>24002.473312620001</v>
      </c>
      <c r="J473" t="s">
        <v>1234</v>
      </c>
      <c r="K473" t="s">
        <v>1234</v>
      </c>
      <c r="L473">
        <v>35.518837250188156</v>
      </c>
      <c r="M473">
        <v>10.578341233426423</v>
      </c>
      <c r="N473">
        <v>-3.3719999999999999</v>
      </c>
      <c r="O473" t="s">
        <v>119</v>
      </c>
      <c r="P473">
        <v>6.6632687733605165</v>
      </c>
      <c r="Q473" s="36">
        <f t="shared" si="170"/>
        <v>90.476190480950478</v>
      </c>
      <c r="R473" t="str">
        <f t="shared" si="171"/>
        <v xml:space="preserve"> </v>
      </c>
      <c r="S473" s="37">
        <f t="shared" si="172"/>
        <v>0.14678899558568809</v>
      </c>
      <c r="T473" s="37" t="str">
        <f t="shared" si="173"/>
        <v/>
      </c>
      <c r="U473" s="37" t="str">
        <f t="shared" si="174"/>
        <v xml:space="preserve"> </v>
      </c>
      <c r="V473" s="37" t="str">
        <f t="shared" si="175"/>
        <v xml:space="preserve"> </v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>
        <f t="shared" si="181"/>
        <v>6.6632687781205169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512</v>
      </c>
      <c r="AP473" t="s">
        <v>1291</v>
      </c>
      <c r="AQ473" t="e">
        <v>#VALUE!</v>
      </c>
      <c r="AR473">
        <v>-136.31319865909083</v>
      </c>
      <c r="AS473">
        <v>14.678899082568808</v>
      </c>
      <c r="AT473" t="e">
        <v>#VALUE!</v>
      </c>
      <c r="AU473">
        <v>136.31319865909083</v>
      </c>
      <c r="AV473" t="s">
        <v>1807</v>
      </c>
    </row>
    <row r="474" spans="1:48" x14ac:dyDescent="0.25">
      <c r="A474">
        <v>4.7700000000000023E-9</v>
      </c>
      <c r="B474" t="s">
        <v>406</v>
      </c>
      <c r="C474">
        <v>8</v>
      </c>
      <c r="D474" s="2">
        <v>1</v>
      </c>
      <c r="E474">
        <v>15</v>
      </c>
      <c r="F474">
        <v>24</v>
      </c>
      <c r="G474">
        <v>153</v>
      </c>
      <c r="H474">
        <v>158.86000000000001</v>
      </c>
      <c r="I474">
        <v>21050.754808460002</v>
      </c>
      <c r="J474">
        <v>34.572361262241571</v>
      </c>
      <c r="K474">
        <v>32.620123203285424</v>
      </c>
      <c r="L474">
        <v>17.797730466489707</v>
      </c>
      <c r="M474">
        <v>17.300841934216635</v>
      </c>
      <c r="N474">
        <v>4.5949999999999998</v>
      </c>
      <c r="O474">
        <v>-2.2340425531914985</v>
      </c>
      <c r="P474">
        <v>0.8724663225481557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406</v>
      </c>
      <c r="AP474" t="s">
        <v>1241</v>
      </c>
      <c r="AQ474">
        <v>-48.560335506246545</v>
      </c>
      <c r="AR474">
        <v>-18.411494886034173</v>
      </c>
      <c r="AS474">
        <v>-3.6887825758529558</v>
      </c>
      <c r="AT474">
        <v>48.560335506246545</v>
      </c>
      <c r="AU474">
        <v>18.411494886034173</v>
      </c>
      <c r="AV474" t="s">
        <v>1808</v>
      </c>
    </row>
    <row r="475" spans="1:48" x14ac:dyDescent="0.25">
      <c r="A475">
        <v>4.7800000000000021E-9</v>
      </c>
      <c r="B475" t="s">
        <v>405</v>
      </c>
      <c r="C475">
        <v>3</v>
      </c>
      <c r="D475" s="2">
        <v>3</v>
      </c>
      <c r="E475">
        <v>7</v>
      </c>
      <c r="F475">
        <v>13</v>
      </c>
      <c r="G475">
        <v>42</v>
      </c>
      <c r="H475">
        <v>37.56</v>
      </c>
      <c r="I475">
        <v>7183.7624463599996</v>
      </c>
      <c r="J475" t="s">
        <v>1234</v>
      </c>
      <c r="K475" t="s">
        <v>1234</v>
      </c>
      <c r="L475">
        <v>33.843259721416779</v>
      </c>
      <c r="M475">
        <v>20.751497275204361</v>
      </c>
      <c r="N475">
        <v>-0.32900000000000001</v>
      </c>
      <c r="O475" t="s">
        <v>119</v>
      </c>
      <c r="P475">
        <v>5.8785942492012779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0.11821086739980818</v>
      </c>
      <c r="T475" s="37" t="str">
        <f t="shared" si="173"/>
        <v/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/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5.8785942539812783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405</v>
      </c>
      <c r="AP475" t="s">
        <v>1248</v>
      </c>
      <c r="AQ475" t="e">
        <v>#VALUE!</v>
      </c>
      <c r="AR475">
        <v>-125.16528065050898</v>
      </c>
      <c r="AS475">
        <v>11.821086261980817</v>
      </c>
      <c r="AT475" t="e">
        <v>#VALUE!</v>
      </c>
      <c r="AU475">
        <v>125.16528065050898</v>
      </c>
      <c r="AV475" t="s">
        <v>1809</v>
      </c>
    </row>
    <row r="476" spans="1:48" x14ac:dyDescent="0.25">
      <c r="A476">
        <v>4.7900000000000019E-9</v>
      </c>
      <c r="B476" t="s">
        <v>1184</v>
      </c>
      <c r="C476">
        <v>7</v>
      </c>
      <c r="D476" s="2">
        <v>0</v>
      </c>
      <c r="E476">
        <v>4</v>
      </c>
      <c r="F476">
        <v>11</v>
      </c>
      <c r="G476">
        <v>39.5</v>
      </c>
      <c r="H476">
        <v>33.92</v>
      </c>
      <c r="I476">
        <v>5715.4215641600003</v>
      </c>
      <c r="J476">
        <v>13.738355609558527</v>
      </c>
      <c r="K476">
        <v>13.732793522267206</v>
      </c>
      <c r="L476">
        <v>8.9488323446768661</v>
      </c>
      <c r="M476">
        <v>9.1810089686098664</v>
      </c>
      <c r="N476">
        <v>2.4689999999999999</v>
      </c>
      <c r="O476" t="s">
        <v>119</v>
      </c>
      <c r="P476">
        <v>0</v>
      </c>
      <c r="Q476" s="36" t="str">
        <f t="shared" si="170"/>
        <v xml:space="preserve"> </v>
      </c>
      <c r="R476" t="str">
        <f t="shared" si="171"/>
        <v xml:space="preserve"> </v>
      </c>
      <c r="S476" s="37">
        <f t="shared" si="172"/>
        <v>0.16450472177113201</v>
      </c>
      <c r="T476" s="37" t="str">
        <f t="shared" si="173"/>
        <v/>
      </c>
      <c r="U476" s="37" t="str">
        <f t="shared" si="174"/>
        <v/>
      </c>
      <c r="V476" s="37">
        <f t="shared" si="175"/>
        <v>-0.40965133877355298</v>
      </c>
      <c r="W476" s="37" t="str">
        <f t="shared" si="176"/>
        <v/>
      </c>
      <c r="X476" s="37">
        <f t="shared" si="177"/>
        <v>-0.40461812397214125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 t="str">
        <f t="shared" si="181"/>
        <v xml:space="preserve"> 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1184</v>
      </c>
      <c r="AP476" t="s">
        <v>1252</v>
      </c>
      <c r="AQ476">
        <v>40.965133877355299</v>
      </c>
      <c r="AR476">
        <v>40.461812397214125</v>
      </c>
      <c r="AS476">
        <v>16.450471698113201</v>
      </c>
      <c r="AT476">
        <v>-40.965133877355299</v>
      </c>
      <c r="AU476">
        <v>-40.461812397214125</v>
      </c>
      <c r="AV476" t="s">
        <v>1810</v>
      </c>
    </row>
    <row r="477" spans="1:48" x14ac:dyDescent="0.25">
      <c r="A477">
        <v>4.8000000000000016E-9</v>
      </c>
      <c r="B477" t="s">
        <v>263</v>
      </c>
      <c r="C477">
        <v>9</v>
      </c>
      <c r="D477" s="2">
        <v>1</v>
      </c>
      <c r="E477">
        <v>7</v>
      </c>
      <c r="F477">
        <v>17</v>
      </c>
      <c r="G477">
        <v>212</v>
      </c>
      <c r="H477">
        <v>194.87</v>
      </c>
      <c r="I477">
        <v>31683.873741390002</v>
      </c>
      <c r="J477">
        <v>38.367788934829697</v>
      </c>
      <c r="K477">
        <v>35.900884303610908</v>
      </c>
      <c r="L477">
        <v>24.808177058291172</v>
      </c>
      <c r="M477">
        <v>23.710216766608138</v>
      </c>
      <c r="N477">
        <v>5.0789999999999997</v>
      </c>
      <c r="O477">
        <v>15.958904109589037</v>
      </c>
      <c r="P477">
        <v>0.59475547801098172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263</v>
      </c>
      <c r="AP477" t="s">
        <v>1237</v>
      </c>
      <c r="AQ477">
        <v>-64.869606491598546</v>
      </c>
      <c r="AR477">
        <v>-65.053254200059854</v>
      </c>
      <c r="AS477">
        <v>8.7904757017498891</v>
      </c>
      <c r="AT477">
        <v>64.869606491598546</v>
      </c>
      <c r="AU477">
        <v>65.053254200059854</v>
      </c>
      <c r="AV477" t="s">
        <v>1811</v>
      </c>
    </row>
    <row r="478" spans="1:48" x14ac:dyDescent="0.25">
      <c r="A478">
        <v>4.8100000000000014E-9</v>
      </c>
      <c r="B478" t="s">
        <v>521</v>
      </c>
      <c r="C478">
        <v>2</v>
      </c>
      <c r="D478" s="2">
        <v>1</v>
      </c>
      <c r="E478">
        <v>1</v>
      </c>
      <c r="F478">
        <v>4</v>
      </c>
      <c r="G478">
        <v>240.5</v>
      </c>
      <c r="H478">
        <v>197.14</v>
      </c>
      <c r="I478">
        <v>22495.619377520001</v>
      </c>
      <c r="J478">
        <v>28.978391885932677</v>
      </c>
      <c r="K478">
        <v>33.244519392917368</v>
      </c>
      <c r="L478">
        <v>26.714449191685912</v>
      </c>
      <c r="M478">
        <v>24.929647629310345</v>
      </c>
      <c r="N478">
        <v>6.8029999999999999</v>
      </c>
      <c r="O478">
        <v>28.116760828625221</v>
      </c>
      <c r="P478">
        <v>0</v>
      </c>
      <c r="Q478" s="36" t="str">
        <f t="shared" si="170"/>
        <v xml:space="preserve"> </v>
      </c>
      <c r="R478" t="str">
        <f t="shared" si="171"/>
        <v xml:space="preserve"> </v>
      </c>
      <c r="S478" s="37">
        <f t="shared" si="172"/>
        <v>0.21994522140734213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521</v>
      </c>
      <c r="AP478" t="s">
        <v>1252</v>
      </c>
      <c r="AQ478">
        <v>-24.522579998243501</v>
      </c>
      <c r="AR478">
        <v>-77.736024815103406</v>
      </c>
      <c r="AS478">
        <v>21.994521659734211</v>
      </c>
      <c r="AT478">
        <v>24.522579998243501</v>
      </c>
      <c r="AU478">
        <v>77.736024815103406</v>
      </c>
      <c r="AV478" t="s">
        <v>1812</v>
      </c>
    </row>
    <row r="479" spans="1:48" x14ac:dyDescent="0.25">
      <c r="A479">
        <v>4.8200000000000011E-9</v>
      </c>
      <c r="B479" t="s">
        <v>598</v>
      </c>
      <c r="C479">
        <v>24</v>
      </c>
      <c r="D479" s="2">
        <v>0</v>
      </c>
      <c r="E479">
        <v>5</v>
      </c>
      <c r="F479">
        <v>29</v>
      </c>
      <c r="G479">
        <v>285</v>
      </c>
      <c r="H479">
        <v>238.64</v>
      </c>
      <c r="I479">
        <v>62055.443024159998</v>
      </c>
      <c r="J479">
        <v>22.948360419271079</v>
      </c>
      <c r="K479">
        <v>20.760330578512395</v>
      </c>
      <c r="L479">
        <v>16.349040519199029</v>
      </c>
      <c r="M479">
        <v>14.064003525785797</v>
      </c>
      <c r="N479">
        <v>10.399000000000001</v>
      </c>
      <c r="O479">
        <v>95.103189493433419</v>
      </c>
      <c r="P479">
        <v>0</v>
      </c>
      <c r="Q479" s="36">
        <f t="shared" si="170"/>
        <v>82.758620694475169</v>
      </c>
      <c r="R479" t="str">
        <f t="shared" si="171"/>
        <v xml:space="preserve"> </v>
      </c>
      <c r="S479" s="37">
        <f t="shared" si="172"/>
        <v>0.19426752074356696</v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>
        <f t="shared" si="183"/>
        <v>95.103189498253414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598</v>
      </c>
      <c r="AP479" t="s">
        <v>1270</v>
      </c>
      <c r="AQ479">
        <v>1.3889708792156674</v>
      </c>
      <c r="AR479">
        <v>-8.7731006757136853</v>
      </c>
      <c r="AS479">
        <v>19.426751592356695</v>
      </c>
      <c r="AT479">
        <v>-1.3889708792156674</v>
      </c>
      <c r="AU479">
        <v>8.7731006757136853</v>
      </c>
      <c r="AV479" t="s">
        <v>1813</v>
      </c>
    </row>
    <row r="480" spans="1:48" x14ac:dyDescent="0.25">
      <c r="A480">
        <v>4.8300000000000009E-9</v>
      </c>
      <c r="B480" t="s">
        <v>403</v>
      </c>
      <c r="C480">
        <v>4</v>
      </c>
      <c r="D480" s="2">
        <v>3</v>
      </c>
      <c r="E480">
        <v>15</v>
      </c>
      <c r="F480">
        <v>22</v>
      </c>
      <c r="G480">
        <v>49</v>
      </c>
      <c r="H480">
        <v>48.58</v>
      </c>
      <c r="I480">
        <v>18196.648249500002</v>
      </c>
      <c r="J480" t="s">
        <v>1234</v>
      </c>
      <c r="K480" t="s">
        <v>1234</v>
      </c>
      <c r="L480">
        <v>18.009259125840536</v>
      </c>
      <c r="M480">
        <v>18.689956870608086</v>
      </c>
      <c r="N480">
        <v>0.82800000000000007</v>
      </c>
      <c r="O480">
        <v>-29.230769230769223</v>
      </c>
      <c r="P480">
        <v>3.6846438863729931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 xml:space="preserve"> </v>
      </c>
      <c r="V480" s="37" t="str">
        <f t="shared" si="175"/>
        <v xml:space="preserve"> </v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>
        <f t="shared" si="181"/>
        <v>3.6846438912029931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403</v>
      </c>
      <c r="AP480" t="s">
        <v>1248</v>
      </c>
      <c r="AQ480" t="e">
        <v>#VALUE!</v>
      </c>
      <c r="AR480">
        <v>-19.818833018956838</v>
      </c>
      <c r="AS480">
        <v>0.86455331412103043</v>
      </c>
      <c r="AT480" t="e">
        <v>#VALUE!</v>
      </c>
      <c r="AU480">
        <v>19.818833018956838</v>
      </c>
      <c r="AV480" t="s">
        <v>1814</v>
      </c>
    </row>
    <row r="481" spans="1:48" x14ac:dyDescent="0.25">
      <c r="A481">
        <v>4.8400000000000007E-9</v>
      </c>
      <c r="B481" t="s">
        <v>1185</v>
      </c>
      <c r="C481">
        <v>9</v>
      </c>
      <c r="D481" s="2">
        <v>1</v>
      </c>
      <c r="E481">
        <v>8</v>
      </c>
      <c r="F481">
        <v>18</v>
      </c>
      <c r="G481">
        <v>21.5</v>
      </c>
      <c r="H481">
        <v>17.309999999999999</v>
      </c>
      <c r="I481">
        <v>21041.502211529998</v>
      </c>
      <c r="J481">
        <v>3.8535173642030274</v>
      </c>
      <c r="K481">
        <v>4.283593170007423</v>
      </c>
      <c r="L481">
        <v>7.3912605460179588</v>
      </c>
      <c r="M481">
        <v>4.5249444862632231</v>
      </c>
      <c r="N481">
        <v>4.492</v>
      </c>
      <c r="O481">
        <v>1.6289592760181011</v>
      </c>
      <c r="P481">
        <v>3.9514731369150784</v>
      </c>
      <c r="Q481" s="36" t="str">
        <f t="shared" si="170"/>
        <v xml:space="preserve"> </v>
      </c>
      <c r="R481" t="str">
        <f t="shared" si="171"/>
        <v xml:space="preserve"> </v>
      </c>
      <c r="S481" s="37">
        <f t="shared" si="172"/>
        <v>0.24205661951359919</v>
      </c>
      <c r="T481" s="37" t="str">
        <f t="shared" si="173"/>
        <v/>
      </c>
      <c r="U481" s="37" t="str">
        <f t="shared" si="174"/>
        <v/>
      </c>
      <c r="V481" s="37">
        <f t="shared" si="175"/>
        <v>-0.83441112738504608</v>
      </c>
      <c r="W481" s="37" t="str">
        <f t="shared" si="176"/>
        <v/>
      </c>
      <c r="X481" s="37">
        <f t="shared" si="177"/>
        <v>-0.50824617105308278</v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>
        <f t="shared" si="181"/>
        <v>3.9514731417550784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1185</v>
      </c>
      <c r="AP481" t="s">
        <v>1270</v>
      </c>
      <c r="AQ481">
        <v>83.441112738504614</v>
      </c>
      <c r="AR481">
        <v>50.824617105308278</v>
      </c>
      <c r="AS481">
        <v>24.205661467359917</v>
      </c>
      <c r="AT481">
        <v>-83.441112738504614</v>
      </c>
      <c r="AU481">
        <v>-50.824617105308278</v>
      </c>
      <c r="AV481" t="s">
        <v>1815</v>
      </c>
    </row>
    <row r="482" spans="1:48" x14ac:dyDescent="0.25">
      <c r="A482">
        <v>4.8500000000000004E-9</v>
      </c>
      <c r="B482" t="s">
        <v>212</v>
      </c>
      <c r="C482">
        <v>10</v>
      </c>
      <c r="D482" s="2">
        <v>1</v>
      </c>
      <c r="E482">
        <v>19</v>
      </c>
      <c r="F482">
        <v>30</v>
      </c>
      <c r="G482">
        <v>61.75</v>
      </c>
      <c r="H482">
        <v>57.27</v>
      </c>
      <c r="I482">
        <v>236988.66439808998</v>
      </c>
      <c r="J482">
        <v>11.854688470296004</v>
      </c>
      <c r="K482">
        <v>11.437986818454165</v>
      </c>
      <c r="L482">
        <v>7.3771003039408392</v>
      </c>
      <c r="M482">
        <v>7.1011881448383889</v>
      </c>
      <c r="N482">
        <v>4.8310000000000004</v>
      </c>
      <c r="O482">
        <v>0.43659043659043462</v>
      </c>
      <c r="P482">
        <v>4.4211629125196437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/>
      </c>
      <c r="V482" s="37">
        <f t="shared" si="175"/>
        <v>-0.49059409534961573</v>
      </c>
      <c r="W482" s="37" t="str">
        <f t="shared" si="176"/>
        <v/>
      </c>
      <c r="X482" s="37">
        <f t="shared" si="177"/>
        <v>-0.50918827737133321</v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4.4211629173696441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212</v>
      </c>
      <c r="AP482" t="s">
        <v>1328</v>
      </c>
      <c r="AQ482">
        <v>49.059409534961574</v>
      </c>
      <c r="AR482">
        <v>50.91882773713332</v>
      </c>
      <c r="AS482">
        <v>7.822594726733012</v>
      </c>
      <c r="AT482">
        <v>-49.059409534961574</v>
      </c>
      <c r="AU482">
        <v>-50.91882773713332</v>
      </c>
      <c r="AV482" t="s">
        <v>1816</v>
      </c>
    </row>
    <row r="483" spans="1:48" x14ac:dyDescent="0.25">
      <c r="A483">
        <v>4.8600000000000002E-9</v>
      </c>
      <c r="B483" t="s">
        <v>1082</v>
      </c>
      <c r="C483">
        <v>8</v>
      </c>
      <c r="D483" s="2">
        <v>2</v>
      </c>
      <c r="E483">
        <v>3</v>
      </c>
      <c r="F483">
        <v>13</v>
      </c>
      <c r="G483">
        <v>87</v>
      </c>
      <c r="H483">
        <v>80.86</v>
      </c>
      <c r="I483">
        <v>15389.796100119998</v>
      </c>
      <c r="J483">
        <v>21.123301985370951</v>
      </c>
      <c r="K483">
        <v>18.473840530043411</v>
      </c>
      <c r="L483">
        <v>13.51817109761857</v>
      </c>
      <c r="M483">
        <v>12.706655732606404</v>
      </c>
      <c r="N483">
        <v>3.8280000000000003</v>
      </c>
      <c r="O483">
        <v>-8.201438848920855</v>
      </c>
      <c r="P483">
        <v>0.63813999505317831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 t="str">
        <f t="shared" si="175"/>
        <v/>
      </c>
      <c r="W483" s="37" t="str">
        <f t="shared" si="176"/>
        <v/>
      </c>
      <c r="X483" s="37">
        <f t="shared" si="177"/>
        <v>-0.10061181631665206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 t="str">
        <f t="shared" si="181"/>
        <v xml:space="preserve"> 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1082</v>
      </c>
      <c r="AP483" t="s">
        <v>1237</v>
      </c>
      <c r="AQ483">
        <v>9.231400015082226</v>
      </c>
      <c r="AR483">
        <v>10.061181631665207</v>
      </c>
      <c r="AS483">
        <v>7.5933712589661084</v>
      </c>
      <c r="AT483">
        <v>-9.231400015082226</v>
      </c>
      <c r="AU483">
        <v>-10.061181631665207</v>
      </c>
      <c r="AV483" t="s">
        <v>1817</v>
      </c>
    </row>
    <row r="484" spans="1:48" x14ac:dyDescent="0.25">
      <c r="A484">
        <v>4.8699999999999999E-9</v>
      </c>
      <c r="B484" t="s">
        <v>487</v>
      </c>
      <c r="C484">
        <v>0</v>
      </c>
      <c r="D484" s="2">
        <v>6</v>
      </c>
      <c r="E484">
        <v>12</v>
      </c>
      <c r="F484">
        <v>18</v>
      </c>
      <c r="G484">
        <v>227.5</v>
      </c>
      <c r="H484">
        <v>271.26</v>
      </c>
      <c r="I484">
        <v>16831.04987916</v>
      </c>
      <c r="J484">
        <v>32.525179856115109</v>
      </c>
      <c r="K484">
        <v>29.246361185983826</v>
      </c>
      <c r="L484">
        <v>23.965995639476841</v>
      </c>
      <c r="M484">
        <v>22.109857224779795</v>
      </c>
      <c r="N484">
        <v>8.34</v>
      </c>
      <c r="O484">
        <v>-7.2302558398220276</v>
      </c>
      <c r="P484">
        <v>0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487</v>
      </c>
      <c r="AP484" t="s">
        <v>1270</v>
      </c>
      <c r="AQ484">
        <v>-39.763425331978098</v>
      </c>
      <c r="AR484">
        <v>-59.450070077521858</v>
      </c>
      <c r="AS484">
        <v>-16.132124161321236</v>
      </c>
      <c r="AT484">
        <v>39.763425331978098</v>
      </c>
      <c r="AU484">
        <v>59.450070077521858</v>
      </c>
      <c r="AV484" t="s">
        <v>1818</v>
      </c>
    </row>
    <row r="485" spans="1:48" x14ac:dyDescent="0.25">
      <c r="A485">
        <v>4.8799999999999997E-9</v>
      </c>
      <c r="B485" t="s">
        <v>482</v>
      </c>
      <c r="C485">
        <v>2</v>
      </c>
      <c r="D485" s="2">
        <v>3</v>
      </c>
      <c r="E485">
        <v>16</v>
      </c>
      <c r="F485">
        <v>21</v>
      </c>
      <c r="G485">
        <v>46</v>
      </c>
      <c r="H485">
        <v>47.07</v>
      </c>
      <c r="I485">
        <v>40670.439759450004</v>
      </c>
      <c r="J485">
        <v>10.059841846548407</v>
      </c>
      <c r="K485">
        <v>9.8596564725596991</v>
      </c>
      <c r="L485">
        <v>8.5479633703990014</v>
      </c>
      <c r="M485">
        <v>8.7349702694269578</v>
      </c>
      <c r="N485">
        <v>4.774</v>
      </c>
      <c r="O485">
        <v>0.71729957805906763</v>
      </c>
      <c r="P485">
        <v>4.0471637985978326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>
        <f t="shared" si="175"/>
        <v>-0.56772015989106572</v>
      </c>
      <c r="W485" s="37" t="str">
        <f t="shared" si="176"/>
        <v/>
      </c>
      <c r="X485" s="37">
        <f t="shared" si="177"/>
        <v>-0.43128865625548318</v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>
        <f t="shared" si="181"/>
        <v>4.047163803477833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482</v>
      </c>
      <c r="AP485" t="s">
        <v>1235</v>
      </c>
      <c r="AQ485">
        <v>56.772015989106571</v>
      </c>
      <c r="AR485">
        <v>43.128865625548315</v>
      </c>
      <c r="AS485">
        <v>-2.2732101125982562</v>
      </c>
      <c r="AT485">
        <v>-56.772015989106571</v>
      </c>
      <c r="AU485">
        <v>-43.128865625548315</v>
      </c>
      <c r="AV485" t="s">
        <v>1819</v>
      </c>
    </row>
    <row r="486" spans="1:48" x14ac:dyDescent="0.25">
      <c r="A486">
        <v>4.8899999999999995E-9</v>
      </c>
      <c r="B486" t="s">
        <v>588</v>
      </c>
      <c r="C486">
        <v>19</v>
      </c>
      <c r="D486" s="2">
        <v>0</v>
      </c>
      <c r="E486">
        <v>13</v>
      </c>
      <c r="F486">
        <v>32</v>
      </c>
      <c r="G486">
        <v>54</v>
      </c>
      <c r="H486">
        <v>53.51</v>
      </c>
      <c r="I486">
        <v>16280.152357949999</v>
      </c>
      <c r="J486">
        <v>17.532765399737876</v>
      </c>
      <c r="K486">
        <v>18.325342465753426</v>
      </c>
      <c r="L486">
        <v>8.5241354401805882</v>
      </c>
      <c r="M486">
        <v>8.768624348801362</v>
      </c>
      <c r="N486">
        <v>2.92</v>
      </c>
      <c r="O486">
        <v>-3.947368421052635</v>
      </c>
      <c r="P486">
        <v>0.35320500840964303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-0.24660236818071191</v>
      </c>
      <c r="W486" s="37" t="str">
        <f t="shared" si="176"/>
        <v/>
      </c>
      <c r="X486" s="37">
        <f t="shared" si="177"/>
        <v>-0.43287397121601412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 t="str">
        <f t="shared" si="181"/>
        <v xml:space="preserve"> 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588</v>
      </c>
      <c r="AP486" t="s">
        <v>1252</v>
      </c>
      <c r="AQ486">
        <v>24.660236818071191</v>
      </c>
      <c r="AR486">
        <v>43.287397121601416</v>
      </c>
      <c r="AS486">
        <v>0.91571668846945897</v>
      </c>
      <c r="AT486">
        <v>-24.660236818071191</v>
      </c>
      <c r="AU486">
        <v>-43.287397121601416</v>
      </c>
      <c r="AV486" t="s">
        <v>1820</v>
      </c>
    </row>
    <row r="487" spans="1:48" x14ac:dyDescent="0.25">
      <c r="A487">
        <v>4.8999999999999992E-9</v>
      </c>
      <c r="B487" t="s">
        <v>410</v>
      </c>
      <c r="C487">
        <v>2</v>
      </c>
      <c r="D487" s="2">
        <v>4</v>
      </c>
      <c r="E487">
        <v>9</v>
      </c>
      <c r="F487">
        <v>15</v>
      </c>
      <c r="G487">
        <v>94.5</v>
      </c>
      <c r="H487">
        <v>87.83</v>
      </c>
      <c r="I487">
        <v>27704.614857729997</v>
      </c>
      <c r="J487">
        <v>23.34041987775711</v>
      </c>
      <c r="K487">
        <v>21.88636929977573</v>
      </c>
      <c r="L487">
        <v>14.844854943538726</v>
      </c>
      <c r="M487">
        <v>13.801510650508051</v>
      </c>
      <c r="N487">
        <v>3.7629999999999999</v>
      </c>
      <c r="O487">
        <v>5.1117318435754147</v>
      </c>
      <c r="P487">
        <v>3.0684276443128771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>
        <f t="shared" si="181"/>
        <v>3.068427649212877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410</v>
      </c>
      <c r="AP487" t="s">
        <v>1246</v>
      </c>
      <c r="AQ487">
        <v>-0.2957414911451739</v>
      </c>
      <c r="AR487">
        <v>1.2345159097439162</v>
      </c>
      <c r="AS487">
        <v>7.5942160992827024</v>
      </c>
      <c r="AT487">
        <v>0.2957414911451739</v>
      </c>
      <c r="AU487">
        <v>-1.2345159097439162</v>
      </c>
      <c r="AV487" t="s">
        <v>1821</v>
      </c>
    </row>
    <row r="488" spans="1:48" x14ac:dyDescent="0.25">
      <c r="A488">
        <v>4.909999999999999E-9</v>
      </c>
      <c r="B488" t="s">
        <v>847</v>
      </c>
      <c r="C488">
        <v>6</v>
      </c>
      <c r="D488" s="2">
        <v>2</v>
      </c>
      <c r="E488">
        <v>14</v>
      </c>
      <c r="F488">
        <v>22</v>
      </c>
      <c r="G488">
        <v>65</v>
      </c>
      <c r="H488">
        <v>61.85</v>
      </c>
      <c r="I488">
        <v>25810.305591</v>
      </c>
      <c r="J488">
        <v>32.690274841437628</v>
      </c>
      <c r="K488" t="s">
        <v>1234</v>
      </c>
      <c r="L488">
        <v>20.365551886978324</v>
      </c>
      <c r="M488">
        <v>21.12822856146968</v>
      </c>
      <c r="N488">
        <v>1.8920000000000001</v>
      </c>
      <c r="O488">
        <v>7.2562358276644048</v>
      </c>
      <c r="P488">
        <v>3.9886822958771222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 t="str">
        <f t="shared" si="176"/>
        <v/>
      </c>
      <c r="X488" s="37" t="str">
        <f t="shared" si="177"/>
        <v/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3.9886823007871222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847</v>
      </c>
      <c r="AP488" t="s">
        <v>1248</v>
      </c>
      <c r="AQ488">
        <v>-40.472852328412358</v>
      </c>
      <c r="AR488">
        <v>-35.495671633902816</v>
      </c>
      <c r="AS488">
        <v>5.0929668552950558</v>
      </c>
      <c r="AT488">
        <v>40.472852328412358</v>
      </c>
      <c r="AU488">
        <v>35.495671633902816</v>
      </c>
      <c r="AV488" t="s">
        <v>1822</v>
      </c>
    </row>
    <row r="489" spans="1:48" x14ac:dyDescent="0.25">
      <c r="A489">
        <v>4.9199999999999987E-9</v>
      </c>
      <c r="B489" t="s">
        <v>362</v>
      </c>
      <c r="C489">
        <v>14</v>
      </c>
      <c r="D489" s="2">
        <v>1</v>
      </c>
      <c r="E489">
        <v>13</v>
      </c>
      <c r="F489">
        <v>28</v>
      </c>
      <c r="G489">
        <v>37</v>
      </c>
      <c r="H489">
        <v>32</v>
      </c>
      <c r="I489">
        <v>132608</v>
      </c>
      <c r="J489" t="s">
        <v>1234</v>
      </c>
      <c r="K489">
        <v>13.228606862339809</v>
      </c>
      <c r="L489" t="s">
        <v>1234</v>
      </c>
      <c r="M489" t="s">
        <v>1234</v>
      </c>
      <c r="N489">
        <v>2.419</v>
      </c>
      <c r="O489">
        <v>489.99999999999994</v>
      </c>
      <c r="P489">
        <v>1.5562499999999999</v>
      </c>
      <c r="Q489" s="36" t="str">
        <f t="shared" si="170"/>
        <v xml:space="preserve"> </v>
      </c>
      <c r="R489" t="str">
        <f t="shared" si="171"/>
        <v xml:space="preserve"> </v>
      </c>
      <c r="S489" s="37">
        <f t="shared" si="172"/>
        <v>0.15625000491999999</v>
      </c>
      <c r="T489" s="37" t="str">
        <f t="shared" si="173"/>
        <v/>
      </c>
      <c r="U489" s="37" t="str">
        <f t="shared" si="174"/>
        <v xml:space="preserve"> </v>
      </c>
      <c r="V489" s="37" t="str">
        <f t="shared" si="175"/>
        <v xml:space="preserve"> </v>
      </c>
      <c r="W489" s="37" t="str">
        <f t="shared" si="176"/>
        <v xml:space="preserve"> </v>
      </c>
      <c r="X489" s="37" t="str">
        <f t="shared" si="177"/>
        <v xml:space="preserve"> </v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 t="str">
        <f t="shared" si="181"/>
        <v xml:space="preserve"> 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362</v>
      </c>
      <c r="AP489" t="s">
        <v>1239</v>
      </c>
      <c r="AQ489" t="e">
        <v>#VALUE!</v>
      </c>
      <c r="AR489" t="e">
        <v>#VALUE!</v>
      </c>
      <c r="AS489">
        <v>15.625</v>
      </c>
      <c r="AT489" t="e">
        <v>#VALUE!</v>
      </c>
      <c r="AU489" t="e">
        <v>#VALUE!</v>
      </c>
      <c r="AV489" t="s">
        <v>1823</v>
      </c>
    </row>
    <row r="490" spans="1:48" x14ac:dyDescent="0.25">
      <c r="A490">
        <v>4.9299999999999985E-9</v>
      </c>
      <c r="B490" t="s">
        <v>408</v>
      </c>
      <c r="C490">
        <v>3</v>
      </c>
      <c r="D490" s="2">
        <v>2</v>
      </c>
      <c r="E490">
        <v>5</v>
      </c>
      <c r="F490">
        <v>10</v>
      </c>
      <c r="G490">
        <v>211</v>
      </c>
      <c r="H490">
        <v>195.05</v>
      </c>
      <c r="I490">
        <v>12199.768163799999</v>
      </c>
      <c r="J490">
        <v>10.795926274422982</v>
      </c>
      <c r="K490">
        <v>10.257691296344991</v>
      </c>
      <c r="L490">
        <v>7.7848454297146557</v>
      </c>
      <c r="M490">
        <v>7.4172099400171376</v>
      </c>
      <c r="N490">
        <v>18.067</v>
      </c>
      <c r="O490">
        <v>12.918750000000001</v>
      </c>
      <c r="P490">
        <v>2.6136887977441678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>
        <f t="shared" si="175"/>
        <v>-0.53608999476103714</v>
      </c>
      <c r="W490" s="37" t="str">
        <f t="shared" si="176"/>
        <v/>
      </c>
      <c r="X490" s="37">
        <f t="shared" si="177"/>
        <v>-0.48206026238859234</v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 t="str">
        <f t="shared" si="181"/>
        <v xml:space="preserve"> 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408</v>
      </c>
      <c r="AP490" t="s">
        <v>1244</v>
      </c>
      <c r="AQ490">
        <v>53.608999476103712</v>
      </c>
      <c r="AR490">
        <v>48.206026238859238</v>
      </c>
      <c r="AS490">
        <v>8.1773904127146793</v>
      </c>
      <c r="AT490">
        <v>-53.608999476103712</v>
      </c>
      <c r="AU490">
        <v>-48.206026238859238</v>
      </c>
      <c r="AV490" t="s">
        <v>1824</v>
      </c>
    </row>
    <row r="491" spans="1:48" x14ac:dyDescent="0.25">
      <c r="A491">
        <v>4.9399999999999982E-9</v>
      </c>
      <c r="B491" t="s">
        <v>327</v>
      </c>
      <c r="C491">
        <v>6</v>
      </c>
      <c r="D491" s="2">
        <v>1</v>
      </c>
      <c r="E491">
        <v>9</v>
      </c>
      <c r="F491">
        <v>16</v>
      </c>
      <c r="G491">
        <v>225</v>
      </c>
      <c r="H491">
        <v>208.57</v>
      </c>
      <c r="I491">
        <v>26885.804283680001</v>
      </c>
      <c r="J491">
        <v>18.707507399766794</v>
      </c>
      <c r="K491">
        <v>17.50188805907527</v>
      </c>
      <c r="L491">
        <v>12.565436024364713</v>
      </c>
      <c r="M491">
        <v>12.023722903437919</v>
      </c>
      <c r="N491">
        <v>11.149000000000001</v>
      </c>
      <c r="O491">
        <v>1.724452554744526</v>
      </c>
      <c r="P491">
        <v>1.4105576065589494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-0.19612271932659142</v>
      </c>
      <c r="W491" s="37" t="str">
        <f t="shared" si="176"/>
        <v/>
      </c>
      <c r="X491" s="37">
        <f t="shared" si="177"/>
        <v>-0.16399899057842471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 t="str">
        <f t="shared" si="181"/>
        <v xml:space="preserve"> 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327</v>
      </c>
      <c r="AP491" t="s">
        <v>1239</v>
      </c>
      <c r="AQ491">
        <v>19.612271932659141</v>
      </c>
      <c r="AR491">
        <v>16.399899057842472</v>
      </c>
      <c r="AS491">
        <v>7.8774512154192955</v>
      </c>
      <c r="AT491">
        <v>-19.612271932659141</v>
      </c>
      <c r="AU491">
        <v>-16.399899057842472</v>
      </c>
      <c r="AV491" t="s">
        <v>1825</v>
      </c>
    </row>
    <row r="492" spans="1:48" x14ac:dyDescent="0.25">
      <c r="A492">
        <v>4.949999999999998E-9</v>
      </c>
      <c r="B492" t="s">
        <v>458</v>
      </c>
      <c r="C492">
        <v>9</v>
      </c>
      <c r="D492" s="2">
        <v>3</v>
      </c>
      <c r="E492">
        <v>6</v>
      </c>
      <c r="F492">
        <v>18</v>
      </c>
      <c r="G492">
        <v>128</v>
      </c>
      <c r="H492">
        <v>114.58</v>
      </c>
      <c r="I492">
        <v>48422.217708520002</v>
      </c>
      <c r="J492">
        <v>28.545092177379171</v>
      </c>
      <c r="K492">
        <v>24.822357019064125</v>
      </c>
      <c r="L492">
        <v>13.456172081353726</v>
      </c>
      <c r="M492">
        <v>11.89494038845244</v>
      </c>
      <c r="N492">
        <v>4.0140000000000002</v>
      </c>
      <c r="O492">
        <v>-8.7727272727272751</v>
      </c>
      <c r="P492">
        <v>2.0099493803456099</v>
      </c>
      <c r="Q492" s="36" t="str">
        <f t="shared" si="170"/>
        <v xml:space="preserve"> </v>
      </c>
      <c r="R492" t="str">
        <f t="shared" si="171"/>
        <v xml:space="preserve"> </v>
      </c>
      <c r="S492" s="37">
        <f t="shared" si="172"/>
        <v>0.11712341217639202</v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>
        <f t="shared" si="177"/>
        <v>-0.10473672213608021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 t="str">
        <f t="shared" si="181"/>
        <v xml:space="preserve"> 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458</v>
      </c>
      <c r="AP492" t="s">
        <v>1237</v>
      </c>
      <c r="AQ492">
        <v>-22.660654815025794</v>
      </c>
      <c r="AR492">
        <v>10.473672213608021</v>
      </c>
      <c r="AS492">
        <v>11.712340722639203</v>
      </c>
      <c r="AT492">
        <v>22.660654815025794</v>
      </c>
      <c r="AU492">
        <v>-10.473672213608021</v>
      </c>
      <c r="AV492" t="s">
        <v>1826</v>
      </c>
    </row>
    <row r="493" spans="1:48" x14ac:dyDescent="0.25">
      <c r="A493">
        <v>4.9599999999999978E-9</v>
      </c>
      <c r="B493" t="s">
        <v>409</v>
      </c>
      <c r="C493">
        <v>20</v>
      </c>
      <c r="D493" s="2">
        <v>0</v>
      </c>
      <c r="E493">
        <v>4</v>
      </c>
      <c r="F493">
        <v>24</v>
      </c>
      <c r="G493">
        <v>26</v>
      </c>
      <c r="H493">
        <v>21.67</v>
      </c>
      <c r="I493">
        <v>26298.402487390002</v>
      </c>
      <c r="J493">
        <v>26.919254658385093</v>
      </c>
      <c r="K493">
        <v>18.179530201342285</v>
      </c>
      <c r="L493">
        <v>10.208266928261502</v>
      </c>
      <c r="M493">
        <v>9.9677249526537235</v>
      </c>
      <c r="N493">
        <v>0.80500000000000005</v>
      </c>
      <c r="O493">
        <v>-18.686868686868682</v>
      </c>
      <c r="P493">
        <v>7.586525149976926</v>
      </c>
      <c r="Q493" s="36">
        <f t="shared" si="170"/>
        <v>83.333333338293329</v>
      </c>
      <c r="R493" t="str">
        <f t="shared" si="171"/>
        <v xml:space="preserve"> </v>
      </c>
      <c r="S493" s="37">
        <f t="shared" si="172"/>
        <v>0.19981541797338245</v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>
        <f t="shared" si="177"/>
        <v>-0.32082568086586005</v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>
        <f t="shared" si="181"/>
        <v>7.5865251549369264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409</v>
      </c>
      <c r="AP493" t="s">
        <v>1291</v>
      </c>
      <c r="AQ493">
        <v>-15.674294656739551</v>
      </c>
      <c r="AR493">
        <v>32.082568086586008</v>
      </c>
      <c r="AS493">
        <v>19.981541301338247</v>
      </c>
      <c r="AT493">
        <v>15.674294656739551</v>
      </c>
      <c r="AU493">
        <v>-32.082568086586008</v>
      </c>
      <c r="AV493" t="s">
        <v>1827</v>
      </c>
    </row>
    <row r="494" spans="1:48" x14ac:dyDescent="0.25">
      <c r="A494">
        <v>4.9699999999999975E-9</v>
      </c>
      <c r="B494" t="s">
        <v>240</v>
      </c>
      <c r="C494">
        <v>28</v>
      </c>
      <c r="D494" s="2">
        <v>2</v>
      </c>
      <c r="E494">
        <v>9</v>
      </c>
      <c r="F494">
        <v>39</v>
      </c>
      <c r="G494">
        <v>165</v>
      </c>
      <c r="H494">
        <v>144.85</v>
      </c>
      <c r="I494">
        <v>409822.06638109998</v>
      </c>
      <c r="J494">
        <v>29.045518347704029</v>
      </c>
      <c r="K494">
        <v>25.958781362007166</v>
      </c>
      <c r="L494">
        <v>13.81320627843772</v>
      </c>
      <c r="M494">
        <v>12.891451916513837</v>
      </c>
      <c r="N494">
        <v>5.58</v>
      </c>
      <c r="O494">
        <v>13.184584178498993</v>
      </c>
      <c r="P494">
        <v>1.4891266827752847</v>
      </c>
      <c r="Q494" s="36">
        <f t="shared" si="170"/>
        <v>71.7948717998418</v>
      </c>
      <c r="R494" t="str">
        <f t="shared" si="171"/>
        <v xml:space="preserve"> </v>
      </c>
      <c r="S494" s="37">
        <f t="shared" si="172"/>
        <v>0.13910942851159483</v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240</v>
      </c>
      <c r="AP494" t="s">
        <v>1235</v>
      </c>
      <c r="AQ494">
        <v>-24.811028033552862</v>
      </c>
      <c r="AR494">
        <v>8.0982596248090459</v>
      </c>
      <c r="AS494">
        <v>13.910942354159484</v>
      </c>
      <c r="AT494">
        <v>24.811028033552862</v>
      </c>
      <c r="AU494">
        <v>-8.0982596248090459</v>
      </c>
      <c r="AV494" t="s">
        <v>1828</v>
      </c>
    </row>
    <row r="495" spans="1:48" x14ac:dyDescent="0.25">
      <c r="A495">
        <v>4.9799999999999973E-9</v>
      </c>
      <c r="B495" t="s">
        <v>1186</v>
      </c>
      <c r="C495">
        <v>3</v>
      </c>
      <c r="D495" s="2">
        <v>1</v>
      </c>
      <c r="E495">
        <v>7</v>
      </c>
      <c r="F495">
        <v>11</v>
      </c>
      <c r="G495">
        <v>73</v>
      </c>
      <c r="H495">
        <v>66.59</v>
      </c>
      <c r="I495">
        <v>11867.72993077</v>
      </c>
      <c r="J495">
        <v>30.559889857732909</v>
      </c>
      <c r="K495">
        <v>19.800773119238777</v>
      </c>
      <c r="L495" t="s">
        <v>1234</v>
      </c>
      <c r="M495" t="s">
        <v>1234</v>
      </c>
      <c r="N495">
        <v>2.1789999999999998</v>
      </c>
      <c r="O495">
        <v>-25.017205781142472</v>
      </c>
      <c r="P495">
        <v>1.898182910346899</v>
      </c>
      <c r="Q495" s="36" t="str">
        <f t="shared" si="170"/>
        <v xml:space="preserve"> </v>
      </c>
      <c r="R495" t="str">
        <f t="shared" si="171"/>
        <v xml:space="preserve"> </v>
      </c>
      <c r="S495" s="37" t="str">
        <f t="shared" si="172"/>
        <v/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 xml:space="preserve"> </v>
      </c>
      <c r="X495" s="37" t="str">
        <f t="shared" si="177"/>
        <v xml:space="preserve"> 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 t="str">
        <f t="shared" si="181"/>
        <v xml:space="preserve"> 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1186</v>
      </c>
      <c r="AP495" t="s">
        <v>1239</v>
      </c>
      <c r="AQ495">
        <v>-31.31840940402062</v>
      </c>
      <c r="AR495" t="e">
        <v>#VALUE!</v>
      </c>
      <c r="AS495">
        <v>9.6260699804775474</v>
      </c>
      <c r="AT495">
        <v>31.31840940402062</v>
      </c>
      <c r="AU495" t="e">
        <v>#VALUE!</v>
      </c>
      <c r="AV495" t="s">
        <v>1829</v>
      </c>
    </row>
    <row r="496" spans="1:48" x14ac:dyDescent="0.25">
      <c r="A496">
        <v>4.989999999999997E-9</v>
      </c>
      <c r="B496" t="s">
        <v>587</v>
      </c>
      <c r="C496">
        <v>10</v>
      </c>
      <c r="D496" s="2">
        <v>1</v>
      </c>
      <c r="E496">
        <v>5</v>
      </c>
      <c r="F496">
        <v>16</v>
      </c>
      <c r="G496">
        <v>51</v>
      </c>
      <c r="H496">
        <v>46.61</v>
      </c>
      <c r="I496">
        <v>12262.609099209998</v>
      </c>
      <c r="J496">
        <v>17.288575667655785</v>
      </c>
      <c r="K496">
        <v>13.87202380952381</v>
      </c>
      <c r="L496">
        <v>7.691112198561032</v>
      </c>
      <c r="M496">
        <v>7.0393277307618032</v>
      </c>
      <c r="N496">
        <v>3.36</v>
      </c>
      <c r="O496">
        <v>22.627737226277358</v>
      </c>
      <c r="P496">
        <v>1.8064792962883502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>
        <f t="shared" si="175"/>
        <v>-0.25709540574043332</v>
      </c>
      <c r="W496" s="37" t="str">
        <f t="shared" si="176"/>
        <v/>
      </c>
      <c r="X496" s="37">
        <f t="shared" si="177"/>
        <v>-0.48829650247678591</v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587</v>
      </c>
      <c r="AP496" t="s">
        <v>1241</v>
      </c>
      <c r="AQ496">
        <v>25.709540574043331</v>
      </c>
      <c r="AR496">
        <v>48.829650247678593</v>
      </c>
      <c r="AS496">
        <v>9.4185797039261878</v>
      </c>
      <c r="AT496">
        <v>-25.709540574043331</v>
      </c>
      <c r="AU496">
        <v>-48.829650247678593</v>
      </c>
      <c r="AV496" t="s">
        <v>1830</v>
      </c>
    </row>
    <row r="497" spans="1:48" x14ac:dyDescent="0.25">
      <c r="A497">
        <v>4.9999999999999968E-9</v>
      </c>
      <c r="B497" t="s">
        <v>1187</v>
      </c>
      <c r="C497">
        <v>4</v>
      </c>
      <c r="D497" s="2">
        <v>1</v>
      </c>
      <c r="E497">
        <v>2</v>
      </c>
      <c r="F497">
        <v>7</v>
      </c>
      <c r="G497">
        <v>280</v>
      </c>
      <c r="H497">
        <v>299.68</v>
      </c>
      <c r="I497">
        <v>22154.499699840002</v>
      </c>
      <c r="J497" t="s">
        <v>1234</v>
      </c>
      <c r="K497" t="s">
        <v>1234</v>
      </c>
      <c r="L497" t="s">
        <v>1234</v>
      </c>
      <c r="M497">
        <v>36.484666666666662</v>
      </c>
      <c r="N497">
        <v>4.5960000000000001</v>
      </c>
      <c r="O497">
        <v>41.851851851851848</v>
      </c>
      <c r="P497">
        <v>0.23124666310731451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 xml:space="preserve"> </v>
      </c>
      <c r="V497" s="37" t="str">
        <f t="shared" si="175"/>
        <v xml:space="preserve"> </v>
      </c>
      <c r="W497" s="37" t="str">
        <f t="shared" si="176"/>
        <v xml:space="preserve"> </v>
      </c>
      <c r="X497" s="37" t="str">
        <f t="shared" si="177"/>
        <v xml:space="preserve"> 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 t="str">
        <f t="shared" si="181"/>
        <v xml:space="preserve"> 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1187</v>
      </c>
      <c r="AP497" t="s">
        <v>1270</v>
      </c>
      <c r="AQ497" t="e">
        <v>#VALUE!</v>
      </c>
      <c r="AR497" t="e">
        <v>#VALUE!</v>
      </c>
      <c r="AS497">
        <v>-6.5670048051254648</v>
      </c>
      <c r="AT497" t="e">
        <v>#VALUE!</v>
      </c>
      <c r="AU497" t="e">
        <v>#VALUE!</v>
      </c>
      <c r="AV497" t="s">
        <v>1831</v>
      </c>
    </row>
    <row r="498" spans="1:48" x14ac:dyDescent="0.25">
      <c r="A498">
        <v>5.0099999999999966E-9</v>
      </c>
      <c r="B498" t="s">
        <v>514</v>
      </c>
      <c r="C498">
        <v>4</v>
      </c>
      <c r="D498" s="2">
        <v>7</v>
      </c>
      <c r="E498">
        <v>12</v>
      </c>
      <c r="F498">
        <v>23</v>
      </c>
      <c r="G498">
        <v>24</v>
      </c>
      <c r="H498">
        <v>22.03</v>
      </c>
      <c r="I498">
        <v>9056.9901445300002</v>
      </c>
      <c r="J498">
        <v>11.953336950623983</v>
      </c>
      <c r="K498">
        <v>10.91134224863794</v>
      </c>
      <c r="L498">
        <v>8.9580654969445987</v>
      </c>
      <c r="M498">
        <v>8.2330709737678411</v>
      </c>
      <c r="N498">
        <v>1.843</v>
      </c>
      <c r="O498">
        <v>6.5317919075144504</v>
      </c>
      <c r="P498">
        <v>4.2305946436677253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-0.48635508742547029</v>
      </c>
      <c r="W498" s="37" t="str">
        <f t="shared" si="176"/>
        <v/>
      </c>
      <c r="X498" s="37">
        <f t="shared" si="177"/>
        <v>-0.40400382578137406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4.2305946486777257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514</v>
      </c>
      <c r="AP498" t="s">
        <v>1252</v>
      </c>
      <c r="AQ498">
        <v>48.635508742547032</v>
      </c>
      <c r="AR498">
        <v>40.400382578137403</v>
      </c>
      <c r="AS498">
        <v>8.9423513390830536</v>
      </c>
      <c r="AT498">
        <v>-48.635508742547032</v>
      </c>
      <c r="AU498">
        <v>-40.400382578137403</v>
      </c>
      <c r="AV498" t="s">
        <v>1832</v>
      </c>
    </row>
    <row r="499" spans="1:48" x14ac:dyDescent="0.25">
      <c r="A499">
        <v>5.0199999999999963E-9</v>
      </c>
      <c r="B499" t="s">
        <v>407</v>
      </c>
      <c r="C499">
        <v>7</v>
      </c>
      <c r="D499" s="2">
        <v>1</v>
      </c>
      <c r="E499">
        <v>3</v>
      </c>
      <c r="F499">
        <v>11</v>
      </c>
      <c r="G499">
        <v>34</v>
      </c>
      <c r="H499">
        <v>33.340000000000003</v>
      </c>
      <c r="I499">
        <v>24885.742820000003</v>
      </c>
      <c r="J499">
        <v>27.039740470397405</v>
      </c>
      <c r="K499">
        <v>27.668049792531122</v>
      </c>
      <c r="L499">
        <v>14.048744744464171</v>
      </c>
      <c r="M499">
        <v>14.861334699904525</v>
      </c>
      <c r="N499">
        <v>1.2330000000000001</v>
      </c>
      <c r="O499">
        <v>216.15384615384619</v>
      </c>
      <c r="P499">
        <v>2.0395920815836832</v>
      </c>
      <c r="Q499" s="36" t="str">
        <f t="shared" si="170"/>
        <v xml:space="preserve"> 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 t="str">
        <f t="shared" si="181"/>
        <v xml:space="preserve"> 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407</v>
      </c>
      <c r="AP499" t="s">
        <v>1248</v>
      </c>
      <c r="AQ499">
        <v>-16.192032294632398</v>
      </c>
      <c r="AR499">
        <v>6.5311799391227776</v>
      </c>
      <c r="AS499">
        <v>1.9796040791841607</v>
      </c>
      <c r="AT499">
        <v>16.192032294632398</v>
      </c>
      <c r="AU499">
        <v>-6.5311799391227776</v>
      </c>
      <c r="AV499" t="s">
        <v>1833</v>
      </c>
    </row>
    <row r="500" spans="1:48" x14ac:dyDescent="0.25">
      <c r="A500">
        <v>5.0299999999999961E-9</v>
      </c>
      <c r="B500" t="s">
        <v>563</v>
      </c>
      <c r="C500">
        <v>7</v>
      </c>
      <c r="D500" s="2">
        <v>1</v>
      </c>
      <c r="E500">
        <v>8</v>
      </c>
      <c r="F500">
        <v>16</v>
      </c>
      <c r="G500">
        <v>102</v>
      </c>
      <c r="H500">
        <v>109.16</v>
      </c>
      <c r="I500">
        <v>11775.154914320001</v>
      </c>
      <c r="J500" t="s">
        <v>1234</v>
      </c>
      <c r="K500" t="s">
        <v>1234</v>
      </c>
      <c r="L500" t="s">
        <v>1234</v>
      </c>
      <c r="M500">
        <v>19.46808770126885</v>
      </c>
      <c r="N500">
        <v>-19.009</v>
      </c>
      <c r="O500" t="s">
        <v>119</v>
      </c>
      <c r="P500">
        <v>1.9851593990472702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 xml:space="preserve"> </v>
      </c>
      <c r="V500" s="37" t="str">
        <f t="shared" si="175"/>
        <v xml:space="preserve"> </v>
      </c>
      <c r="W500" s="37" t="str">
        <f t="shared" si="176"/>
        <v xml:space="preserve"> </v>
      </c>
      <c r="X500" s="37" t="str">
        <f t="shared" si="177"/>
        <v xml:space="preserve"> 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 t="str">
        <f t="shared" si="181"/>
        <v xml:space="preserve"> 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563</v>
      </c>
      <c r="AP500" t="s">
        <v>1244</v>
      </c>
      <c r="AQ500" t="e">
        <v>#VALUE!</v>
      </c>
      <c r="AR500" t="e">
        <v>#VALUE!</v>
      </c>
      <c r="AS500">
        <v>-6.5591791865152071</v>
      </c>
      <c r="AT500" t="e">
        <v>#VALUE!</v>
      </c>
      <c r="AU500" t="e">
        <v>#VALUE!</v>
      </c>
      <c r="AV500" t="s">
        <v>1834</v>
      </c>
    </row>
    <row r="501" spans="1:48" x14ac:dyDescent="0.25">
      <c r="A501">
        <v>5.0399999999999958E-9</v>
      </c>
      <c r="B501" t="s">
        <v>848</v>
      </c>
      <c r="C501">
        <v>2</v>
      </c>
      <c r="D501" s="2">
        <v>2</v>
      </c>
      <c r="E501">
        <v>12</v>
      </c>
      <c r="F501">
        <v>16</v>
      </c>
      <c r="G501">
        <v>70.5</v>
      </c>
      <c r="H501">
        <v>65.11</v>
      </c>
      <c r="I501">
        <v>34212.555600029998</v>
      </c>
      <c r="J501">
        <v>23.311851056211957</v>
      </c>
      <c r="K501">
        <v>21.863666890530556</v>
      </c>
      <c r="L501">
        <v>12.983337566188276</v>
      </c>
      <c r="M501">
        <v>11.979607374983418</v>
      </c>
      <c r="N501">
        <v>2.7930000000000001</v>
      </c>
      <c r="O501">
        <v>5.7954545454545459</v>
      </c>
      <c r="P501">
        <v>2.7983412686223317</v>
      </c>
      <c r="Q501" s="36" t="str">
        <f t="shared" si="170"/>
        <v xml:space="preserve"> </v>
      </c>
      <c r="R501" t="str">
        <f t="shared" si="171"/>
        <v xml:space="preserve"> </v>
      </c>
      <c r="S501" s="37" t="str">
        <f t="shared" si="172"/>
        <v/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>
        <f t="shared" si="177"/>
        <v>-0.13619525100855223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848</v>
      </c>
      <c r="AP501" t="s">
        <v>1246</v>
      </c>
      <c r="AQ501">
        <v>-0.1729788692469203</v>
      </c>
      <c r="AR501">
        <v>13.619525100855224</v>
      </c>
      <c r="AS501">
        <v>8.2782982644755023</v>
      </c>
      <c r="AT501">
        <v>0.1729788692469203</v>
      </c>
      <c r="AU501">
        <v>-13.619525100855224</v>
      </c>
      <c r="AV501" t="s">
        <v>1835</v>
      </c>
    </row>
    <row r="502" spans="1:48" x14ac:dyDescent="0.25">
      <c r="A502">
        <v>5.0499999999999956E-9</v>
      </c>
      <c r="B502" t="s">
        <v>460</v>
      </c>
      <c r="C502">
        <v>2</v>
      </c>
      <c r="D502" s="2">
        <v>1</v>
      </c>
      <c r="E502">
        <v>19</v>
      </c>
      <c r="F502">
        <v>22</v>
      </c>
      <c r="G502">
        <v>136</v>
      </c>
      <c r="H502">
        <v>141.16</v>
      </c>
      <c r="I502">
        <v>34601.381571719998</v>
      </c>
      <c r="J502" t="s">
        <v>1234</v>
      </c>
      <c r="K502" t="s">
        <v>1234</v>
      </c>
      <c r="L502">
        <v>35.385896210220523</v>
      </c>
      <c r="M502">
        <v>35.787579059829056</v>
      </c>
      <c r="N502">
        <v>2.8919999999999999</v>
      </c>
      <c r="O502">
        <v>-13.671641791044781</v>
      </c>
      <c r="P502">
        <v>1.077500708415982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 xml:space="preserve"> </v>
      </c>
      <c r="V502" s="37" t="str">
        <f t="shared" si="175"/>
        <v xml:space="preserve"> </v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 t="str">
        <f t="shared" si="181"/>
        <v xml:space="preserve"> 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460</v>
      </c>
      <c r="AP502" t="s">
        <v>1252</v>
      </c>
      <c r="AQ502" t="e">
        <v>#VALUE!</v>
      </c>
      <c r="AR502">
        <v>-135.42871806175225</v>
      </c>
      <c r="AS502">
        <v>-3.6554264664210856</v>
      </c>
      <c r="AT502" t="e">
        <v>#VALUE!</v>
      </c>
      <c r="AU502">
        <v>135.42871806175225</v>
      </c>
      <c r="AV502" t="s">
        <v>1836</v>
      </c>
    </row>
    <row r="503" spans="1:48" x14ac:dyDescent="0.25">
      <c r="A503">
        <v>5.0599999999999953E-9</v>
      </c>
      <c r="B503" t="s">
        <v>222</v>
      </c>
      <c r="C503">
        <v>9</v>
      </c>
      <c r="D503" s="2">
        <v>5</v>
      </c>
      <c r="E503">
        <v>15</v>
      </c>
      <c r="F503">
        <v>29</v>
      </c>
      <c r="G503">
        <v>49</v>
      </c>
      <c r="H503">
        <v>48.11</v>
      </c>
      <c r="I503">
        <v>203420.34322454</v>
      </c>
      <c r="J503" t="s">
        <v>1234</v>
      </c>
      <c r="K503">
        <v>25.644989339019187</v>
      </c>
      <c r="L503">
        <v>13.98860959448287</v>
      </c>
      <c r="M503">
        <v>8.2466850668353384</v>
      </c>
      <c r="N503">
        <v>-0.34200000000000003</v>
      </c>
      <c r="O503" t="s">
        <v>119</v>
      </c>
      <c r="P503">
        <v>7.2521305341924753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 xml:space="preserve"> </v>
      </c>
      <c r="V503" s="37" t="str">
        <f t="shared" si="175"/>
        <v xml:space="preserve"> </v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>
        <f t="shared" si="181"/>
        <v>7.2521305392524757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222</v>
      </c>
      <c r="AP503" t="s">
        <v>1291</v>
      </c>
      <c r="AQ503" t="e">
        <v>#VALUE!</v>
      </c>
      <c r="AR503">
        <v>6.9312698841800362</v>
      </c>
      <c r="AS503">
        <v>1.8499272500519748</v>
      </c>
      <c r="AT503" t="e">
        <v>#VALUE!</v>
      </c>
      <c r="AU503">
        <v>-6.9312698841800362</v>
      </c>
      <c r="AV503" t="s">
        <v>1837</v>
      </c>
    </row>
    <row r="504" spans="1:48" x14ac:dyDescent="0.25">
      <c r="A504">
        <v>5.0699999999999951E-9</v>
      </c>
      <c r="B504" t="s">
        <v>461</v>
      </c>
      <c r="C504">
        <v>9</v>
      </c>
      <c r="D504">
        <v>2</v>
      </c>
      <c r="E504">
        <v>6</v>
      </c>
      <c r="F504">
        <v>17</v>
      </c>
      <c r="G504">
        <v>59</v>
      </c>
      <c r="H504">
        <v>57.64</v>
      </c>
      <c r="I504">
        <v>12597.52512876</v>
      </c>
      <c r="J504">
        <v>36.996148908857506</v>
      </c>
      <c r="K504">
        <v>24.167714884696014</v>
      </c>
      <c r="L504">
        <v>21.849508631196116</v>
      </c>
      <c r="M504">
        <v>15.57175847469798</v>
      </c>
      <c r="N504">
        <v>1.5580000000000001</v>
      </c>
      <c r="O504">
        <v>-36.408163265306129</v>
      </c>
      <c r="P504">
        <v>0.68702290076335881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 t="str">
        <f t="shared" si="177"/>
        <v/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 t="str">
        <f t="shared" si="181"/>
        <v xml:space="preserve"> 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461</v>
      </c>
      <c r="AP504" t="s">
        <v>1270</v>
      </c>
      <c r="AQ504">
        <v>-58.975554277271613</v>
      </c>
      <c r="AR504">
        <v>-45.368702173380271</v>
      </c>
      <c r="AS504">
        <v>2.3594725884802159</v>
      </c>
      <c r="AT504">
        <v>58.975554277271613</v>
      </c>
      <c r="AU504">
        <v>45.368702173380271</v>
      </c>
      <c r="AV504" t="s">
        <v>1838</v>
      </c>
    </row>
    <row r="505" spans="1:48" x14ac:dyDescent="0.25">
      <c r="A505">
        <v>5.0799999999999949E-9</v>
      </c>
      <c r="B505" t="s">
        <v>411</v>
      </c>
      <c r="C505">
        <v>1</v>
      </c>
      <c r="D505">
        <v>3</v>
      </c>
      <c r="E505">
        <v>3</v>
      </c>
      <c r="F505">
        <v>7</v>
      </c>
      <c r="G505">
        <v>19</v>
      </c>
      <c r="H505">
        <v>21.35</v>
      </c>
      <c r="I505">
        <v>4235.5182981999997</v>
      </c>
      <c r="J505">
        <v>14.713990351481737</v>
      </c>
      <c r="K505">
        <v>9.708958617553435</v>
      </c>
      <c r="L505">
        <v>8.2571402214022136</v>
      </c>
      <c r="M505">
        <v>7.0908985966500682</v>
      </c>
      <c r="N505">
        <v>1.4510000000000001</v>
      </c>
      <c r="O505">
        <v>-59.126760563380287</v>
      </c>
      <c r="P505">
        <v>4.721311475409836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>
        <f t="shared" si="175"/>
        <v>-0.36772749576721486</v>
      </c>
      <c r="W505" s="37" t="str">
        <f t="shared" si="176"/>
        <v/>
      </c>
      <c r="X505" s="37">
        <f t="shared" si="177"/>
        <v>-0.45063764228772618</v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>
        <f t="shared" si="181"/>
        <v>4.7213114804898364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>
        <f t="shared" si="184"/>
        <v>-59.12676055830029</v>
      </c>
      <c r="AM505" t="str">
        <f t="shared" si="192"/>
        <v xml:space="preserve"> </v>
      </c>
      <c r="AN505" t="str">
        <f t="shared" si="193"/>
        <v xml:space="preserve"> </v>
      </c>
      <c r="AO505" t="s">
        <v>411</v>
      </c>
      <c r="AP505" t="s">
        <v>1252</v>
      </c>
      <c r="AQ505">
        <v>36.772749576721488</v>
      </c>
      <c r="AR505">
        <v>45.063764228772619</v>
      </c>
      <c r="AS505">
        <v>-11.007025761124122</v>
      </c>
      <c r="AT505">
        <v>-36.772749576721488</v>
      </c>
      <c r="AU505">
        <v>-45.063764228772619</v>
      </c>
      <c r="AV505" t="s">
        <v>1839</v>
      </c>
    </row>
    <row r="506" spans="1:48" x14ac:dyDescent="0.25">
      <c r="A506">
        <v>5.0899999999999946E-9</v>
      </c>
      <c r="B506" t="s">
        <v>578</v>
      </c>
      <c r="C506">
        <v>3</v>
      </c>
      <c r="D506">
        <v>4</v>
      </c>
      <c r="E506">
        <v>12</v>
      </c>
      <c r="F506">
        <v>19</v>
      </c>
      <c r="G506">
        <v>93</v>
      </c>
      <c r="H506">
        <v>103.14</v>
      </c>
      <c r="I506">
        <v>18589.127345460001</v>
      </c>
      <c r="J506" t="s">
        <v>1234</v>
      </c>
      <c r="K506">
        <v>38.964865885908573</v>
      </c>
      <c r="L506">
        <v>27.669596418732784</v>
      </c>
      <c r="M506">
        <v>21.923424563946192</v>
      </c>
      <c r="N506">
        <v>1.8980000000000001</v>
      </c>
      <c r="O506">
        <v>-37.152317880794698</v>
      </c>
      <c r="P506">
        <v>1.1043242195074656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 xml:space="preserve"> </v>
      </c>
      <c r="V506" s="37" t="str">
        <f t="shared" si="175"/>
        <v xml:space="preserve"> </v>
      </c>
      <c r="W506" s="37" t="str">
        <f t="shared" si="176"/>
        <v/>
      </c>
      <c r="X506" s="37" t="str">
        <f t="shared" si="177"/>
        <v/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 t="str">
        <f t="shared" si="181"/>
        <v xml:space="preserve"> 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578</v>
      </c>
      <c r="AP506" t="s">
        <v>1237</v>
      </c>
      <c r="AQ506" t="e">
        <v>#VALUE!</v>
      </c>
      <c r="AR506">
        <v>-84.090790733365878</v>
      </c>
      <c r="AS506">
        <v>-9.8312972658522355</v>
      </c>
      <c r="AT506" t="e">
        <v>#VALUE!</v>
      </c>
      <c r="AU506">
        <v>84.090790733365878</v>
      </c>
      <c r="AV506" t="s">
        <v>1840</v>
      </c>
    </row>
    <row r="507" spans="1:48" x14ac:dyDescent="0.25">
      <c r="A507">
        <v>5.0999999999999944E-9</v>
      </c>
      <c r="B507" t="s">
        <v>518</v>
      </c>
      <c r="C507">
        <v>9</v>
      </c>
      <c r="D507">
        <v>2</v>
      </c>
      <c r="E507">
        <v>14</v>
      </c>
      <c r="F507">
        <v>25</v>
      </c>
      <c r="G507">
        <v>110.5</v>
      </c>
      <c r="H507">
        <v>107.88</v>
      </c>
      <c r="I507">
        <v>32543.95818804</v>
      </c>
      <c r="J507">
        <v>31.378708551483417</v>
      </c>
      <c r="K507">
        <v>26.97674418604651</v>
      </c>
      <c r="L507">
        <v>22.967402853426989</v>
      </c>
      <c r="M507">
        <v>19.858917998033469</v>
      </c>
      <c r="N507">
        <v>3.4380000000000002</v>
      </c>
      <c r="O507">
        <v>-3.1549295774647912</v>
      </c>
      <c r="P507">
        <v>1.9030404152762328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518</v>
      </c>
      <c r="AP507" t="s">
        <v>1244</v>
      </c>
      <c r="AQ507">
        <v>-34.836941995406455</v>
      </c>
      <c r="AR507">
        <v>-52.806253058199701</v>
      </c>
      <c r="AS507">
        <v>2.4286243974786847</v>
      </c>
      <c r="AT507">
        <v>34.836941995406455</v>
      </c>
      <c r="AU507">
        <v>52.806253058199701</v>
      </c>
      <c r="AV507" t="s">
        <v>1841</v>
      </c>
    </row>
    <row r="508" spans="1:48" x14ac:dyDescent="0.25">
      <c r="A508">
        <v>5.1099999999999941E-9</v>
      </c>
      <c r="B508" t="s">
        <v>557</v>
      </c>
      <c r="C508">
        <v>22</v>
      </c>
      <c r="D508">
        <v>1</v>
      </c>
      <c r="E508">
        <v>6</v>
      </c>
      <c r="F508">
        <v>29</v>
      </c>
      <c r="G508">
        <v>170</v>
      </c>
      <c r="H508">
        <v>162.96</v>
      </c>
      <c r="I508">
        <v>33778.083990000006</v>
      </c>
      <c r="J508">
        <v>28.878256246677303</v>
      </c>
      <c r="K508">
        <v>20.41337842916197</v>
      </c>
      <c r="L508">
        <v>19.770101719369968</v>
      </c>
      <c r="M508">
        <v>15.43887750261684</v>
      </c>
      <c r="N508">
        <v>5.6429999999999998</v>
      </c>
      <c r="O508">
        <v>-28.297331639135965</v>
      </c>
      <c r="P508">
        <v>0.60873834069710353</v>
      </c>
      <c r="Q508" s="36">
        <f t="shared" si="170"/>
        <v>75.862068970627234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557</v>
      </c>
      <c r="AP508" t="s">
        <v>1270</v>
      </c>
      <c r="AQ508">
        <v>-24.09228875920806</v>
      </c>
      <c r="AR508">
        <v>-31.534034805577971</v>
      </c>
      <c r="AS508">
        <v>4.3200785468826552</v>
      </c>
      <c r="AT508">
        <v>24.09228875920806</v>
      </c>
      <c r="AU508">
        <v>31.534034805577971</v>
      </c>
      <c r="AV508" t="s">
        <v>1842</v>
      </c>
    </row>
    <row r="509" spans="1:48" x14ac:dyDescent="0.25">
      <c r="A509">
        <v>5.1199999999999939E-9</v>
      </c>
      <c r="B509" t="s">
        <v>1188</v>
      </c>
      <c r="C509">
        <v>7</v>
      </c>
      <c r="D509">
        <v>1</v>
      </c>
      <c r="E509">
        <v>5</v>
      </c>
      <c r="F509">
        <v>13</v>
      </c>
      <c r="G509">
        <v>375</v>
      </c>
      <c r="H509">
        <v>406.2</v>
      </c>
      <c r="I509">
        <v>21657.124117200001</v>
      </c>
      <c r="J509">
        <v>33.410100345451553</v>
      </c>
      <c r="K509">
        <v>28.171163048755112</v>
      </c>
      <c r="L509">
        <v>26.098675768041026</v>
      </c>
      <c r="M509">
        <v>22.127052598829184</v>
      </c>
      <c r="N509">
        <v>12.157999999999999</v>
      </c>
      <c r="O509">
        <v>-6.0432766615146836</v>
      </c>
      <c r="P509" t="s">
        <v>124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1188</v>
      </c>
      <c r="AP509" t="s">
        <v>1252</v>
      </c>
      <c r="AQ509">
        <v>-43.566002882148311</v>
      </c>
      <c r="AR509">
        <v>-73.639173717028356</v>
      </c>
      <c r="AS509">
        <v>-7.6809453471196392</v>
      </c>
      <c r="AT509">
        <v>43.566002882148311</v>
      </c>
      <c r="AU509">
        <v>73.639173717028356</v>
      </c>
      <c r="AV509" t="s">
        <v>1843</v>
      </c>
    </row>
    <row r="510" spans="1:48" x14ac:dyDescent="0.25">
      <c r="A510">
        <v>5.1299999999999937E-9</v>
      </c>
      <c r="B510" t="s">
        <v>462</v>
      </c>
      <c r="C510">
        <v>6</v>
      </c>
      <c r="D510">
        <v>2</v>
      </c>
      <c r="E510">
        <v>17</v>
      </c>
      <c r="F510">
        <v>25</v>
      </c>
      <c r="G510">
        <v>53</v>
      </c>
      <c r="H510">
        <v>47.39</v>
      </c>
      <c r="I510">
        <v>7772.5094870499997</v>
      </c>
      <c r="J510">
        <v>18.136241867585152</v>
      </c>
      <c r="K510">
        <v>11.640874478015231</v>
      </c>
      <c r="L510" t="s">
        <v>1234</v>
      </c>
      <c r="M510" t="s">
        <v>1234</v>
      </c>
      <c r="N510">
        <v>4.0709999999999997</v>
      </c>
      <c r="O510">
        <v>34.356435643564339</v>
      </c>
      <c r="P510">
        <v>2.9415488499683478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0.11837941006775067</v>
      </c>
      <c r="T510" s="37" t="str">
        <f t="shared" si="173"/>
        <v/>
      </c>
      <c r="U510" s="37" t="str">
        <f t="shared" si="174"/>
        <v/>
      </c>
      <c r="V510" s="37">
        <f t="shared" si="175"/>
        <v>-0.22067047829518338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 t="str">
        <f t="shared" si="181"/>
        <v xml:space="preserve"> 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462</v>
      </c>
      <c r="AP510" t="s">
        <v>1239</v>
      </c>
      <c r="AQ510">
        <v>22.067047829518337</v>
      </c>
      <c r="AR510" t="e">
        <v>#VALUE!</v>
      </c>
      <c r="AS510">
        <v>11.837940493775069</v>
      </c>
      <c r="AT510">
        <v>-22.067047829518337</v>
      </c>
      <c r="AU510" t="e">
        <v>#VALUE!</v>
      </c>
      <c r="AV510" t="s">
        <v>1844</v>
      </c>
    </row>
    <row r="511" spans="1:48" x14ac:dyDescent="0.25">
      <c r="A511">
        <v>5.1399999999999934E-9</v>
      </c>
      <c r="B511" t="s">
        <v>619</v>
      </c>
      <c r="C511">
        <v>13</v>
      </c>
      <c r="D511">
        <v>1</v>
      </c>
      <c r="E511">
        <v>7</v>
      </c>
      <c r="F511">
        <v>21</v>
      </c>
      <c r="G511">
        <v>185</v>
      </c>
      <c r="H511">
        <v>164.46</v>
      </c>
      <c r="I511">
        <v>78162.545512740006</v>
      </c>
      <c r="J511" t="s">
        <v>1234</v>
      </c>
      <c r="K511">
        <v>38.71468926553672</v>
      </c>
      <c r="L511">
        <v>29.02452075382968</v>
      </c>
      <c r="M511">
        <v>26.508519467956472</v>
      </c>
      <c r="N511">
        <v>3.7949999999999999</v>
      </c>
      <c r="O511">
        <v>4.2582417582417529</v>
      </c>
      <c r="P511">
        <v>0.5302201143135109</v>
      </c>
      <c r="Q511" s="36" t="str">
        <f t="shared" si="170"/>
        <v xml:space="preserve"> </v>
      </c>
      <c r="R511" t="str">
        <f t="shared" si="171"/>
        <v xml:space="preserve"> </v>
      </c>
      <c r="S511" s="37">
        <f t="shared" si="172"/>
        <v>0.12489359628678344</v>
      </c>
      <c r="T511" s="37" t="str">
        <f t="shared" si="173"/>
        <v/>
      </c>
      <c r="U511" s="37" t="str">
        <f t="shared" si="174"/>
        <v xml:space="preserve"> </v>
      </c>
      <c r="V511" s="37" t="str">
        <f t="shared" si="175"/>
        <v xml:space="preserve"> </v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619</v>
      </c>
      <c r="AP511" t="s">
        <v>1270</v>
      </c>
      <c r="AQ511" t="e">
        <v>#VALUE!</v>
      </c>
      <c r="AR511">
        <v>-93.105345497995543</v>
      </c>
      <c r="AS511">
        <v>12.489359114678344</v>
      </c>
      <c r="AT511" t="e">
        <v>#VALUE!</v>
      </c>
      <c r="AU511">
        <v>93.105345497995543</v>
      </c>
      <c r="AV511" t="s">
        <v>1845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799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1058</v>
      </c>
      <c r="P2" s="2" t="s">
        <v>25</v>
      </c>
    </row>
    <row r="3" spans="1:48" x14ac:dyDescent="0.25">
      <c r="B3" s="24">
        <f ca="1">NOW()</f>
        <v>44218.33508449074</v>
      </c>
      <c r="J3" t="s">
        <v>87</v>
      </c>
      <c r="K3" t="s">
        <v>86</v>
      </c>
      <c r="L3" t="s">
        <v>88</v>
      </c>
      <c r="M3" t="s">
        <v>89</v>
      </c>
      <c r="P3" s="184" t="s">
        <v>1146</v>
      </c>
    </row>
    <row r="4" spans="1:48" x14ac:dyDescent="0.25">
      <c r="B4" s="28"/>
      <c r="C4" s="194" t="s">
        <v>12</v>
      </c>
      <c r="D4" s="194"/>
      <c r="E4" s="194"/>
      <c r="F4" s="194"/>
      <c r="G4" s="28" t="s">
        <v>13</v>
      </c>
      <c r="H4" s="28" t="s">
        <v>14</v>
      </c>
      <c r="I4" s="28" t="s">
        <v>150</v>
      </c>
      <c r="J4" s="29" t="s">
        <v>807</v>
      </c>
      <c r="K4" s="29" t="s">
        <v>1097</v>
      </c>
      <c r="L4" s="29" t="s">
        <v>807</v>
      </c>
      <c r="M4" s="29" t="s">
        <v>1097</v>
      </c>
      <c r="N4" s="28" t="s">
        <v>26</v>
      </c>
      <c r="O4" s="28" t="s">
        <v>27</v>
      </c>
      <c r="P4" s="29" t="s">
        <v>1097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806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10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799</v>
      </c>
      <c r="C6" s="31"/>
      <c r="D6" s="31"/>
      <c r="E6" s="31"/>
      <c r="F6" s="31"/>
      <c r="G6" s="32"/>
      <c r="H6" s="32"/>
      <c r="I6" s="33"/>
      <c r="J6" s="32">
        <v>15.899773716509815</v>
      </c>
      <c r="K6" s="32">
        <v>13.787194296596788</v>
      </c>
      <c r="L6" s="32">
        <v>8.7484888656738065</v>
      </c>
      <c r="M6" s="32">
        <v>8.062481069653554</v>
      </c>
      <c r="N6" s="32"/>
      <c r="O6" s="32"/>
      <c r="P6" s="32">
        <v>2.7988306834058765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849</v>
      </c>
      <c r="C7" s="4">
        <v>18</v>
      </c>
      <c r="D7" s="4">
        <v>3</v>
      </c>
      <c r="E7" s="4">
        <v>6</v>
      </c>
      <c r="F7" s="4">
        <v>27</v>
      </c>
      <c r="G7" s="4">
        <v>57.5</v>
      </c>
      <c r="H7" s="4">
        <v>56.48</v>
      </c>
      <c r="I7" s="34">
        <v>13284.190052001757</v>
      </c>
      <c r="J7" s="35">
        <v>24.429065743944637</v>
      </c>
      <c r="K7" s="35">
        <v>17.373115964318671</v>
      </c>
      <c r="L7" s="35">
        <v>8.2113612990527738</v>
      </c>
      <c r="M7" s="35">
        <v>6.6305893254019415</v>
      </c>
      <c r="N7" s="4">
        <v>2.3119999999999998</v>
      </c>
      <c r="O7" s="4">
        <v>-18.159292035398241</v>
      </c>
      <c r="P7" s="35">
        <v>2.9674220963172804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6" si="3">IF(ISERROR((RANK(AK7,AK$7:AK$184,0)))=TRUE," ",((RANK(AK7,AK$7:AK$184,0))))</f>
        <v xml:space="preserve"> </v>
      </c>
      <c r="AN7" s="1" t="str">
        <f t="shared" ref="AN7:AN36" si="4">IF(ISERROR((RANK(AL7,AL$7:AL$184,0)))=TRUE," ",((RANK(AL7,AL$7:AL$184,0))))</f>
        <v xml:space="preserve"> </v>
      </c>
      <c r="AO7" t="s">
        <v>849</v>
      </c>
      <c r="AP7" t="s">
        <v>1241</v>
      </c>
      <c r="AQ7" s="22">
        <v>-53.644109529548075</v>
      </c>
      <c r="AR7" s="21">
        <v>6.1396610873969859</v>
      </c>
      <c r="AS7">
        <v>1.8059490084985974</v>
      </c>
      <c r="AT7">
        <v>53.644109529548075</v>
      </c>
      <c r="AU7">
        <v>-6.1396610873969859</v>
      </c>
      <c r="AV7" t="s">
        <v>1846</v>
      </c>
    </row>
    <row r="8" spans="1:48" x14ac:dyDescent="0.25">
      <c r="A8" s="14">
        <v>1.1000000000000001E-10</v>
      </c>
      <c r="B8" t="s">
        <v>640</v>
      </c>
      <c r="C8" s="4">
        <v>16</v>
      </c>
      <c r="D8" s="4">
        <v>7</v>
      </c>
      <c r="E8" s="4">
        <v>18</v>
      </c>
      <c r="F8" s="4">
        <v>41</v>
      </c>
      <c r="G8" s="4">
        <v>290</v>
      </c>
      <c r="H8" s="4">
        <v>285.10000000000002</v>
      </c>
      <c r="I8" s="34">
        <v>69560.593775661124</v>
      </c>
      <c r="J8" s="35" t="s">
        <v>1234</v>
      </c>
      <c r="K8" s="35">
        <v>32.959537572254334</v>
      </c>
      <c r="L8" s="35">
        <v>32.171158700388411</v>
      </c>
      <c r="M8" s="35">
        <v>17.713205707226006</v>
      </c>
      <c r="N8" s="4">
        <v>2.2000000000000002</v>
      </c>
      <c r="O8" s="4">
        <v>-77.333608077477848</v>
      </c>
      <c r="P8" s="35">
        <v>1.2276394247632409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 xml:space="preserve"> </v>
      </c>
      <c r="V8" s="37" t="str">
        <f t="shared" ref="V8:V36" si="10">IF(ISERROR((IF(((J8/$J$6-1))&lt;($V$5/100),((J8/$J$6-1)),"")))=TRUE," ",((IF(((J8/$J$6-1))&lt;($V$5/100),((J8/$J$6-1)),""))))</f>
        <v xml:space="preserve"> </v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>
        <f t="shared" ref="AL8:AL36" si="22">IF(ISERROR((IF(O8&lt;$AL$5,O8+A8," ")))=TRUE," ",((IF(O8&lt;$AL$5,O8+A8," "))))</f>
        <v>-77.333608077367842</v>
      </c>
      <c r="AM8" s="1" t="str">
        <f t="shared" si="3"/>
        <v xml:space="preserve"> </v>
      </c>
      <c r="AN8" s="1">
        <f t="shared" si="4"/>
        <v>4</v>
      </c>
      <c r="AO8" t="s">
        <v>640</v>
      </c>
      <c r="AP8" t="s">
        <v>1244</v>
      </c>
      <c r="AQ8" s="22" t="e">
        <v>#VALUE!</v>
      </c>
      <c r="AR8" s="21">
        <v>-267.73389318259819</v>
      </c>
      <c r="AS8">
        <v>1.7186951946685403</v>
      </c>
      <c r="AT8" t="e">
        <v>#VALUE!</v>
      </c>
      <c r="AU8">
        <v>267.73389318259819</v>
      </c>
      <c r="AV8" t="s">
        <v>1847</v>
      </c>
    </row>
    <row r="9" spans="1:48" x14ac:dyDescent="0.25">
      <c r="A9" s="14">
        <v>1.2E-10</v>
      </c>
      <c r="B9" t="s">
        <v>623</v>
      </c>
      <c r="C9" s="4">
        <v>21</v>
      </c>
      <c r="D9" s="4">
        <v>1</v>
      </c>
      <c r="E9" s="4">
        <v>8</v>
      </c>
      <c r="F9" s="4">
        <v>30</v>
      </c>
      <c r="G9" s="4">
        <v>220</v>
      </c>
      <c r="H9" s="4">
        <v>198.24</v>
      </c>
      <c r="I9" s="34">
        <v>99501.735404511346</v>
      </c>
      <c r="J9" s="35">
        <v>12.094442071868707</v>
      </c>
      <c r="K9" s="35">
        <v>9.9939503932244396</v>
      </c>
      <c r="L9" s="35" t="s">
        <v>1234</v>
      </c>
      <c r="M9" s="35" t="s">
        <v>1234</v>
      </c>
      <c r="N9" s="4">
        <v>16.391000000000002</v>
      </c>
      <c r="O9" s="4">
        <v>-12.952734997344661</v>
      </c>
      <c r="P9" s="35">
        <v>5.1185431799838579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0.10976594039441488</v>
      </c>
      <c r="T9" s="37" t="str">
        <f t="shared" si="8"/>
        <v/>
      </c>
      <c r="U9" s="37" t="str">
        <f t="shared" si="9"/>
        <v/>
      </c>
      <c r="V9" s="37">
        <f t="shared" si="10"/>
        <v>-0.23933244035352363</v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>
        <f t="shared" si="13"/>
        <v>3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11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5.1185431801038579</v>
      </c>
      <c r="AH9" s="38" t="str">
        <f t="shared" si="18"/>
        <v xml:space="preserve"> </v>
      </c>
      <c r="AI9" s="1">
        <f t="shared" si="19"/>
        <v>2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623</v>
      </c>
      <c r="AP9" t="s">
        <v>1239</v>
      </c>
      <c r="AQ9" s="22">
        <v>23.933244035352363</v>
      </c>
      <c r="AR9" s="21" t="e">
        <v>#VALUE!</v>
      </c>
      <c r="AS9">
        <v>10.976594027441489</v>
      </c>
      <c r="AT9">
        <v>-23.933244035352363</v>
      </c>
      <c r="AU9" t="e">
        <v>#VALUE!</v>
      </c>
      <c r="AV9" t="s">
        <v>1848</v>
      </c>
    </row>
    <row r="10" spans="1:48" x14ac:dyDescent="0.25">
      <c r="A10" s="14">
        <v>1.2999999999999999E-10</v>
      </c>
      <c r="B10" t="s">
        <v>628</v>
      </c>
      <c r="C10" s="4">
        <v>15</v>
      </c>
      <c r="D10" s="4">
        <v>4</v>
      </c>
      <c r="E10" s="4">
        <v>11</v>
      </c>
      <c r="F10" s="4">
        <v>30</v>
      </c>
      <c r="G10" s="4">
        <v>70</v>
      </c>
      <c r="H10" s="4">
        <v>67.33</v>
      </c>
      <c r="I10" s="34">
        <v>75285.436197768402</v>
      </c>
      <c r="J10" s="35">
        <v>23.977920227920226</v>
      </c>
      <c r="K10" s="35">
        <v>16.840920460230112</v>
      </c>
      <c r="L10" s="35">
        <v>11.432135266406165</v>
      </c>
      <c r="M10" s="35">
        <v>9.0904543976211496</v>
      </c>
      <c r="N10" s="4">
        <v>2.8080000000000003</v>
      </c>
      <c r="O10" s="4">
        <v>-29.799999999999994</v>
      </c>
      <c r="P10" s="35">
        <v>4.6546858755383926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4.6546858756683926</v>
      </c>
      <c r="AH10" s="38" t="str">
        <f t="shared" si="18"/>
        <v xml:space="preserve"> </v>
      </c>
      <c r="AI10" s="1">
        <f t="shared" si="19"/>
        <v>3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628</v>
      </c>
      <c r="AP10" t="s">
        <v>1241</v>
      </c>
      <c r="AQ10" s="22">
        <v>-50.806675965597691</v>
      </c>
      <c r="AR10" s="21">
        <v>-30.675542278645462</v>
      </c>
      <c r="AS10">
        <v>3.9655428486558675</v>
      </c>
      <c r="AT10">
        <v>50.806675965597691</v>
      </c>
      <c r="AU10">
        <v>30.675542278645462</v>
      </c>
      <c r="AV10" t="s">
        <v>1849</v>
      </c>
    </row>
    <row r="11" spans="1:48" x14ac:dyDescent="0.25">
      <c r="A11" s="14">
        <v>1.3999999999999998E-10</v>
      </c>
      <c r="B11" t="s">
        <v>625</v>
      </c>
      <c r="C11" s="4">
        <v>17</v>
      </c>
      <c r="D11" s="4">
        <v>1</v>
      </c>
      <c r="E11" s="4">
        <v>12</v>
      </c>
      <c r="F11" s="4">
        <v>30</v>
      </c>
      <c r="G11" s="4">
        <v>59</v>
      </c>
      <c r="H11" s="4">
        <v>52.84</v>
      </c>
      <c r="I11" s="34">
        <v>63196.798641754314</v>
      </c>
      <c r="J11" s="35">
        <v>8.348870279665034</v>
      </c>
      <c r="K11" s="35">
        <v>8.4019716966131348</v>
      </c>
      <c r="L11" s="35">
        <v>10.94088662423858</v>
      </c>
      <c r="M11" s="35">
        <v>7.2694794293860934</v>
      </c>
      <c r="N11" s="4">
        <v>6.3289999999999997</v>
      </c>
      <c r="O11" s="4">
        <v>-1.1093750000000098</v>
      </c>
      <c r="P11" s="35">
        <v>4.0045420136260415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0.11657834987504921</v>
      </c>
      <c r="T11" s="37" t="str">
        <f t="shared" si="8"/>
        <v/>
      </c>
      <c r="U11" s="37" t="str">
        <f t="shared" si="9"/>
        <v/>
      </c>
      <c r="V11" s="37">
        <f t="shared" si="10"/>
        <v>-0.47490634593146219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1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10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4.0045420137660415</v>
      </c>
      <c r="AH11" s="38" t="str">
        <f t="shared" si="18"/>
        <v xml:space="preserve"> </v>
      </c>
      <c r="AI11" s="1">
        <f t="shared" si="19"/>
        <v>6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625</v>
      </c>
      <c r="AP11" t="s">
        <v>1270</v>
      </c>
      <c r="AQ11" s="22">
        <v>47.490634593146218</v>
      </c>
      <c r="AR11" s="21">
        <v>-25.060302324519391</v>
      </c>
      <c r="AS11">
        <v>11.657834973504922</v>
      </c>
      <c r="AT11">
        <v>-47.490634593146218</v>
      </c>
      <c r="AU11">
        <v>25.060302324519391</v>
      </c>
      <c r="AV11" t="s">
        <v>1850</v>
      </c>
    </row>
    <row r="12" spans="1:48" x14ac:dyDescent="0.25">
      <c r="A12" s="14">
        <v>1.4999999999999997E-10</v>
      </c>
      <c r="B12" t="s">
        <v>634</v>
      </c>
      <c r="C12" s="4">
        <v>6</v>
      </c>
      <c r="D12" s="4">
        <v>10</v>
      </c>
      <c r="E12" s="4">
        <v>14</v>
      </c>
      <c r="F12" s="4">
        <v>30</v>
      </c>
      <c r="G12" s="4">
        <v>94.5</v>
      </c>
      <c r="H12" s="4">
        <v>91</v>
      </c>
      <c r="I12" s="34">
        <v>27917.415046468781</v>
      </c>
      <c r="J12" s="35">
        <v>33.678756476683937</v>
      </c>
      <c r="K12" s="35">
        <v>28.688524590163933</v>
      </c>
      <c r="L12" s="35">
        <v>16.81495164385705</v>
      </c>
      <c r="M12" s="35">
        <v>14.854167543867314</v>
      </c>
      <c r="N12" s="4">
        <v>2.702</v>
      </c>
      <c r="O12" s="4">
        <v>-19.917012448132784</v>
      </c>
      <c r="P12" s="35">
        <v>0.77142857142857146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634</v>
      </c>
      <c r="AP12" t="s">
        <v>1235</v>
      </c>
      <c r="AQ12" s="22">
        <v>-111.81909300830486</v>
      </c>
      <c r="AR12" s="21">
        <v>-92.204069777506277</v>
      </c>
      <c r="AS12">
        <v>3.8461538461538547</v>
      </c>
      <c r="AT12">
        <v>111.81909300830486</v>
      </c>
      <c r="AU12">
        <v>92.204069777506277</v>
      </c>
      <c r="AV12" t="s">
        <v>1851</v>
      </c>
    </row>
    <row r="13" spans="1:48" x14ac:dyDescent="0.25">
      <c r="A13" s="14">
        <v>1.5999999999999996E-10</v>
      </c>
      <c r="B13" t="s">
        <v>626</v>
      </c>
      <c r="C13" s="4">
        <v>12</v>
      </c>
      <c r="D13" s="4">
        <v>3</v>
      </c>
      <c r="E13" s="4">
        <v>16</v>
      </c>
      <c r="F13" s="4">
        <v>31</v>
      </c>
      <c r="G13" s="4">
        <v>75</v>
      </c>
      <c r="H13" s="4">
        <v>71.28</v>
      </c>
      <c r="I13" s="34">
        <v>56018.867323739403</v>
      </c>
      <c r="J13" s="35">
        <v>12.934131736526947</v>
      </c>
      <c r="K13" s="35">
        <v>8.6326753058011381</v>
      </c>
      <c r="L13" s="35">
        <v>8.3160336558814532</v>
      </c>
      <c r="M13" s="35">
        <v>6.8110588228354461</v>
      </c>
      <c r="N13" s="4">
        <v>5.5110000000000001</v>
      </c>
      <c r="O13" s="4">
        <v>-25.57731262660365</v>
      </c>
      <c r="P13" s="35">
        <v>3.6237373737373737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-0.18652101802577481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4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3.6237373738973737</v>
      </c>
      <c r="AH13" s="38" t="str">
        <f t="shared" si="18"/>
        <v xml:space="preserve"> </v>
      </c>
      <c r="AI13" s="1">
        <f t="shared" si="19"/>
        <v>8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626</v>
      </c>
      <c r="AP13" t="s">
        <v>1244</v>
      </c>
      <c r="AQ13" s="22">
        <v>18.65210180257748</v>
      </c>
      <c r="AR13" s="21">
        <v>4.9431989504972185</v>
      </c>
      <c r="AS13">
        <v>5.2188552188552118</v>
      </c>
      <c r="AT13">
        <v>-18.65210180257748</v>
      </c>
      <c r="AU13">
        <v>-4.9431989504972185</v>
      </c>
      <c r="AV13" t="s">
        <v>1852</v>
      </c>
    </row>
    <row r="14" spans="1:48" x14ac:dyDescent="0.25">
      <c r="A14" s="14">
        <v>1.6999999999999996E-10</v>
      </c>
      <c r="B14" t="s">
        <v>648</v>
      </c>
      <c r="C14" s="4">
        <v>11</v>
      </c>
      <c r="D14" s="4">
        <v>1</v>
      </c>
      <c r="E14" s="4">
        <v>20</v>
      </c>
      <c r="F14" s="4">
        <v>32</v>
      </c>
      <c r="G14" s="4">
        <v>124</v>
      </c>
      <c r="H14" s="4">
        <v>121.6</v>
      </c>
      <c r="I14" s="34">
        <v>29608.051838708274</v>
      </c>
      <c r="J14" s="35" t="s">
        <v>1234</v>
      </c>
      <c r="K14" s="35">
        <v>14.545454545454545</v>
      </c>
      <c r="L14" s="35">
        <v>8.950199294479452</v>
      </c>
      <c r="M14" s="35">
        <v>5.5854753796075043</v>
      </c>
      <c r="N14" s="4">
        <v>0.64</v>
      </c>
      <c r="O14" s="4">
        <v>-90.947666195190962</v>
      </c>
      <c r="P14" s="35">
        <v>2.4950657894736845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 xml:space="preserve"> </v>
      </c>
      <c r="V14" s="37" t="str">
        <f t="shared" si="10"/>
        <v xml:space="preserve"> </v>
      </c>
      <c r="W14" s="37" t="str">
        <f t="shared" si="11"/>
        <v/>
      </c>
      <c r="X14" s="37" t="str">
        <f t="shared" si="12"/>
        <v/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 t="str">
        <f t="shared" si="14"/>
        <v xml:space="preserve"> 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 t="str">
        <f t="shared" si="17"/>
        <v xml:space="preserve"> </v>
      </c>
      <c r="AH14" s="38" t="str">
        <f t="shared" si="18"/>
        <v xml:space="preserve"> </v>
      </c>
      <c r="AI14" s="1" t="str">
        <f t="shared" si="19"/>
        <v xml:space="preserve"> </v>
      </c>
      <c r="AJ14" s="1" t="str">
        <f t="shared" si="20"/>
        <v xml:space="preserve"> </v>
      </c>
      <c r="AK14" s="25" t="str">
        <f t="shared" si="21"/>
        <v xml:space="preserve"> </v>
      </c>
      <c r="AL14" s="25">
        <f t="shared" si="22"/>
        <v>-90.947666195020958</v>
      </c>
      <c r="AM14" s="1" t="str">
        <f t="shared" si="3"/>
        <v xml:space="preserve"> </v>
      </c>
      <c r="AN14" s="1">
        <f t="shared" si="4"/>
        <v>5</v>
      </c>
      <c r="AO14" t="s">
        <v>648</v>
      </c>
      <c r="AP14" t="s">
        <v>1244</v>
      </c>
      <c r="AQ14" s="22" t="e">
        <v>#VALUE!</v>
      </c>
      <c r="AR14" s="21">
        <v>-2.3056602334728948</v>
      </c>
      <c r="AS14">
        <v>1.9736842105263275</v>
      </c>
      <c r="AT14" t="e">
        <v>#VALUE!</v>
      </c>
      <c r="AU14">
        <v>2.3056602334728948</v>
      </c>
      <c r="AV14" t="s">
        <v>1853</v>
      </c>
    </row>
    <row r="15" spans="1:48" x14ac:dyDescent="0.25">
      <c r="A15" s="14">
        <v>1.7999999999999995E-10</v>
      </c>
      <c r="B15" t="s">
        <v>644</v>
      </c>
      <c r="C15" s="4">
        <v>17</v>
      </c>
      <c r="D15" s="4">
        <v>2</v>
      </c>
      <c r="E15" s="4">
        <v>10</v>
      </c>
      <c r="F15" s="4">
        <v>29</v>
      </c>
      <c r="G15" s="4">
        <v>63</v>
      </c>
      <c r="H15" s="4">
        <v>59.04</v>
      </c>
      <c r="I15" s="34">
        <v>76894.878345136298</v>
      </c>
      <c r="J15" s="35">
        <v>21.666055045871559</v>
      </c>
      <c r="K15" s="35">
        <v>9.49501447410743</v>
      </c>
      <c r="L15" s="35">
        <v>3.4941155996892932</v>
      </c>
      <c r="M15" s="35">
        <v>2.5883992645161453</v>
      </c>
      <c r="N15" s="4">
        <v>2.7250000000000001</v>
      </c>
      <c r="O15" s="4">
        <v>-55.488402482848741</v>
      </c>
      <c r="P15" s="35">
        <v>3.7195121951219519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-0.60060352669601558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3.7195121953019519</v>
      </c>
      <c r="AH15" s="38" t="str">
        <f t="shared" si="18"/>
        <v xml:space="preserve"> </v>
      </c>
      <c r="AI15" s="1">
        <f t="shared" si="19"/>
        <v>7</v>
      </c>
      <c r="AJ15" s="1" t="str">
        <f t="shared" si="20"/>
        <v xml:space="preserve"> </v>
      </c>
      <c r="AK15" s="25" t="str">
        <f t="shared" si="21"/>
        <v xml:space="preserve"> </v>
      </c>
      <c r="AL15" s="25">
        <f t="shared" si="22"/>
        <v>-55.488402482668739</v>
      </c>
      <c r="AM15" s="1" t="str">
        <f t="shared" si="3"/>
        <v xml:space="preserve"> </v>
      </c>
      <c r="AN15" s="1">
        <f t="shared" si="4"/>
        <v>2</v>
      </c>
      <c r="AO15" t="s">
        <v>644</v>
      </c>
      <c r="AP15" t="s">
        <v>1244</v>
      </c>
      <c r="AQ15" s="22">
        <v>-36.266436442263462</v>
      </c>
      <c r="AR15" s="21">
        <v>60.060352669601556</v>
      </c>
      <c r="AS15">
        <v>6.7073170731707377</v>
      </c>
      <c r="AT15">
        <v>36.266436442263462</v>
      </c>
      <c r="AU15">
        <v>-60.060352669601556</v>
      </c>
      <c r="AV15" t="s">
        <v>1854</v>
      </c>
    </row>
    <row r="16" spans="1:48" x14ac:dyDescent="0.25">
      <c r="A16" s="14">
        <v>1.8999999999999994E-10</v>
      </c>
      <c r="B16" t="s">
        <v>646</v>
      </c>
      <c r="C16" s="4">
        <v>14</v>
      </c>
      <c r="D16" s="4">
        <v>0</v>
      </c>
      <c r="E16" s="4">
        <v>13</v>
      </c>
      <c r="F16" s="4">
        <v>27</v>
      </c>
      <c r="G16" s="4">
        <v>153</v>
      </c>
      <c r="H16" s="4">
        <v>135.6</v>
      </c>
      <c r="I16" s="34">
        <v>31365.091629915474</v>
      </c>
      <c r="J16" s="35">
        <v>21.220657276995304</v>
      </c>
      <c r="K16" s="35">
        <v>20.570388349514559</v>
      </c>
      <c r="L16" s="35">
        <v>14.386139173341725</v>
      </c>
      <c r="M16" s="35">
        <v>13.909092503903304</v>
      </c>
      <c r="N16" s="4">
        <v>6.3900000000000006</v>
      </c>
      <c r="O16" s="4">
        <v>5.9701492537313481</v>
      </c>
      <c r="P16" s="35">
        <v>2.3923303834808265</v>
      </c>
      <c r="Q16" s="36" t="str">
        <f t="shared" si="5"/>
        <v xml:space="preserve"> </v>
      </c>
      <c r="R16" s="36" t="str">
        <f t="shared" si="6"/>
        <v xml:space="preserve"> </v>
      </c>
      <c r="S16" s="37">
        <f t="shared" si="7"/>
        <v>0.12831858426079654</v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>
        <f t="shared" si="2"/>
        <v>9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 t="str">
        <f t="shared" si="17"/>
        <v xml:space="preserve"> </v>
      </c>
      <c r="AH16" s="38" t="str">
        <f t="shared" si="18"/>
        <v xml:space="preserve"> </v>
      </c>
      <c r="AI16" s="1" t="str">
        <f t="shared" si="19"/>
        <v xml:space="preserve"> 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646</v>
      </c>
      <c r="AP16" t="s">
        <v>1239</v>
      </c>
      <c r="AQ16" s="22">
        <v>-33.465152745918992</v>
      </c>
      <c r="AR16" s="21">
        <v>-64.441418332121387</v>
      </c>
      <c r="AS16">
        <v>12.831858407079654</v>
      </c>
      <c r="AT16">
        <v>33.465152745918992</v>
      </c>
      <c r="AU16">
        <v>64.441418332121387</v>
      </c>
      <c r="AV16" t="s">
        <v>1855</v>
      </c>
    </row>
    <row r="17" spans="1:48" x14ac:dyDescent="0.25">
      <c r="A17" s="14">
        <v>1.9999999999999993E-10</v>
      </c>
      <c r="B17" t="s">
        <v>627</v>
      </c>
      <c r="C17" s="4">
        <v>1</v>
      </c>
      <c r="D17" s="4">
        <v>16</v>
      </c>
      <c r="E17" s="4">
        <v>12</v>
      </c>
      <c r="F17" s="4">
        <v>29</v>
      </c>
      <c r="G17" s="4">
        <v>7.809999942779541</v>
      </c>
      <c r="H17" s="4">
        <v>9.16</v>
      </c>
      <c r="I17" s="34">
        <v>23047.379377025722</v>
      </c>
      <c r="J17" s="35">
        <v>35.366795366795365</v>
      </c>
      <c r="K17" s="35">
        <v>22.786069651741293</v>
      </c>
      <c r="L17" s="35" t="s">
        <v>1234</v>
      </c>
      <c r="M17" s="35" t="s">
        <v>1234</v>
      </c>
      <c r="N17" s="4">
        <v>0.25900000000000001</v>
      </c>
      <c r="O17" s="4">
        <v>-10.380622837370233</v>
      </c>
      <c r="P17" s="35">
        <v>0.54585152838427942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>IF(ISERROR((IF((G17/H17-1)&lt;($T$5/100),(G17/H17-1)+A17,"")))=TRUE," ",((IF((G17/H17-1)&lt;($T$5/100),(G17/H17-1)+A17,""))))</f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627</v>
      </c>
      <c r="AP17" t="s">
        <v>1239</v>
      </c>
      <c r="AQ17" s="22">
        <v>-122.43584089546897</v>
      </c>
      <c r="AR17" s="21" t="e">
        <v>#VALUE!</v>
      </c>
      <c r="AS17">
        <v>-14.737991891053049</v>
      </c>
      <c r="AT17">
        <v>122.43584089546897</v>
      </c>
      <c r="AU17" t="e">
        <v>#VALUE!</v>
      </c>
      <c r="AV17" t="s">
        <v>1856</v>
      </c>
    </row>
    <row r="18" spans="1:48" x14ac:dyDescent="0.25">
      <c r="A18" s="14">
        <v>2.0999999999999992E-10</v>
      </c>
      <c r="B18" t="s">
        <v>1189</v>
      </c>
      <c r="C18" s="4">
        <v>15</v>
      </c>
      <c r="D18" s="4">
        <v>1</v>
      </c>
      <c r="E18" s="4">
        <v>2</v>
      </c>
      <c r="F18" s="4">
        <v>18</v>
      </c>
      <c r="G18" s="4">
        <v>137.5</v>
      </c>
      <c r="H18" s="4">
        <v>135.85</v>
      </c>
      <c r="I18" s="34">
        <v>34535.589703983132</v>
      </c>
      <c r="J18" s="35" t="s">
        <v>1234</v>
      </c>
      <c r="K18" s="35" t="s">
        <v>1234</v>
      </c>
      <c r="L18" s="35" t="s">
        <v>1234</v>
      </c>
      <c r="M18" s="35" t="s">
        <v>1234</v>
      </c>
      <c r="N18" s="4">
        <v>-3.9180000000000001</v>
      </c>
      <c r="O18" s="4">
        <v>-6.7284118768727836</v>
      </c>
      <c r="P18" s="35">
        <v>0</v>
      </c>
      <c r="Q18" s="36">
        <f t="shared" si="5"/>
        <v>83.333333333543322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 xml:space="preserve"> </v>
      </c>
      <c r="V18" s="37" t="str">
        <f t="shared" si="10"/>
        <v xml:space="preserve"> </v>
      </c>
      <c r="W18" s="37" t="str">
        <f t="shared" si="11"/>
        <v xml:space="preserve"> </v>
      </c>
      <c r="X18" s="37" t="str">
        <f t="shared" si="12"/>
        <v xml:space="preserve"> </v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>
        <f t="shared" si="23"/>
        <v>2</v>
      </c>
      <c r="AF18" s="1" t="str">
        <f t="shared" si="16"/>
        <v xml:space="preserve"> </v>
      </c>
      <c r="AG18" s="38" t="str">
        <f t="shared" si="17"/>
        <v xml:space="preserve"> </v>
      </c>
      <c r="AH18" s="38" t="str">
        <f t="shared" si="18"/>
        <v xml:space="preserve"> </v>
      </c>
      <c r="AI18" s="1" t="str">
        <f t="shared" si="19"/>
        <v xml:space="preserve"> 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1189</v>
      </c>
      <c r="AP18" t="s">
        <v>1244</v>
      </c>
      <c r="AQ18" s="22" t="e">
        <v>#VALUE!</v>
      </c>
      <c r="AR18" s="21" t="e">
        <v>#VALUE!</v>
      </c>
      <c r="AS18">
        <v>1.2145748987854255</v>
      </c>
      <c r="AT18" t="e">
        <v>#VALUE!</v>
      </c>
      <c r="AU18" t="e">
        <v>#VALUE!</v>
      </c>
      <c r="AV18" t="s">
        <v>1857</v>
      </c>
    </row>
    <row r="19" spans="1:48" x14ac:dyDescent="0.25">
      <c r="A19" s="14">
        <v>2.1999999999999991E-10</v>
      </c>
      <c r="B19" t="s">
        <v>642</v>
      </c>
      <c r="C19" s="4">
        <v>22</v>
      </c>
      <c r="D19" s="4">
        <v>1</v>
      </c>
      <c r="E19" s="4">
        <v>5</v>
      </c>
      <c r="F19" s="4">
        <v>28</v>
      </c>
      <c r="G19" s="4">
        <v>47.150001525878906</v>
      </c>
      <c r="H19" s="4">
        <v>43.31</v>
      </c>
      <c r="I19" s="34">
        <v>65330.139237338095</v>
      </c>
      <c r="J19" s="35">
        <v>17.584246853430777</v>
      </c>
      <c r="K19" s="35">
        <v>15.772032046613257</v>
      </c>
      <c r="L19" s="35">
        <v>8.0189630186002745</v>
      </c>
      <c r="M19" s="35">
        <v>7.3923738739070535</v>
      </c>
      <c r="N19" s="4">
        <v>2.4630000000000001</v>
      </c>
      <c r="O19" s="4">
        <v>12.311901504787961</v>
      </c>
      <c r="P19" s="35">
        <v>3.1955668436850613</v>
      </c>
      <c r="Q19" s="36">
        <f t="shared" si="5"/>
        <v>78.571428571648568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>
        <f t="shared" si="23"/>
        <v>4</v>
      </c>
      <c r="AF19" s="1" t="str">
        <f t="shared" si="16"/>
        <v xml:space="preserve"> </v>
      </c>
      <c r="AG19" s="38">
        <f t="shared" si="17"/>
        <v>3.1955668439050613</v>
      </c>
      <c r="AH19" s="38" t="str">
        <f t="shared" si="18"/>
        <v xml:space="preserve"> </v>
      </c>
      <c r="AI19" s="1">
        <f t="shared" si="19"/>
        <v>12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642</v>
      </c>
      <c r="AP19" t="s">
        <v>1237</v>
      </c>
      <c r="AQ19" s="22">
        <v>-10.594321447303745</v>
      </c>
      <c r="AR19" s="21">
        <v>8.3388783854541071</v>
      </c>
      <c r="AS19">
        <v>8.8663161530337256</v>
      </c>
      <c r="AT19">
        <v>10.594321447303745</v>
      </c>
      <c r="AU19">
        <v>-8.3388783854541071</v>
      </c>
      <c r="AV19" t="s">
        <v>1858</v>
      </c>
    </row>
    <row r="20" spans="1:48" x14ac:dyDescent="0.25">
      <c r="A20" s="14">
        <v>2.299999999999999E-10</v>
      </c>
      <c r="B20" t="s">
        <v>641</v>
      </c>
      <c r="C20" s="4">
        <v>24</v>
      </c>
      <c r="D20" s="4">
        <v>0</v>
      </c>
      <c r="E20" s="4">
        <v>5</v>
      </c>
      <c r="F20" s="4">
        <v>29</v>
      </c>
      <c r="G20" s="4">
        <v>19.75</v>
      </c>
      <c r="H20" s="4">
        <v>15.105</v>
      </c>
      <c r="I20" s="34">
        <v>87557.632889891611</v>
      </c>
      <c r="J20" s="35">
        <v>14.236569274269558</v>
      </c>
      <c r="K20" s="35">
        <v>13.426666666666668</v>
      </c>
      <c r="L20" s="35">
        <v>7.1091988763741467</v>
      </c>
      <c r="M20" s="35">
        <v>6.7612577010286472</v>
      </c>
      <c r="N20" s="4">
        <v>1.0609999999999999</v>
      </c>
      <c r="O20" s="4">
        <v>2.710551790900293</v>
      </c>
      <c r="P20" s="35">
        <v>4.0383978814961932</v>
      </c>
      <c r="Q20" s="36">
        <f t="shared" si="5"/>
        <v>82.758620689885177</v>
      </c>
      <c r="R20" s="36" t="str">
        <f t="shared" si="6"/>
        <v xml:space="preserve"> </v>
      </c>
      <c r="S20" s="37">
        <f t="shared" si="7"/>
        <v>0.30751406841934137</v>
      </c>
      <c r="T20" s="37" t="str">
        <f t="shared" si="8"/>
        <v/>
      </c>
      <c r="U20" s="37" t="str">
        <f t="shared" si="9"/>
        <v/>
      </c>
      <c r="V20" s="37">
        <f t="shared" si="10"/>
        <v>-0.10460554168222147</v>
      </c>
      <c r="W20" s="37" t="str">
        <f t="shared" si="11"/>
        <v/>
      </c>
      <c r="X20" s="37">
        <f t="shared" si="12"/>
        <v>-0.18737978803764554</v>
      </c>
      <c r="Y20" s="1" t="str">
        <f t="shared" si="0"/>
        <v xml:space="preserve"> </v>
      </c>
      <c r="Z20" s="1">
        <f t="shared" si="13"/>
        <v>5</v>
      </c>
      <c r="AA20" s="1" t="str">
        <f t="shared" si="1"/>
        <v xml:space="preserve"> </v>
      </c>
      <c r="AB20" s="1">
        <f t="shared" si="14"/>
        <v>4</v>
      </c>
      <c r="AC20" s="1">
        <f t="shared" si="2"/>
        <v>2</v>
      </c>
      <c r="AD20" s="1" t="str">
        <f t="shared" si="15"/>
        <v xml:space="preserve"> </v>
      </c>
      <c r="AE20" s="1">
        <f t="shared" si="23"/>
        <v>3</v>
      </c>
      <c r="AF20" s="1" t="str">
        <f t="shared" si="16"/>
        <v xml:space="preserve"> </v>
      </c>
      <c r="AG20" s="38">
        <f t="shared" si="17"/>
        <v>4.0383978817261932</v>
      </c>
      <c r="AH20" s="38" t="str">
        <f t="shared" si="18"/>
        <v xml:space="preserve"> </v>
      </c>
      <c r="AI20" s="1">
        <f t="shared" si="19"/>
        <v>5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641</v>
      </c>
      <c r="AP20" t="s">
        <v>1328</v>
      </c>
      <c r="AQ20" s="22">
        <v>10.460554168222147</v>
      </c>
      <c r="AR20" s="21">
        <v>18.737978803764555</v>
      </c>
      <c r="AS20">
        <v>30.751406818934136</v>
      </c>
      <c r="AT20">
        <v>-10.460554168222147</v>
      </c>
      <c r="AU20">
        <v>-18.737978803764555</v>
      </c>
      <c r="AV20" t="s">
        <v>1859</v>
      </c>
    </row>
    <row r="21" spans="1:48" x14ac:dyDescent="0.25">
      <c r="A21" s="14">
        <v>2.399999999999999E-10</v>
      </c>
      <c r="B21" t="s">
        <v>1190</v>
      </c>
      <c r="C21" s="4">
        <v>16</v>
      </c>
      <c r="D21" s="4">
        <v>5</v>
      </c>
      <c r="E21" s="4">
        <v>7</v>
      </c>
      <c r="F21" s="4">
        <v>28</v>
      </c>
      <c r="G21" s="4">
        <v>45</v>
      </c>
      <c r="H21" s="4">
        <v>41.7</v>
      </c>
      <c r="I21" s="34">
        <v>18267.664920701634</v>
      </c>
      <c r="J21" s="35">
        <v>20.582428430404736</v>
      </c>
      <c r="K21" s="35">
        <v>25.457875457875456</v>
      </c>
      <c r="L21" s="35">
        <v>36.406243496076698</v>
      </c>
      <c r="M21" s="35">
        <v>37.07643108718721</v>
      </c>
      <c r="N21" s="4">
        <v>2.0260000000000002</v>
      </c>
      <c r="O21" s="4">
        <v>31.98697068403909</v>
      </c>
      <c r="P21" s="35">
        <v>2.333333333333333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3.1614322261896941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1190</v>
      </c>
      <c r="AP21" t="s">
        <v>1248</v>
      </c>
      <c r="AQ21" s="22">
        <v>-29.451077715858332</v>
      </c>
      <c r="AR21" s="21">
        <v>-316.14322261896939</v>
      </c>
      <c r="AS21">
        <v>7.9136690647481966</v>
      </c>
      <c r="AT21">
        <v>29.451077715858332</v>
      </c>
      <c r="AU21">
        <v>316.14322261896939</v>
      </c>
      <c r="AV21" t="s">
        <v>1860</v>
      </c>
    </row>
    <row r="22" spans="1:48" x14ac:dyDescent="0.25">
      <c r="A22" s="14">
        <v>2.4999999999999991E-10</v>
      </c>
      <c r="B22" t="s">
        <v>633</v>
      </c>
      <c r="C22" s="4">
        <v>19</v>
      </c>
      <c r="D22" s="4">
        <v>1</v>
      </c>
      <c r="E22" s="4">
        <v>8</v>
      </c>
      <c r="F22" s="4">
        <v>28</v>
      </c>
      <c r="G22" s="4">
        <v>11</v>
      </c>
      <c r="H22" s="4">
        <v>8.7680000000000007</v>
      </c>
      <c r="I22" s="34">
        <v>28193.866163532668</v>
      </c>
      <c r="J22" s="35">
        <v>14.421052631578949</v>
      </c>
      <c r="K22" s="35">
        <v>12.762736535662301</v>
      </c>
      <c r="L22" s="35">
        <v>7.9844163501877041</v>
      </c>
      <c r="M22" s="35">
        <v>7.6966345859664154</v>
      </c>
      <c r="N22" s="4">
        <v>0.60799999999999998</v>
      </c>
      <c r="O22" s="4">
        <v>-9.2537313432835901</v>
      </c>
      <c r="P22" s="35">
        <v>5.6455291970802914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0.25456204404562044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3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>
        <f t="shared" si="17"/>
        <v>5.6455291973302915</v>
      </c>
      <c r="AH22" s="38" t="str">
        <f t="shared" si="18"/>
        <v xml:space="preserve"> </v>
      </c>
      <c r="AI22" s="1">
        <f t="shared" si="19"/>
        <v>1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633</v>
      </c>
      <c r="AP22" t="s">
        <v>1246</v>
      </c>
      <c r="AQ22" s="22">
        <v>9.3002649678932787</v>
      </c>
      <c r="AR22" s="21">
        <v>8.7337656504778991</v>
      </c>
      <c r="AS22">
        <v>25.456204379562042</v>
      </c>
      <c r="AT22">
        <v>-9.3002649678932787</v>
      </c>
      <c r="AU22">
        <v>-8.7337656504778991</v>
      </c>
      <c r="AV22" t="s">
        <v>1861</v>
      </c>
    </row>
    <row r="23" spans="1:48" x14ac:dyDescent="0.25">
      <c r="A23" s="14">
        <v>2.5999999999999993E-10</v>
      </c>
      <c r="B23" t="s">
        <v>643</v>
      </c>
      <c r="C23" s="4">
        <v>17</v>
      </c>
      <c r="D23" s="4">
        <v>1</v>
      </c>
      <c r="E23" s="4">
        <v>6</v>
      </c>
      <c r="F23" s="4">
        <v>24</v>
      </c>
      <c r="G23" s="4">
        <v>84.5</v>
      </c>
      <c r="H23" s="4">
        <v>68.760000000000005</v>
      </c>
      <c r="I23" s="34">
        <v>24516.234561327288</v>
      </c>
      <c r="J23" s="35">
        <v>14.87667676330593</v>
      </c>
      <c r="K23" s="35">
        <v>13.941605839416058</v>
      </c>
      <c r="L23" s="35">
        <v>8.4061220091089872</v>
      </c>
      <c r="M23" s="35">
        <v>8.1318437709434797</v>
      </c>
      <c r="N23" s="4">
        <v>4.6219999999999999</v>
      </c>
      <c r="O23" s="4">
        <v>2.2566371681415802</v>
      </c>
      <c r="P23" s="35">
        <v>1.9866201279813847</v>
      </c>
      <c r="Q23" s="36">
        <f t="shared" si="5"/>
        <v>70.83333333359333</v>
      </c>
      <c r="R23" s="36" t="str">
        <f t="shared" si="6"/>
        <v xml:space="preserve"> </v>
      </c>
      <c r="S23" s="37">
        <f t="shared" si="7"/>
        <v>0.22891215849152988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4</v>
      </c>
      <c r="AD23" s="1" t="str">
        <f t="shared" si="15"/>
        <v xml:space="preserve"> </v>
      </c>
      <c r="AE23" s="1">
        <f t="shared" si="23"/>
        <v>6</v>
      </c>
      <c r="AF23" s="1" t="str">
        <f t="shared" si="16"/>
        <v xml:space="preserve"> </v>
      </c>
      <c r="AG23" s="38" t="str">
        <f t="shared" si="17"/>
        <v xml:space="preserve"> </v>
      </c>
      <c r="AH23" s="38" t="str">
        <f t="shared" si="18"/>
        <v xml:space="preserve"> </v>
      </c>
      <c r="AI23" s="1" t="str">
        <f t="shared" si="19"/>
        <v xml:space="preserve"> 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643</v>
      </c>
      <c r="AP23" t="s">
        <v>1270</v>
      </c>
      <c r="AQ23" s="22">
        <v>6.4346636087124542</v>
      </c>
      <c r="AR23" s="21">
        <v>3.91343993027361</v>
      </c>
      <c r="AS23">
        <v>22.89121582315299</v>
      </c>
      <c r="AT23">
        <v>-6.4346636087124542</v>
      </c>
      <c r="AU23">
        <v>-3.91343993027361</v>
      </c>
      <c r="AV23" t="s">
        <v>1862</v>
      </c>
    </row>
    <row r="24" spans="1:48" x14ac:dyDescent="0.25">
      <c r="A24" s="14">
        <v>2.6999999999999995E-10</v>
      </c>
      <c r="B24" t="s">
        <v>637</v>
      </c>
      <c r="C24" s="4">
        <v>20</v>
      </c>
      <c r="D24" s="4">
        <v>1</v>
      </c>
      <c r="E24" s="4">
        <v>3</v>
      </c>
      <c r="F24" s="4">
        <v>24</v>
      </c>
      <c r="G24" s="4">
        <v>50</v>
      </c>
      <c r="H24" s="4">
        <v>38.21</v>
      </c>
      <c r="I24" s="34">
        <v>25935.047433964304</v>
      </c>
      <c r="J24" s="35">
        <v>11.936894720399875</v>
      </c>
      <c r="K24" s="35">
        <v>10.821297082979326</v>
      </c>
      <c r="L24" s="35">
        <v>7.9841865746521119</v>
      </c>
      <c r="M24" s="35">
        <v>7.4241475563909773</v>
      </c>
      <c r="N24" s="4">
        <v>3.2010000000000001</v>
      </c>
      <c r="O24" s="4">
        <v>-5.1555555555555532</v>
      </c>
      <c r="P24" s="35">
        <v>2.2716566343889033</v>
      </c>
      <c r="Q24" s="36">
        <f t="shared" si="5"/>
        <v>83.333333333603335</v>
      </c>
      <c r="R24" s="36" t="str">
        <f t="shared" si="6"/>
        <v xml:space="preserve"> </v>
      </c>
      <c r="S24" s="37">
        <f t="shared" si="7"/>
        <v>0.30855796938803182</v>
      </c>
      <c r="T24" s="37" t="str">
        <f t="shared" si="8"/>
        <v/>
      </c>
      <c r="U24" s="37" t="str">
        <f t="shared" si="9"/>
        <v/>
      </c>
      <c r="V24" s="37">
        <f t="shared" si="10"/>
        <v>-0.24924121982912328</v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>
        <f t="shared" si="13"/>
        <v>2</v>
      </c>
      <c r="AA24" s="1" t="str">
        <f t="shared" si="1"/>
        <v xml:space="preserve"> </v>
      </c>
      <c r="AB24" s="1" t="str">
        <f t="shared" si="14"/>
        <v xml:space="preserve"> </v>
      </c>
      <c r="AC24" s="1">
        <f t="shared" si="2"/>
        <v>1</v>
      </c>
      <c r="AD24" s="1" t="str">
        <f t="shared" si="15"/>
        <v xml:space="preserve"> </v>
      </c>
      <c r="AE24" s="1">
        <f t="shared" si="23"/>
        <v>1</v>
      </c>
      <c r="AF24" s="1" t="str">
        <f t="shared" si="16"/>
        <v xml:space="preserve"> </v>
      </c>
      <c r="AG24" s="38" t="str">
        <f t="shared" si="17"/>
        <v xml:space="preserve"> </v>
      </c>
      <c r="AH24" s="38" t="str">
        <f t="shared" si="18"/>
        <v xml:space="preserve"> </v>
      </c>
      <c r="AI24" s="1" t="str">
        <f t="shared" si="19"/>
        <v xml:space="preserve"> 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637</v>
      </c>
      <c r="AP24" t="s">
        <v>1270</v>
      </c>
      <c r="AQ24" s="22">
        <v>24.924121982912329</v>
      </c>
      <c r="AR24" s="21">
        <v>8.7363921101913373</v>
      </c>
      <c r="AS24">
        <v>30.855796911803179</v>
      </c>
      <c r="AT24">
        <v>-24.924121982912329</v>
      </c>
      <c r="AU24">
        <v>-8.7363921101913373</v>
      </c>
      <c r="AV24" t="s">
        <v>1863</v>
      </c>
    </row>
    <row r="25" spans="1:48" x14ac:dyDescent="0.25">
      <c r="A25" s="14">
        <v>2.7999999999999996E-10</v>
      </c>
      <c r="B25" t="s">
        <v>635</v>
      </c>
      <c r="C25" s="4">
        <v>18</v>
      </c>
      <c r="D25" s="4">
        <v>0</v>
      </c>
      <c r="E25" s="4">
        <v>12</v>
      </c>
      <c r="F25" s="4">
        <v>30</v>
      </c>
      <c r="G25" s="4">
        <v>72.5</v>
      </c>
      <c r="H25" s="4">
        <v>66.28</v>
      </c>
      <c r="I25" s="34">
        <v>16010.080076319604</v>
      </c>
      <c r="J25" s="35">
        <v>18.628442945474983</v>
      </c>
      <c r="K25" s="35">
        <v>9.6435326640477221</v>
      </c>
      <c r="L25" s="35">
        <v>6.4097718124456051</v>
      </c>
      <c r="M25" s="35">
        <v>6.4121627706588811</v>
      </c>
      <c r="N25" s="4">
        <v>3.5580000000000003</v>
      </c>
      <c r="O25" s="4">
        <v>-43.425027826363483</v>
      </c>
      <c r="P25" s="35">
        <v>3.2543753771876882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>
        <f t="shared" si="12"/>
        <v>-0.26732811679106749</v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>
        <f t="shared" si="14"/>
        <v>3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>
        <f t="shared" si="17"/>
        <v>3.2543753774676882</v>
      </c>
      <c r="AH25" s="38" t="str">
        <f t="shared" si="18"/>
        <v xml:space="preserve"> </v>
      </c>
      <c r="AI25" s="1">
        <f t="shared" si="19"/>
        <v>10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635</v>
      </c>
      <c r="AP25" t="s">
        <v>1241</v>
      </c>
      <c r="AQ25" s="22">
        <v>-17.161685930987858</v>
      </c>
      <c r="AR25" s="21">
        <v>26.732811679106749</v>
      </c>
      <c r="AS25">
        <v>9.3844296922148462</v>
      </c>
      <c r="AT25">
        <v>17.161685930987858</v>
      </c>
      <c r="AU25">
        <v>-26.732811679106749</v>
      </c>
      <c r="AV25" t="s">
        <v>1864</v>
      </c>
    </row>
    <row r="26" spans="1:48" x14ac:dyDescent="0.25">
      <c r="A26" s="14">
        <v>2.8999999999999998E-10</v>
      </c>
      <c r="B26" t="s">
        <v>629</v>
      </c>
      <c r="C26" s="4">
        <v>9</v>
      </c>
      <c r="D26" s="4">
        <v>5</v>
      </c>
      <c r="E26" s="4">
        <v>16</v>
      </c>
      <c r="F26" s="4">
        <v>30</v>
      </c>
      <c r="G26" s="4">
        <v>94</v>
      </c>
      <c r="H26" s="4">
        <v>89.42</v>
      </c>
      <c r="I26" s="34">
        <v>44048.466501409523</v>
      </c>
      <c r="J26" s="35">
        <v>20.877889329908943</v>
      </c>
      <c r="K26" s="35">
        <v>18.781768536021843</v>
      </c>
      <c r="L26" s="35">
        <v>11.658835103750238</v>
      </c>
      <c r="M26" s="35">
        <v>11.113498907011646</v>
      </c>
      <c r="N26" s="4">
        <v>4.2830000000000004</v>
      </c>
      <c r="O26" s="4">
        <v>-20.831792975970419</v>
      </c>
      <c r="P26" s="35">
        <v>2.0700067099082977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 t="str">
        <f t="shared" si="10"/>
        <v/>
      </c>
      <c r="W26" s="37" t="str">
        <f t="shared" si="11"/>
        <v/>
      </c>
      <c r="X26" s="37" t="str">
        <f t="shared" si="12"/>
        <v/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 t="str">
        <f t="shared" si="14"/>
        <v xml:space="preserve"> 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 t="str">
        <f t="shared" si="17"/>
        <v xml:space="preserve"> </v>
      </c>
      <c r="AH26" s="38" t="str">
        <f t="shared" si="18"/>
        <v xml:space="preserve"> </v>
      </c>
      <c r="AI26" s="1" t="str">
        <f t="shared" si="19"/>
        <v xml:space="preserve"> 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629</v>
      </c>
      <c r="AP26" t="s">
        <v>1235</v>
      </c>
      <c r="AQ26" s="22">
        <v>-31.309348813121861</v>
      </c>
      <c r="AR26" s="21">
        <v>-33.26684508333404</v>
      </c>
      <c r="AS26">
        <v>5.1218966674122068</v>
      </c>
      <c r="AT26">
        <v>31.309348813121861</v>
      </c>
      <c r="AU26">
        <v>33.26684508333404</v>
      </c>
      <c r="AV26" t="s">
        <v>1865</v>
      </c>
    </row>
    <row r="27" spans="1:48" x14ac:dyDescent="0.25">
      <c r="A27" s="14">
        <v>3E-10</v>
      </c>
      <c r="B27" t="s">
        <v>645</v>
      </c>
      <c r="C27" s="4">
        <v>18</v>
      </c>
      <c r="D27" s="4">
        <v>3</v>
      </c>
      <c r="E27" s="4">
        <v>12</v>
      </c>
      <c r="F27" s="4">
        <v>33</v>
      </c>
      <c r="G27" s="4">
        <v>31</v>
      </c>
      <c r="H27" s="4">
        <v>35.5</v>
      </c>
      <c r="I27" s="34">
        <v>56438.904377519728</v>
      </c>
      <c r="J27" s="35" t="s">
        <v>1234</v>
      </c>
      <c r="K27" s="35">
        <v>35.32338308457711</v>
      </c>
      <c r="L27" s="35">
        <v>24.591592803030306</v>
      </c>
      <c r="M27" s="35">
        <v>17.210520473209879</v>
      </c>
      <c r="N27" s="4">
        <v>1.0050000000000001</v>
      </c>
      <c r="O27" s="4">
        <v>57.031250000000014</v>
      </c>
      <c r="P27" s="35">
        <v>0.74366197183098592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 xml:space="preserve"> </v>
      </c>
      <c r="V27" s="37" t="str">
        <f t="shared" si="10"/>
        <v xml:space="preserve"> </v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>
        <f t="shared" si="21"/>
        <v>57.031250000300012</v>
      </c>
      <c r="AL27" s="25" t="str">
        <f t="shared" si="22"/>
        <v xml:space="preserve"> </v>
      </c>
      <c r="AM27" s="1">
        <f t="shared" si="3"/>
        <v>2</v>
      </c>
      <c r="AN27" s="1" t="str">
        <f t="shared" si="4"/>
        <v xml:space="preserve"> </v>
      </c>
      <c r="AO27" t="s">
        <v>645</v>
      </c>
      <c r="AP27" t="s">
        <v>1252</v>
      </c>
      <c r="AQ27" s="22" t="e">
        <v>#VALUE!</v>
      </c>
      <c r="AR27" s="21">
        <v>-181.09532035320558</v>
      </c>
      <c r="AS27">
        <v>-12.676056338028175</v>
      </c>
      <c r="AT27" t="e">
        <v>#VALUE!</v>
      </c>
      <c r="AU27">
        <v>181.09532035320558</v>
      </c>
      <c r="AV27" t="s">
        <v>1866</v>
      </c>
    </row>
    <row r="28" spans="1:48" x14ac:dyDescent="0.25">
      <c r="A28" s="14">
        <v>3.1000000000000002E-10</v>
      </c>
      <c r="B28" t="s">
        <v>630</v>
      </c>
      <c r="C28" s="4">
        <v>26</v>
      </c>
      <c r="D28" s="4">
        <v>1</v>
      </c>
      <c r="E28" s="4">
        <v>11</v>
      </c>
      <c r="F28" s="4">
        <v>38</v>
      </c>
      <c r="G28" s="4">
        <v>237.48869323730469</v>
      </c>
      <c r="H28" s="4">
        <v>210.3</v>
      </c>
      <c r="I28" s="34">
        <v>133985.16544865823</v>
      </c>
      <c r="J28" s="35">
        <v>32.134957188286911</v>
      </c>
      <c r="K28" s="35">
        <v>28.97783858733241</v>
      </c>
      <c r="L28" s="35">
        <v>17.479558024972825</v>
      </c>
      <c r="M28" s="35">
        <v>16.032119697634446</v>
      </c>
      <c r="N28" s="4">
        <v>7.9670000000000005</v>
      </c>
      <c r="O28" s="4">
        <v>8.5422343324250782</v>
      </c>
      <c r="P28" s="35">
        <v>1.6287840662601161</v>
      </c>
      <c r="Q28" s="36" t="str">
        <f t="shared" si="5"/>
        <v xml:space="preserve"> </v>
      </c>
      <c r="R28" s="36" t="str">
        <f t="shared" si="6"/>
        <v xml:space="preserve"> </v>
      </c>
      <c r="S28" s="37">
        <f t="shared" si="7"/>
        <v>0.12928527485733562</v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>
        <f t="shared" si="2"/>
        <v>8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630</v>
      </c>
      <c r="AP28" t="s">
        <v>1241</v>
      </c>
      <c r="AQ28" s="22">
        <v>-102.10952533820654</v>
      </c>
      <c r="AR28" s="21">
        <v>-99.800883253756695</v>
      </c>
      <c r="AS28">
        <v>12.928527454733562</v>
      </c>
      <c r="AT28">
        <v>102.10952533820654</v>
      </c>
      <c r="AU28">
        <v>99.800883253756695</v>
      </c>
      <c r="AV28" t="s">
        <v>1620</v>
      </c>
    </row>
    <row r="29" spans="1:48" x14ac:dyDescent="0.25">
      <c r="A29" s="14">
        <v>3.2000000000000003E-10</v>
      </c>
      <c r="B29" t="s">
        <v>639</v>
      </c>
      <c r="C29" s="4">
        <v>13</v>
      </c>
      <c r="D29" s="4">
        <v>3</v>
      </c>
      <c r="E29" s="4">
        <v>9</v>
      </c>
      <c r="F29" s="4">
        <v>25</v>
      </c>
      <c r="G29" s="4">
        <v>144</v>
      </c>
      <c r="H29" s="4">
        <v>141.25</v>
      </c>
      <c r="I29" s="34">
        <v>74763.420954661255</v>
      </c>
      <c r="J29" s="35">
        <v>21.378840623581048</v>
      </c>
      <c r="K29" s="35">
        <v>20.769004558153213</v>
      </c>
      <c r="L29" s="35">
        <v>14.607275799297367</v>
      </c>
      <c r="M29" s="35">
        <v>14.219759580640314</v>
      </c>
      <c r="N29" s="4">
        <v>6.6070000000000002</v>
      </c>
      <c r="O29" s="4">
        <v>18.830935251798554</v>
      </c>
      <c r="P29" s="35">
        <v>1.023008849557522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/>
      </c>
      <c r="X29" s="37" t="str">
        <f t="shared" si="12"/>
        <v/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 t="str">
        <f t="shared" si="17"/>
        <v xml:space="preserve"> </v>
      </c>
      <c r="AH29" s="38" t="str">
        <f t="shared" si="18"/>
        <v xml:space="preserve"> </v>
      </c>
      <c r="AI29" s="1" t="str">
        <f t="shared" si="19"/>
        <v xml:space="preserve"> 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639</v>
      </c>
      <c r="AP29" t="s">
        <v>1270</v>
      </c>
      <c r="AQ29" s="22">
        <v>-34.460030719694743</v>
      </c>
      <c r="AR29" s="21">
        <v>-66.969130595930864</v>
      </c>
      <c r="AS29">
        <v>1.9469026548672552</v>
      </c>
      <c r="AT29">
        <v>34.460030719694743</v>
      </c>
      <c r="AU29">
        <v>66.969130595930864</v>
      </c>
      <c r="AV29" t="s">
        <v>1867</v>
      </c>
    </row>
    <row r="30" spans="1:48" x14ac:dyDescent="0.25">
      <c r="A30" s="14">
        <v>3.3000000000000005E-10</v>
      </c>
      <c r="B30" t="s">
        <v>1191</v>
      </c>
      <c r="C30" s="4">
        <v>4</v>
      </c>
      <c r="D30" s="4">
        <v>9</v>
      </c>
      <c r="E30" s="4">
        <v>14</v>
      </c>
      <c r="F30" s="4">
        <v>27</v>
      </c>
      <c r="G30" s="4">
        <v>192.5</v>
      </c>
      <c r="H30" s="4">
        <v>208</v>
      </c>
      <c r="I30" s="34">
        <v>13504.751109920819</v>
      </c>
      <c r="J30" s="35">
        <v>38.77703206562267</v>
      </c>
      <c r="K30" s="35">
        <v>31.857864910399755</v>
      </c>
      <c r="L30" s="35">
        <v>16.299469132698082</v>
      </c>
      <c r="M30" s="35">
        <v>14.51572566736027</v>
      </c>
      <c r="N30" s="4">
        <v>5.3639999999999999</v>
      </c>
      <c r="O30" s="4">
        <v>-48.323699421965323</v>
      </c>
      <c r="P30" s="35">
        <v>1.0610576923076922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 t="str">
        <f t="shared" si="17"/>
        <v xml:space="preserve"> </v>
      </c>
      <c r="AH30" s="38" t="str">
        <f t="shared" si="18"/>
        <v xml:space="preserve"> </v>
      </c>
      <c r="AI30" s="1" t="str">
        <f t="shared" si="19"/>
        <v xml:space="preserve"> 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1191</v>
      </c>
      <c r="AP30" t="s">
        <v>1237</v>
      </c>
      <c r="AQ30" s="22">
        <v>-143.88417569338009</v>
      </c>
      <c r="AR30" s="21">
        <v>-86.311823481331047</v>
      </c>
      <c r="AS30">
        <v>-7.4519230769230731</v>
      </c>
      <c r="AT30">
        <v>143.88417569338009</v>
      </c>
      <c r="AU30">
        <v>86.311823481331047</v>
      </c>
      <c r="AV30" t="s">
        <v>1868</v>
      </c>
    </row>
    <row r="31" spans="1:48" x14ac:dyDescent="0.25">
      <c r="A31" s="14">
        <v>3.4000000000000007E-10</v>
      </c>
      <c r="B31" t="s">
        <v>636</v>
      </c>
      <c r="C31" s="4">
        <v>16</v>
      </c>
      <c r="D31" s="4">
        <v>4</v>
      </c>
      <c r="E31" s="4">
        <v>9</v>
      </c>
      <c r="F31" s="4">
        <v>29</v>
      </c>
      <c r="G31" s="4">
        <v>265</v>
      </c>
      <c r="H31" s="4">
        <v>232.9</v>
      </c>
      <c r="I31" s="34">
        <v>39722.592054769644</v>
      </c>
      <c r="J31" s="35">
        <v>25.964325529542919</v>
      </c>
      <c r="K31" s="35">
        <v>11.467257508616447</v>
      </c>
      <c r="L31" s="35" t="s">
        <v>1234</v>
      </c>
      <c r="M31" s="35" t="s">
        <v>1234</v>
      </c>
      <c r="N31" s="4">
        <v>8.9700000000000006</v>
      </c>
      <c r="O31" s="4">
        <v>-52.714812862414327</v>
      </c>
      <c r="P31" s="35">
        <v>4.4662945470158864</v>
      </c>
      <c r="Q31" s="36" t="str">
        <f t="shared" si="5"/>
        <v xml:space="preserve"> </v>
      </c>
      <c r="R31" s="36" t="str">
        <f t="shared" si="6"/>
        <v xml:space="preserve"> </v>
      </c>
      <c r="S31" s="37">
        <f t="shared" si="7"/>
        <v>0.13782739407121511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 xml:space="preserve"> </v>
      </c>
      <c r="X31" s="37" t="str">
        <f t="shared" si="12"/>
        <v xml:space="preserve"> </v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>
        <f t="shared" si="2"/>
        <v>7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>
        <f t="shared" si="17"/>
        <v>4.4662945473558864</v>
      </c>
      <c r="AH31" s="38" t="str">
        <f t="shared" si="18"/>
        <v xml:space="preserve"> </v>
      </c>
      <c r="AI31" s="1">
        <f t="shared" si="19"/>
        <v>4</v>
      </c>
      <c r="AJ31" s="1" t="str">
        <f t="shared" si="20"/>
        <v xml:space="preserve"> </v>
      </c>
      <c r="AK31" s="25" t="str">
        <f t="shared" si="21"/>
        <v xml:space="preserve"> </v>
      </c>
      <c r="AL31" s="25">
        <f t="shared" si="22"/>
        <v>-52.714812862074325</v>
      </c>
      <c r="AM31" s="1" t="str">
        <f t="shared" si="3"/>
        <v xml:space="preserve"> </v>
      </c>
      <c r="AN31" s="1">
        <f t="shared" si="4"/>
        <v>1</v>
      </c>
      <c r="AO31" t="s">
        <v>636</v>
      </c>
      <c r="AP31" t="s">
        <v>1239</v>
      </c>
      <c r="AQ31" s="22">
        <v>-63.299968870515414</v>
      </c>
      <c r="AR31" s="21" t="e">
        <v>#VALUE!</v>
      </c>
      <c r="AS31">
        <v>13.782739373121512</v>
      </c>
      <c r="AT31">
        <v>63.299968870515414</v>
      </c>
      <c r="AU31" t="e">
        <v>#VALUE!</v>
      </c>
      <c r="AV31" t="s">
        <v>1869</v>
      </c>
    </row>
    <row r="32" spans="1:48" x14ac:dyDescent="0.25">
      <c r="A32" s="14">
        <v>3.5000000000000008E-10</v>
      </c>
      <c r="B32" t="s">
        <v>624</v>
      </c>
      <c r="C32" s="4">
        <v>20</v>
      </c>
      <c r="D32" s="4">
        <v>1</v>
      </c>
      <c r="E32" s="4">
        <v>7</v>
      </c>
      <c r="F32" s="4">
        <v>28</v>
      </c>
      <c r="G32" s="4">
        <v>40</v>
      </c>
      <c r="H32" s="4">
        <v>37.43</v>
      </c>
      <c r="I32" s="34">
        <v>30813.507685830758</v>
      </c>
      <c r="J32" s="35">
        <v>23.689873417721518</v>
      </c>
      <c r="K32" s="35">
        <v>19.194871794871794</v>
      </c>
      <c r="L32" s="35">
        <v>7.7168932031023996</v>
      </c>
      <c r="M32" s="35">
        <v>7.0555331306200904</v>
      </c>
      <c r="N32" s="4">
        <v>1.58</v>
      </c>
      <c r="O32" s="4">
        <v>-19.715447154471541</v>
      </c>
      <c r="P32" s="35">
        <v>2.4044883783061715</v>
      </c>
      <c r="Q32" s="36">
        <f t="shared" si="5"/>
        <v>71.42857142892143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>
        <f t="shared" si="12"/>
        <v>-0.11791701154459366</v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>
        <f t="shared" si="14"/>
        <v>5</v>
      </c>
      <c r="AC32" s="1" t="str">
        <f t="shared" si="2"/>
        <v xml:space="preserve"> </v>
      </c>
      <c r="AD32" s="1" t="str">
        <f t="shared" si="15"/>
        <v xml:space="preserve"> </v>
      </c>
      <c r="AE32" s="1">
        <f t="shared" si="23"/>
        <v>5</v>
      </c>
      <c r="AF32" s="1" t="str">
        <f t="shared" si="16"/>
        <v xml:space="preserve"> </v>
      </c>
      <c r="AG32" s="38" t="str">
        <f t="shared" si="17"/>
        <v xml:space="preserve"> </v>
      </c>
      <c r="AH32" s="38" t="str">
        <f t="shared" si="18"/>
        <v xml:space="preserve"> </v>
      </c>
      <c r="AI32" s="1" t="str">
        <f t="shared" si="19"/>
        <v xml:space="preserve"> 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624</v>
      </c>
      <c r="AP32" t="s">
        <v>1246</v>
      </c>
      <c r="AQ32" s="22">
        <v>-48.995035024446373</v>
      </c>
      <c r="AR32" s="21">
        <v>11.791701154459366</v>
      </c>
      <c r="AS32">
        <v>6.8661501469409636</v>
      </c>
      <c r="AT32">
        <v>48.995035024446373</v>
      </c>
      <c r="AU32">
        <v>-11.791701154459366</v>
      </c>
      <c r="AV32" t="s">
        <v>1870</v>
      </c>
    </row>
    <row r="33" spans="1:48" x14ac:dyDescent="0.25">
      <c r="A33" s="14">
        <v>3.600000000000001E-10</v>
      </c>
      <c r="B33" t="s">
        <v>638</v>
      </c>
      <c r="C33" s="4">
        <v>23</v>
      </c>
      <c r="D33" s="4">
        <v>4</v>
      </c>
      <c r="E33" s="4">
        <v>10</v>
      </c>
      <c r="F33" s="4">
        <v>37</v>
      </c>
      <c r="G33" s="4">
        <v>122.5</v>
      </c>
      <c r="H33" s="4">
        <v>104.92</v>
      </c>
      <c r="I33" s="34">
        <v>156916.35412356912</v>
      </c>
      <c r="J33" s="35">
        <v>20.192455735180911</v>
      </c>
      <c r="K33" s="35">
        <v>21.47799385875128</v>
      </c>
      <c r="L33" s="35">
        <v>15.417298772320191</v>
      </c>
      <c r="M33" s="35">
        <v>15.512088860672078</v>
      </c>
      <c r="N33" s="4">
        <v>5.1959999999999997</v>
      </c>
      <c r="O33" s="4">
        <v>1.682974559686877</v>
      </c>
      <c r="P33" s="35">
        <v>1.598360655737705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0.1675562336806253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5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638</v>
      </c>
      <c r="AP33" t="s">
        <v>1252</v>
      </c>
      <c r="AQ33" s="22">
        <v>-26.998384349418213</v>
      </c>
      <c r="AR33" s="21">
        <v>-76.228135041842492</v>
      </c>
      <c r="AS33">
        <v>16.75562333206253</v>
      </c>
      <c r="AT33">
        <v>26.998384349418213</v>
      </c>
      <c r="AU33">
        <v>76.228135041842492</v>
      </c>
      <c r="AV33" t="s">
        <v>1871</v>
      </c>
    </row>
    <row r="34" spans="1:48" x14ac:dyDescent="0.25">
      <c r="A34" s="14">
        <v>3.7000000000000012E-10</v>
      </c>
      <c r="B34" t="s">
        <v>631</v>
      </c>
      <c r="C34" s="4">
        <v>21</v>
      </c>
      <c r="D34" s="4">
        <v>1</v>
      </c>
      <c r="E34" s="4">
        <v>8</v>
      </c>
      <c r="F34" s="4">
        <v>30</v>
      </c>
      <c r="G34" s="4">
        <v>135</v>
      </c>
      <c r="H34" s="4">
        <v>123.8</v>
      </c>
      <c r="I34" s="34">
        <v>128106.99395342359</v>
      </c>
      <c r="J34" s="35">
        <v>21.977631812533286</v>
      </c>
      <c r="K34" s="35">
        <v>20.76136173067248</v>
      </c>
      <c r="L34" s="35">
        <v>17.697736864488633</v>
      </c>
      <c r="M34" s="35">
        <v>16.215772647751038</v>
      </c>
      <c r="N34" s="4">
        <v>5.9630000000000001</v>
      </c>
      <c r="O34" s="4">
        <v>18.690286624203821</v>
      </c>
      <c r="P34" s="35">
        <v>2.8465266558966071</v>
      </c>
      <c r="Q34" s="36" t="str">
        <f t="shared" si="5"/>
        <v xml:space="preserve"> 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 t="str">
        <f t="shared" si="17"/>
        <v xml:space="preserve"> </v>
      </c>
      <c r="AH34" s="38" t="str">
        <f t="shared" si="18"/>
        <v xml:space="preserve"> </v>
      </c>
      <c r="AI34" s="1" t="str">
        <f t="shared" si="19"/>
        <v xml:space="preserve"> 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631</v>
      </c>
      <c r="AP34" t="s">
        <v>1237</v>
      </c>
      <c r="AQ34" s="22">
        <v>-38.226066637114585</v>
      </c>
      <c r="AR34" s="21">
        <v>-102.29478640509831</v>
      </c>
      <c r="AS34">
        <v>9.0468497576736695</v>
      </c>
      <c r="AT34">
        <v>38.226066637114585</v>
      </c>
      <c r="AU34">
        <v>102.29478640509831</v>
      </c>
      <c r="AV34" t="s">
        <v>1872</v>
      </c>
    </row>
    <row r="35" spans="1:48" x14ac:dyDescent="0.25">
      <c r="A35" s="14">
        <v>3.8000000000000014E-10</v>
      </c>
      <c r="B35" t="s">
        <v>647</v>
      </c>
      <c r="C35" s="4">
        <v>19</v>
      </c>
      <c r="D35" s="4">
        <v>1</v>
      </c>
      <c r="E35" s="4">
        <v>7</v>
      </c>
      <c r="F35" s="4">
        <v>27</v>
      </c>
      <c r="G35" s="4">
        <v>63</v>
      </c>
      <c r="H35" s="4">
        <v>55.18</v>
      </c>
      <c r="I35" s="34">
        <v>38014.117507028488</v>
      </c>
      <c r="J35" s="35">
        <v>24.075043630017451</v>
      </c>
      <c r="K35" s="35">
        <v>20.080058224163025</v>
      </c>
      <c r="L35" s="35">
        <v>25.160973988824225</v>
      </c>
      <c r="M35" s="35">
        <v>25.260829546721581</v>
      </c>
      <c r="N35" s="4">
        <v>2.2920000000000003</v>
      </c>
      <c r="O35" s="4">
        <v>58.068965517241402</v>
      </c>
      <c r="P35" s="35">
        <v>3.1986226893802101</v>
      </c>
      <c r="Q35" s="36">
        <f t="shared" si="5"/>
        <v>70.370370370750365</v>
      </c>
      <c r="R35" s="36" t="str">
        <f t="shared" si="6"/>
        <v xml:space="preserve"> </v>
      </c>
      <c r="S35" s="37">
        <f t="shared" si="7"/>
        <v>0.14171801415310623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 t="str">
        <f t="shared" si="12"/>
        <v/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 t="str">
        <f t="shared" si="14"/>
        <v xml:space="preserve"> </v>
      </c>
      <c r="AC35" s="1">
        <f t="shared" si="2"/>
        <v>6</v>
      </c>
      <c r="AD35" s="1" t="str">
        <f t="shared" si="15"/>
        <v xml:space="preserve"> </v>
      </c>
      <c r="AE35" s="1">
        <f t="shared" si="23"/>
        <v>7</v>
      </c>
      <c r="AF35" s="1" t="str">
        <f t="shared" si="16"/>
        <v xml:space="preserve"> </v>
      </c>
      <c r="AG35" s="38">
        <f t="shared" si="17"/>
        <v>3.1986226897602101</v>
      </c>
      <c r="AH35" s="38" t="str">
        <f t="shared" si="18"/>
        <v xml:space="preserve"> </v>
      </c>
      <c r="AI35" s="1">
        <f t="shared" si="19"/>
        <v>11</v>
      </c>
      <c r="AJ35" s="1" t="str">
        <f t="shared" si="20"/>
        <v xml:space="preserve"> </v>
      </c>
      <c r="AK35" s="25">
        <f t="shared" si="21"/>
        <v>58.0689655176214</v>
      </c>
      <c r="AL35" s="25" t="str">
        <f t="shared" si="22"/>
        <v xml:space="preserve"> </v>
      </c>
      <c r="AM35" s="1">
        <f t="shared" si="3"/>
        <v>1</v>
      </c>
      <c r="AN35" s="1" t="str">
        <f t="shared" si="4"/>
        <v xml:space="preserve"> </v>
      </c>
      <c r="AO35" t="s">
        <v>647</v>
      </c>
      <c r="AP35" t="s">
        <v>1248</v>
      </c>
      <c r="AQ35" s="22">
        <v>-51.417523665878953</v>
      </c>
      <c r="AR35" s="21">
        <v>-187.60365790196767</v>
      </c>
      <c r="AS35">
        <v>14.171801377310622</v>
      </c>
      <c r="AT35">
        <v>51.417523665878953</v>
      </c>
      <c r="AU35">
        <v>187.60365790196767</v>
      </c>
      <c r="AV35" t="s">
        <v>1873</v>
      </c>
    </row>
    <row r="36" spans="1:48" x14ac:dyDescent="0.25">
      <c r="A36" s="14">
        <v>3.9000000000000015E-10</v>
      </c>
      <c r="B36" t="s">
        <v>632</v>
      </c>
      <c r="C36" s="4">
        <v>18</v>
      </c>
      <c r="D36" s="4">
        <v>2</v>
      </c>
      <c r="E36" s="4">
        <v>7</v>
      </c>
      <c r="F36" s="4">
        <v>27</v>
      </c>
      <c r="G36" s="4">
        <v>177.5</v>
      </c>
      <c r="H36" s="4">
        <v>162.04</v>
      </c>
      <c r="I36" s="34">
        <v>103545.03556871967</v>
      </c>
      <c r="J36" s="35">
        <v>17.127153577845892</v>
      </c>
      <c r="K36" s="35">
        <v>7.4326865740103658</v>
      </c>
      <c r="L36" s="35">
        <v>2.7010574814561452</v>
      </c>
      <c r="M36" s="35">
        <v>2.0917108653566139</v>
      </c>
      <c r="N36" s="4">
        <v>9.4610000000000003</v>
      </c>
      <c r="O36" s="4">
        <v>-70.37326986910503</v>
      </c>
      <c r="P36" s="35">
        <v>3.446062700567762</v>
      </c>
      <c r="Q36" s="36" t="str">
        <f t="shared" si="5"/>
        <v xml:space="preserve"> </v>
      </c>
      <c r="R36" s="36" t="str">
        <f t="shared" si="6"/>
        <v xml:space="preserve"> </v>
      </c>
      <c r="S36" s="37" t="str">
        <f t="shared" si="7"/>
        <v/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>
        <f t="shared" si="12"/>
        <v>-0.69125439571007441</v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>
        <f t="shared" si="14"/>
        <v>1</v>
      </c>
      <c r="AC36" s="1" t="str">
        <f t="shared" si="2"/>
        <v xml:space="preserve"> </v>
      </c>
      <c r="AD36" s="1" t="str">
        <f t="shared" si="15"/>
        <v xml:space="preserve"> </v>
      </c>
      <c r="AE36" s="1" t="str">
        <f t="shared" si="23"/>
        <v xml:space="preserve"> </v>
      </c>
      <c r="AF36" s="1" t="str">
        <f t="shared" si="16"/>
        <v xml:space="preserve"> </v>
      </c>
      <c r="AG36" s="38">
        <f t="shared" si="17"/>
        <v>3.446062700957762</v>
      </c>
      <c r="AH36" s="38" t="str">
        <f t="shared" si="18"/>
        <v xml:space="preserve"> </v>
      </c>
      <c r="AI36" s="1">
        <f t="shared" si="19"/>
        <v>9</v>
      </c>
      <c r="AJ36" s="1" t="str">
        <f t="shared" si="20"/>
        <v xml:space="preserve"> </v>
      </c>
      <c r="AK36" s="25" t="str">
        <f t="shared" si="21"/>
        <v xml:space="preserve"> </v>
      </c>
      <c r="AL36" s="25">
        <f t="shared" si="22"/>
        <v>-70.373269868715028</v>
      </c>
      <c r="AM36" s="1" t="str">
        <f t="shared" si="3"/>
        <v xml:space="preserve"> </v>
      </c>
      <c r="AN36" s="1">
        <f t="shared" si="4"/>
        <v>3</v>
      </c>
      <c r="AO36" t="s">
        <v>632</v>
      </c>
      <c r="AP36" t="s">
        <v>1244</v>
      </c>
      <c r="AQ36" s="22">
        <v>-7.7194800581445122</v>
      </c>
      <c r="AR36" s="21">
        <v>69.125439571007448</v>
      </c>
      <c r="AS36">
        <v>9.5408541100962871</v>
      </c>
      <c r="AT36">
        <v>7.7194800581445122</v>
      </c>
      <c r="AU36">
        <v>-69.125439571007448</v>
      </c>
      <c r="AV36" t="s">
        <v>1874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800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1058</v>
      </c>
      <c r="P2" s="2" t="s">
        <v>25</v>
      </c>
    </row>
    <row r="3" spans="1:48" x14ac:dyDescent="0.25">
      <c r="B3" s="24">
        <f ca="1">NOW()</f>
        <v>44218.33508449074</v>
      </c>
      <c r="J3" t="s">
        <v>87</v>
      </c>
      <c r="K3" t="s">
        <v>86</v>
      </c>
      <c r="L3" t="s">
        <v>88</v>
      </c>
      <c r="M3" t="s">
        <v>89</v>
      </c>
      <c r="P3" s="184" t="s">
        <v>1146</v>
      </c>
    </row>
    <row r="4" spans="1:48" x14ac:dyDescent="0.25">
      <c r="B4" s="28"/>
      <c r="C4" s="194" t="s">
        <v>12</v>
      </c>
      <c r="D4" s="194"/>
      <c r="E4" s="194"/>
      <c r="F4" s="194"/>
      <c r="G4" s="28" t="s">
        <v>13</v>
      </c>
      <c r="H4" s="28" t="s">
        <v>14</v>
      </c>
      <c r="I4" s="28" t="s">
        <v>150</v>
      </c>
      <c r="J4" s="29" t="s">
        <v>807</v>
      </c>
      <c r="K4" s="29" t="s">
        <v>1097</v>
      </c>
      <c r="L4" s="29" t="s">
        <v>807</v>
      </c>
      <c r="M4" s="29" t="s">
        <v>1097</v>
      </c>
      <c r="N4" s="28" t="s">
        <v>26</v>
      </c>
      <c r="O4" s="28" t="s">
        <v>27</v>
      </c>
      <c r="P4" s="29" t="s">
        <v>1097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806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10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800</v>
      </c>
      <c r="C6" s="31"/>
      <c r="D6" s="31"/>
      <c r="E6" s="31"/>
      <c r="F6" s="31"/>
      <c r="G6" s="32"/>
      <c r="H6" s="32"/>
      <c r="I6" s="33"/>
      <c r="J6" s="32">
        <v>17.818790518713861</v>
      </c>
      <c r="K6" s="32">
        <v>14.9962062545225</v>
      </c>
      <c r="L6" s="32">
        <v>10.170698252574077</v>
      </c>
      <c r="M6" s="32">
        <v>9.1723986931317469</v>
      </c>
      <c r="N6" s="32"/>
      <c r="O6" s="32"/>
      <c r="P6" s="32">
        <v>2.8666986239869496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677</v>
      </c>
      <c r="C7" s="4">
        <v>13</v>
      </c>
      <c r="D7" s="4">
        <v>1</v>
      </c>
      <c r="E7" s="4">
        <v>10</v>
      </c>
      <c r="F7" s="4">
        <v>24</v>
      </c>
      <c r="G7" s="4">
        <v>11.625</v>
      </c>
      <c r="H7" s="4">
        <v>10.06</v>
      </c>
      <c r="I7" s="34">
        <v>35720.811864706862</v>
      </c>
      <c r="J7" s="35">
        <v>10.275791624106231</v>
      </c>
      <c r="K7" s="35">
        <v>9.6823869104908571</v>
      </c>
      <c r="L7" s="35" t="s">
        <v>1234</v>
      </c>
      <c r="M7" s="35" t="s">
        <v>1234</v>
      </c>
      <c r="N7" s="4">
        <v>0.97899999999999998</v>
      </c>
      <c r="O7" s="4">
        <v>-29.568345323741013</v>
      </c>
      <c r="P7" s="35">
        <v>5.1590457256461226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0.15556660049761417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-0.42331710935631306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 t="shared" ref="Y7:Y34" si="0">IF(ISERROR((RANK(U7,U$7:U$184,0)))=TRUE," ",((RANK(U7,U$7:U$184,0))))</f>
        <v xml:space="preserve"> </v>
      </c>
      <c r="Z7" s="1">
        <f>IF(ISERROR((RANK(V7,V$7:V$184,1)))=TRUE," ",((RANK(V7,V$7:V$184,1))))</f>
        <v>5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12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5.1590457257461226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677</v>
      </c>
      <c r="AP7" t="s">
        <v>1239</v>
      </c>
      <c r="AQ7" s="22">
        <v>42.331710935631307</v>
      </c>
      <c r="AR7" s="21" t="e">
        <v>#VALUE!</v>
      </c>
      <c r="AS7">
        <v>15.556660039761416</v>
      </c>
      <c r="AT7">
        <v>-42.331710935631307</v>
      </c>
      <c r="AU7" t="e">
        <v>#VALUE!</v>
      </c>
      <c r="AV7" t="s">
        <v>1875</v>
      </c>
    </row>
    <row r="8" spans="1:48" x14ac:dyDescent="0.25">
      <c r="A8" s="14">
        <v>1.1000000000000001E-10</v>
      </c>
      <c r="B8" t="s">
        <v>652</v>
      </c>
      <c r="C8" s="4">
        <v>16</v>
      </c>
      <c r="D8" s="4">
        <v>0</v>
      </c>
      <c r="E8" s="4">
        <v>14</v>
      </c>
      <c r="F8" s="4">
        <v>30</v>
      </c>
      <c r="G8" s="4">
        <v>150</v>
      </c>
      <c r="H8" s="4">
        <v>131.15</v>
      </c>
      <c r="I8" s="34">
        <v>75625.618501746183</v>
      </c>
      <c r="J8" s="35">
        <v>26.203796203796205</v>
      </c>
      <c r="K8" s="35">
        <v>24.161753868828299</v>
      </c>
      <c r="L8" s="35">
        <v>13.268133087875585</v>
      </c>
      <c r="M8" s="35">
        <v>12.459595507158683</v>
      </c>
      <c r="N8" s="4">
        <v>5.0049999999999999</v>
      </c>
      <c r="O8" s="4">
        <v>-1.5732546705998047</v>
      </c>
      <c r="P8" s="35">
        <v>2.1441097979412889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0.14372855519959193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/>
      </c>
      <c r="X8" s="37" t="str">
        <f t="shared" ref="X8:X46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16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46" si="18">IF(ISERROR((IF((AND(P8&gt;$AG$6,P8&lt;$AG$5))=TRUE,P8+A8," ")))=TRUE," ",((IF((AND(P8&gt;$AG$6,P8&lt;$AG$5))=TRUE,P8+A8," "))))</f>
        <v xml:space="preserve"> </v>
      </c>
      <c r="AH8" s="38" t="str">
        <f t="shared" ref="AH8:AH46" si="19">IF(ISERROR(((IF(P8&lt;$AH$5,P8+A8," "))))=TRUE," ",((IF(P8&lt;$AH$5,P8+A8," "))))</f>
        <v xml:space="preserve"> </v>
      </c>
      <c r="AI8" s="1" t="str">
        <f t="shared" ref="AI8:AI34" si="20">IF(ISERROR((RANK(AG8,AG$7:AG$184,0)))=TRUE," ",((RANK(AG8,AG$7:AG$184,0))))</f>
        <v xml:space="preserve"> 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652</v>
      </c>
      <c r="AP8" t="s">
        <v>1241</v>
      </c>
      <c r="AQ8" s="22">
        <v>-47.057097821965769</v>
      </c>
      <c r="AR8" s="21">
        <v>-30.454495437592843</v>
      </c>
      <c r="AS8">
        <v>14.372855508959193</v>
      </c>
      <c r="AT8">
        <v>47.057097821965769</v>
      </c>
      <c r="AU8">
        <v>30.454495437592843</v>
      </c>
      <c r="AV8" t="s">
        <v>1876</v>
      </c>
    </row>
    <row r="9" spans="1:48" x14ac:dyDescent="0.25">
      <c r="A9" s="14">
        <v>1.2E-10</v>
      </c>
      <c r="B9" t="s">
        <v>675</v>
      </c>
      <c r="C9" s="4">
        <v>20</v>
      </c>
      <c r="D9" s="4">
        <v>1</v>
      </c>
      <c r="E9" s="4">
        <v>8</v>
      </c>
      <c r="F9" s="4">
        <v>29</v>
      </c>
      <c r="G9" s="4">
        <v>100.5</v>
      </c>
      <c r="H9" s="4">
        <v>89.36</v>
      </c>
      <c r="I9" s="34">
        <v>85305.134633056499</v>
      </c>
      <c r="J9" s="35" t="s">
        <v>1234</v>
      </c>
      <c r="K9" s="35">
        <v>29.154975530179446</v>
      </c>
      <c r="L9" s="35">
        <v>19.179091569453835</v>
      </c>
      <c r="M9" s="35">
        <v>11.847722083762477</v>
      </c>
      <c r="N9" s="4">
        <v>0.79700000000000004</v>
      </c>
      <c r="O9" s="4">
        <v>-86.869851729818777</v>
      </c>
      <c r="P9" s="35">
        <v>0.94673231871083252</v>
      </c>
      <c r="Q9" s="36" t="str">
        <f t="shared" si="7"/>
        <v xml:space="preserve"> </v>
      </c>
      <c r="R9" s="36" t="str">
        <f t="shared" si="8"/>
        <v xml:space="preserve"> </v>
      </c>
      <c r="S9" s="37">
        <f t="shared" si="9"/>
        <v>0.12466427943960599</v>
      </c>
      <c r="T9" s="37" t="str">
        <f t="shared" si="10"/>
        <v/>
      </c>
      <c r="U9" s="37" t="str">
        <f t="shared" si="11"/>
        <v xml:space="preserve"> </v>
      </c>
      <c r="V9" s="37" t="str">
        <f t="shared" si="12"/>
        <v xml:space="preserve"> </v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>
        <f t="shared" si="2"/>
        <v>22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 t="str">
        <f t="shared" si="18"/>
        <v xml:space="preserve"> </v>
      </c>
      <c r="AH9" s="38" t="str">
        <f t="shared" si="19"/>
        <v xml:space="preserve"> </v>
      </c>
      <c r="AI9" s="1" t="str">
        <f t="shared" si="20"/>
        <v xml:space="preserve"> </v>
      </c>
      <c r="AJ9" s="1" t="str">
        <f t="shared" si="21"/>
        <v xml:space="preserve"> </v>
      </c>
      <c r="AK9" s="25" t="str">
        <f t="shared" si="22"/>
        <v xml:space="preserve"> </v>
      </c>
      <c r="AL9" s="25">
        <f t="shared" si="23"/>
        <v>-86.86985172969878</v>
      </c>
      <c r="AM9" s="1" t="str">
        <f t="shared" si="5"/>
        <v xml:space="preserve"> </v>
      </c>
      <c r="AN9" s="1">
        <f t="shared" si="6"/>
        <v>6</v>
      </c>
      <c r="AO9" t="s">
        <v>675</v>
      </c>
      <c r="AP9" t="s">
        <v>1237</v>
      </c>
      <c r="AQ9" s="22" t="e">
        <v>#VALUE!</v>
      </c>
      <c r="AR9" s="21">
        <v>-88.572024193126026</v>
      </c>
      <c r="AS9">
        <v>12.466427931960599</v>
      </c>
      <c r="AT9" t="e">
        <v>#VALUE!</v>
      </c>
      <c r="AU9">
        <v>88.572024193126026</v>
      </c>
      <c r="AV9" t="s">
        <v>1877</v>
      </c>
    </row>
    <row r="10" spans="1:48" x14ac:dyDescent="0.25">
      <c r="A10" s="14">
        <v>1.2999999999999999E-10</v>
      </c>
      <c r="B10" t="s">
        <v>1192</v>
      </c>
      <c r="C10" s="4">
        <v>13</v>
      </c>
      <c r="D10" s="4">
        <v>0</v>
      </c>
      <c r="E10" s="4">
        <v>6</v>
      </c>
      <c r="F10" s="4">
        <v>19</v>
      </c>
      <c r="G10" s="4">
        <v>52</v>
      </c>
      <c r="H10" s="4">
        <v>48.61</v>
      </c>
      <c r="I10" s="34">
        <v>17458.211450267121</v>
      </c>
      <c r="J10" s="35">
        <v>26.022483940042825</v>
      </c>
      <c r="K10" s="35">
        <v>27.202014549524339</v>
      </c>
      <c r="L10" s="35">
        <v>16.197901488782339</v>
      </c>
      <c r="M10" s="35">
        <v>17.591239914129481</v>
      </c>
      <c r="N10" s="4">
        <v>1.7870000000000001</v>
      </c>
      <c r="O10" s="4">
        <v>-10.739260739260741</v>
      </c>
      <c r="P10" s="35">
        <v>0.95042172392511837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1192</v>
      </c>
      <c r="AP10" t="s">
        <v>1237</v>
      </c>
      <c r="AQ10" s="22">
        <v>-46.039563755537635</v>
      </c>
      <c r="AR10" s="21">
        <v>-59.260466553344585</v>
      </c>
      <c r="AS10">
        <v>6.9738736885414543</v>
      </c>
      <c r="AT10">
        <v>46.039563755537635</v>
      </c>
      <c r="AU10">
        <v>59.260466553344585</v>
      </c>
      <c r="AV10" t="s">
        <v>1878</v>
      </c>
    </row>
    <row r="11" spans="1:48" x14ac:dyDescent="0.25">
      <c r="A11" s="14">
        <v>1.3999999999999998E-10</v>
      </c>
      <c r="B11" t="s">
        <v>678</v>
      </c>
      <c r="C11" s="4">
        <v>12</v>
      </c>
      <c r="D11" s="4">
        <v>1</v>
      </c>
      <c r="E11" s="4">
        <v>4</v>
      </c>
      <c r="F11" s="4">
        <v>17</v>
      </c>
      <c r="G11" s="4">
        <v>84.5</v>
      </c>
      <c r="H11" s="4">
        <v>66.239999999999995</v>
      </c>
      <c r="I11" s="34">
        <v>8869.9117051722678</v>
      </c>
      <c r="J11" s="35">
        <v>9.3731427762841371</v>
      </c>
      <c r="K11" s="35">
        <v>8.8461538461538449</v>
      </c>
      <c r="L11" s="35">
        <v>5.5607449411351508</v>
      </c>
      <c r="M11" s="35">
        <v>5.7830923954959124</v>
      </c>
      <c r="N11" s="4">
        <v>7.0670000000000002</v>
      </c>
      <c r="O11" s="4">
        <v>-8.6950904392764858</v>
      </c>
      <c r="P11" s="35">
        <v>2.2750603864734305</v>
      </c>
      <c r="Q11" s="36">
        <f t="shared" si="7"/>
        <v>70.588235294257657</v>
      </c>
      <c r="R11" s="36" t="str">
        <f t="shared" si="8"/>
        <v xml:space="preserve"> </v>
      </c>
      <c r="S11" s="37">
        <f t="shared" si="9"/>
        <v>0.27566425134772965</v>
      </c>
      <c r="T11" s="37" t="str">
        <f t="shared" si="10"/>
        <v/>
      </c>
      <c r="U11" s="37" t="str">
        <f t="shared" si="11"/>
        <v/>
      </c>
      <c r="V11" s="37">
        <f t="shared" si="12"/>
        <v>-0.47397424272763267</v>
      </c>
      <c r="W11" s="37" t="str">
        <f t="shared" si="13"/>
        <v/>
      </c>
      <c r="X11" s="37">
        <f t="shared" si="14"/>
        <v>-0.45325829131467987</v>
      </c>
      <c r="Y11" s="1" t="str">
        <f t="shared" si="0"/>
        <v xml:space="preserve"> </v>
      </c>
      <c r="Z11" s="1">
        <f t="shared" si="15"/>
        <v>3</v>
      </c>
      <c r="AA11" s="1" t="str">
        <f t="shared" si="1"/>
        <v xml:space="preserve"> </v>
      </c>
      <c r="AB11" s="1">
        <f t="shared" si="16"/>
        <v>3</v>
      </c>
      <c r="AC11" s="1">
        <f t="shared" si="2"/>
        <v>2</v>
      </c>
      <c r="AD11" s="1" t="str">
        <f t="shared" si="17"/>
        <v xml:space="preserve"> </v>
      </c>
      <c r="AE11" s="1">
        <f t="shared" si="3"/>
        <v>13</v>
      </c>
      <c r="AF11" s="1" t="str">
        <f t="shared" si="4"/>
        <v xml:space="preserve"> </v>
      </c>
      <c r="AG11" s="38" t="str">
        <f t="shared" si="18"/>
        <v xml:space="preserve"> </v>
      </c>
      <c r="AH11" s="38" t="str">
        <f t="shared" si="19"/>
        <v xml:space="preserve"> </v>
      </c>
      <c r="AI11" s="1" t="str">
        <f t="shared" si="20"/>
        <v xml:space="preserve"> 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678</v>
      </c>
      <c r="AP11" t="s">
        <v>1252</v>
      </c>
      <c r="AQ11" s="22">
        <v>47.397424272763267</v>
      </c>
      <c r="AR11" s="21">
        <v>45.325829131467984</v>
      </c>
      <c r="AS11">
        <v>27.566425120772962</v>
      </c>
      <c r="AT11">
        <v>-47.397424272763267</v>
      </c>
      <c r="AU11">
        <v>-45.325829131467984</v>
      </c>
      <c r="AV11" t="s">
        <v>1879</v>
      </c>
    </row>
    <row r="12" spans="1:48" x14ac:dyDescent="0.25">
      <c r="A12" s="14">
        <v>1.4999999999999997E-10</v>
      </c>
      <c r="B12" t="s">
        <v>655</v>
      </c>
      <c r="C12" s="4">
        <v>19</v>
      </c>
      <c r="D12" s="4">
        <v>4</v>
      </c>
      <c r="E12" s="4">
        <v>10</v>
      </c>
      <c r="F12" s="4">
        <v>33</v>
      </c>
      <c r="G12" s="4">
        <v>62</v>
      </c>
      <c r="H12" s="4">
        <v>55.08</v>
      </c>
      <c r="I12" s="34">
        <v>46041.52746527156</v>
      </c>
      <c r="J12" s="35">
        <v>16.989512646514498</v>
      </c>
      <c r="K12" s="35">
        <v>16.525652565256525</v>
      </c>
      <c r="L12" s="35">
        <v>11.664123255384721</v>
      </c>
      <c r="M12" s="35">
        <v>11.498070468709761</v>
      </c>
      <c r="N12" s="4">
        <v>3.242</v>
      </c>
      <c r="O12" s="4">
        <v>-15.792207792207794</v>
      </c>
      <c r="P12" s="35">
        <v>3.7926652142338417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0.12563543951092959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21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3.7926652143838417</v>
      </c>
      <c r="AH12" s="38" t="str">
        <f t="shared" si="19"/>
        <v xml:space="preserve"> </v>
      </c>
      <c r="AI12" s="1">
        <f t="shared" si="20"/>
        <v>14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655</v>
      </c>
      <c r="AP12" t="s">
        <v>1235</v>
      </c>
      <c r="AQ12" s="22">
        <v>4.6539515200452524</v>
      </c>
      <c r="AR12" s="21">
        <v>-14.683603482510922</v>
      </c>
      <c r="AS12">
        <v>12.563543936092959</v>
      </c>
      <c r="AT12">
        <v>-4.6539515200452524</v>
      </c>
      <c r="AU12">
        <v>14.683603482510922</v>
      </c>
      <c r="AV12" t="s">
        <v>1880</v>
      </c>
    </row>
    <row r="13" spans="1:48" x14ac:dyDescent="0.25">
      <c r="A13" s="14">
        <v>1.5999999999999996E-10</v>
      </c>
      <c r="B13" t="s">
        <v>654</v>
      </c>
      <c r="C13" s="4">
        <v>18</v>
      </c>
      <c r="D13" s="4">
        <v>3</v>
      </c>
      <c r="E13" s="4">
        <v>6</v>
      </c>
      <c r="F13" s="4">
        <v>27</v>
      </c>
      <c r="G13" s="4">
        <v>51</v>
      </c>
      <c r="H13" s="4">
        <v>44.34</v>
      </c>
      <c r="I13" s="34">
        <v>67463.51718280022</v>
      </c>
      <c r="J13" s="35">
        <v>8.9323126510878321</v>
      </c>
      <c r="K13" s="35">
        <v>9.376189469232397</v>
      </c>
      <c r="L13" s="35" t="s">
        <v>1234</v>
      </c>
      <c r="M13" s="35" t="s">
        <v>1234</v>
      </c>
      <c r="N13" s="4">
        <v>4.9640000000000004</v>
      </c>
      <c r="O13" s="4">
        <v>-18.875633273410678</v>
      </c>
      <c r="P13" s="35">
        <v>5.4262516914749659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0.15020297715594033</v>
      </c>
      <c r="T13" s="37" t="str">
        <f t="shared" si="10"/>
        <v/>
      </c>
      <c r="U13" s="37" t="str">
        <f t="shared" si="11"/>
        <v/>
      </c>
      <c r="V13" s="37">
        <f t="shared" si="12"/>
        <v>-0.49871386378851956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2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14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5.4262516916349659</v>
      </c>
      <c r="AH13" s="38" t="str">
        <f t="shared" si="19"/>
        <v xml:space="preserve"> </v>
      </c>
      <c r="AI13" s="1">
        <f t="shared" si="20"/>
        <v>6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654</v>
      </c>
      <c r="AP13" t="s">
        <v>1239</v>
      </c>
      <c r="AQ13" s="22">
        <v>49.871386378851959</v>
      </c>
      <c r="AR13" s="21" t="e">
        <v>#VALUE!</v>
      </c>
      <c r="AS13">
        <v>15.020297699594032</v>
      </c>
      <c r="AT13">
        <v>-49.871386378851959</v>
      </c>
      <c r="AU13" t="e">
        <v>#VALUE!</v>
      </c>
      <c r="AV13" t="s">
        <v>1881</v>
      </c>
    </row>
    <row r="14" spans="1:48" x14ac:dyDescent="0.25">
      <c r="A14" s="14">
        <v>1.6999999999999996E-10</v>
      </c>
      <c r="B14" t="s">
        <v>657</v>
      </c>
      <c r="C14" s="4">
        <v>19</v>
      </c>
      <c r="D14" s="4">
        <v>0</v>
      </c>
      <c r="E14" s="4">
        <v>4</v>
      </c>
      <c r="F14" s="4">
        <v>23</v>
      </c>
      <c r="G14" s="4">
        <v>19</v>
      </c>
      <c r="H14" s="4">
        <v>15.074999999999999</v>
      </c>
      <c r="I14" s="34">
        <v>15005.281144448862</v>
      </c>
      <c r="J14" s="35">
        <v>12.069655724579663</v>
      </c>
      <c r="K14" s="35">
        <v>11.166666666666666</v>
      </c>
      <c r="L14" s="35">
        <v>6.4496752354338973</v>
      </c>
      <c r="M14" s="35">
        <v>6.2762599947132074</v>
      </c>
      <c r="N14" s="4">
        <v>1.2490000000000001</v>
      </c>
      <c r="O14" s="4">
        <v>10.335689045936395</v>
      </c>
      <c r="P14" s="35">
        <v>3.5489220563847432</v>
      </c>
      <c r="Q14" s="36">
        <f t="shared" si="7"/>
        <v>82.608695652343911</v>
      </c>
      <c r="R14" s="36" t="str">
        <f t="shared" si="8"/>
        <v xml:space="preserve"> </v>
      </c>
      <c r="S14" s="37">
        <f t="shared" si="9"/>
        <v>0.26036484262439474</v>
      </c>
      <c r="T14" s="37" t="str">
        <f t="shared" si="10"/>
        <v/>
      </c>
      <c r="U14" s="37" t="str">
        <f t="shared" si="11"/>
        <v/>
      </c>
      <c r="V14" s="37">
        <f t="shared" si="12"/>
        <v>-0.32264450205507911</v>
      </c>
      <c r="W14" s="37" t="str">
        <f t="shared" si="13"/>
        <v/>
      </c>
      <c r="X14" s="37">
        <f t="shared" si="14"/>
        <v>-0.36585718352212793</v>
      </c>
      <c r="Y14" s="1" t="str">
        <f t="shared" si="0"/>
        <v xml:space="preserve"> </v>
      </c>
      <c r="Z14" s="1">
        <f t="shared" si="15"/>
        <v>9</v>
      </c>
      <c r="AA14" s="1" t="str">
        <f t="shared" si="1"/>
        <v xml:space="preserve"> </v>
      </c>
      <c r="AB14" s="1">
        <f t="shared" si="16"/>
        <v>5</v>
      </c>
      <c r="AC14" s="1">
        <f t="shared" si="2"/>
        <v>3</v>
      </c>
      <c r="AD14" s="1" t="str">
        <f t="shared" si="17"/>
        <v xml:space="preserve"> </v>
      </c>
      <c r="AE14" s="1">
        <f t="shared" si="3"/>
        <v>6</v>
      </c>
      <c r="AF14" s="1" t="str">
        <f t="shared" si="4"/>
        <v xml:space="preserve"> </v>
      </c>
      <c r="AG14" s="38">
        <f t="shared" si="18"/>
        <v>3.5489220565547432</v>
      </c>
      <c r="AH14" s="38" t="str">
        <f t="shared" si="19"/>
        <v xml:space="preserve"> </v>
      </c>
      <c r="AI14" s="1">
        <f t="shared" si="20"/>
        <v>15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657</v>
      </c>
      <c r="AP14" t="s">
        <v>1235</v>
      </c>
      <c r="AQ14" s="22">
        <v>32.264450205507913</v>
      </c>
      <c r="AR14" s="21">
        <v>36.585718352212794</v>
      </c>
      <c r="AS14">
        <v>26.036484245439475</v>
      </c>
      <c r="AT14">
        <v>-32.264450205507913</v>
      </c>
      <c r="AU14">
        <v>-36.585718352212794</v>
      </c>
      <c r="AV14" t="s">
        <v>1882</v>
      </c>
    </row>
    <row r="15" spans="1:48" x14ac:dyDescent="0.25">
      <c r="A15" s="14">
        <v>1.7999999999999995E-10</v>
      </c>
      <c r="B15" t="s">
        <v>656</v>
      </c>
      <c r="C15" s="4">
        <v>20</v>
      </c>
      <c r="D15" s="4">
        <v>0</v>
      </c>
      <c r="E15" s="4">
        <v>3</v>
      </c>
      <c r="F15" s="4">
        <v>23</v>
      </c>
      <c r="G15" s="4">
        <v>140</v>
      </c>
      <c r="H15" s="4">
        <v>124.3</v>
      </c>
      <c r="I15" s="34">
        <v>25540.995903815274</v>
      </c>
      <c r="J15" s="35">
        <v>19.014838610983631</v>
      </c>
      <c r="K15" s="35">
        <v>16.65773251139105</v>
      </c>
      <c r="L15" s="35">
        <v>11.59613599635354</v>
      </c>
      <c r="M15" s="35">
        <v>11.137780758293649</v>
      </c>
      <c r="N15" s="4">
        <v>6.5369999999999999</v>
      </c>
      <c r="O15" s="4">
        <v>-3.2988165680473349</v>
      </c>
      <c r="P15" s="35">
        <v>1.5591311343523733</v>
      </c>
      <c r="Q15" s="36">
        <f t="shared" si="7"/>
        <v>86.956521739310432</v>
      </c>
      <c r="R15" s="36" t="str">
        <f t="shared" si="8"/>
        <v xml:space="preserve"> </v>
      </c>
      <c r="S15" s="37">
        <f t="shared" si="9"/>
        <v>0.12630732117758645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20</v>
      </c>
      <c r="AD15" s="1" t="str">
        <f t="shared" si="17"/>
        <v xml:space="preserve"> </v>
      </c>
      <c r="AE15" s="1">
        <f t="shared" si="3"/>
        <v>2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656</v>
      </c>
      <c r="AP15" t="s">
        <v>1252</v>
      </c>
      <c r="AQ15" s="22">
        <v>-6.7122855000379733</v>
      </c>
      <c r="AR15" s="21">
        <v>-14.015141422750421</v>
      </c>
      <c r="AS15">
        <v>12.630732099758646</v>
      </c>
      <c r="AT15">
        <v>6.7122855000379733</v>
      </c>
      <c r="AU15">
        <v>14.015141422750421</v>
      </c>
      <c r="AV15" t="s">
        <v>1883</v>
      </c>
    </row>
    <row r="16" spans="1:48" x14ac:dyDescent="0.25">
      <c r="A16" s="14">
        <v>1.8999999999999994E-10</v>
      </c>
      <c r="B16" t="s">
        <v>653</v>
      </c>
      <c r="C16" s="4">
        <v>24</v>
      </c>
      <c r="D16" s="4">
        <v>2</v>
      </c>
      <c r="E16" s="4">
        <v>2</v>
      </c>
      <c r="F16" s="4">
        <v>28</v>
      </c>
      <c r="G16" s="4">
        <v>24.049999237060547</v>
      </c>
      <c r="H16" s="4">
        <v>19.518000000000001</v>
      </c>
      <c r="I16" s="34">
        <v>57463.862714725568</v>
      </c>
      <c r="J16" s="35">
        <v>10.712403951701427</v>
      </c>
      <c r="K16" s="35">
        <v>7.1468326620285616</v>
      </c>
      <c r="L16" s="35" t="s">
        <v>1234</v>
      </c>
      <c r="M16" s="35" t="s">
        <v>1234</v>
      </c>
      <c r="N16" s="4">
        <v>1.8220000000000001</v>
      </c>
      <c r="O16" s="4">
        <v>-29.652509652509647</v>
      </c>
      <c r="P16" s="35">
        <v>7.7057075520032789</v>
      </c>
      <c r="Q16" s="36">
        <f t="shared" si="7"/>
        <v>85.714285714475707</v>
      </c>
      <c r="R16" s="36" t="str">
        <f t="shared" si="8"/>
        <v xml:space="preserve"> </v>
      </c>
      <c r="S16" s="37">
        <f t="shared" si="9"/>
        <v>0.23219588281427225</v>
      </c>
      <c r="T16" s="37" t="str">
        <f t="shared" si="10"/>
        <v/>
      </c>
      <c r="U16" s="37" t="str">
        <f t="shared" si="11"/>
        <v/>
      </c>
      <c r="V16" s="37">
        <f t="shared" si="12"/>
        <v>-0.3988141933398387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7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4</v>
      </c>
      <c r="AD16" s="1" t="str">
        <f t="shared" si="17"/>
        <v xml:space="preserve"> </v>
      </c>
      <c r="AE16" s="1">
        <f t="shared" si="3"/>
        <v>3</v>
      </c>
      <c r="AF16" s="1" t="str">
        <f t="shared" si="4"/>
        <v xml:space="preserve"> </v>
      </c>
      <c r="AG16" s="38">
        <f t="shared" si="18"/>
        <v>7.705707552193279</v>
      </c>
      <c r="AH16" s="38" t="str">
        <f t="shared" si="19"/>
        <v xml:space="preserve"> </v>
      </c>
      <c r="AI16" s="1">
        <f t="shared" si="20"/>
        <v>1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653</v>
      </c>
      <c r="AP16" t="s">
        <v>1239</v>
      </c>
      <c r="AQ16" s="22">
        <v>39.881419333983871</v>
      </c>
      <c r="AR16" s="21" t="e">
        <v>#VALUE!</v>
      </c>
      <c r="AS16">
        <v>23.219588262427227</v>
      </c>
      <c r="AT16">
        <v>-39.881419333983871</v>
      </c>
      <c r="AU16" t="e">
        <v>#VALUE!</v>
      </c>
      <c r="AV16" t="s">
        <v>1884</v>
      </c>
    </row>
    <row r="17" spans="1:48" x14ac:dyDescent="0.25">
      <c r="A17" s="14">
        <v>1.9999999999999993E-10</v>
      </c>
      <c r="B17" t="s">
        <v>650</v>
      </c>
      <c r="C17" s="4">
        <v>13</v>
      </c>
      <c r="D17" s="4">
        <v>3</v>
      </c>
      <c r="E17" s="4">
        <v>9</v>
      </c>
      <c r="F17" s="4">
        <v>25</v>
      </c>
      <c r="G17" s="4">
        <v>94</v>
      </c>
      <c r="H17" s="4">
        <v>81.52</v>
      </c>
      <c r="I17" s="34">
        <v>58406.084220799217</v>
      </c>
      <c r="J17" s="35">
        <v>37.274805669867398</v>
      </c>
      <c r="K17" s="35">
        <v>17.983675270240457</v>
      </c>
      <c r="L17" s="35">
        <v>13.66493727984767</v>
      </c>
      <c r="M17" s="35">
        <v>10.080177009567908</v>
      </c>
      <c r="N17" s="4">
        <v>2.1869999999999998</v>
      </c>
      <c r="O17" s="4">
        <v>-62.736411654455615</v>
      </c>
      <c r="P17" s="35">
        <v>2.9759568204121694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0.15309126614700694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13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 t="str">
        <f t="shared" si="18"/>
        <v xml:space="preserve"> </v>
      </c>
      <c r="AH17" s="38" t="str">
        <f t="shared" si="19"/>
        <v xml:space="preserve"> </v>
      </c>
      <c r="AI17" s="1" t="str">
        <f t="shared" si="20"/>
        <v xml:space="preserve"> </v>
      </c>
      <c r="AJ17" s="1" t="str">
        <f t="shared" si="21"/>
        <v xml:space="preserve"> </v>
      </c>
      <c r="AK17" s="25" t="str">
        <f t="shared" si="22"/>
        <v xml:space="preserve"> </v>
      </c>
      <c r="AL17" s="25">
        <f t="shared" si="23"/>
        <v>-62.736411654255619</v>
      </c>
      <c r="AM17" s="1" t="str">
        <f t="shared" si="5"/>
        <v xml:space="preserve"> </v>
      </c>
      <c r="AN17" s="1">
        <f t="shared" si="6"/>
        <v>4</v>
      </c>
      <c r="AO17" t="s">
        <v>650</v>
      </c>
      <c r="AP17" t="s">
        <v>1237</v>
      </c>
      <c r="AQ17" s="22">
        <v>-109.18819170538097</v>
      </c>
      <c r="AR17" s="21">
        <v>-34.355940373997875</v>
      </c>
      <c r="AS17">
        <v>15.309126594700695</v>
      </c>
      <c r="AT17">
        <v>109.18819170538097</v>
      </c>
      <c r="AU17">
        <v>34.355940373997875</v>
      </c>
      <c r="AV17" t="s">
        <v>1885</v>
      </c>
    </row>
    <row r="18" spans="1:48" x14ac:dyDescent="0.25">
      <c r="A18" s="14">
        <v>2.0999999999999992E-10</v>
      </c>
      <c r="B18" t="s">
        <v>850</v>
      </c>
      <c r="C18" s="4">
        <v>9</v>
      </c>
      <c r="D18" s="4">
        <v>7</v>
      </c>
      <c r="E18" s="4">
        <v>10</v>
      </c>
      <c r="F18" s="4">
        <v>26</v>
      </c>
      <c r="G18" s="4">
        <v>160</v>
      </c>
      <c r="H18" s="4">
        <v>164.25</v>
      </c>
      <c r="I18" s="34">
        <v>53016.095091220333</v>
      </c>
      <c r="J18" s="35" t="s">
        <v>1234</v>
      </c>
      <c r="K18" s="35">
        <v>39.606944779358571</v>
      </c>
      <c r="L18" s="35">
        <v>31.189598420912127</v>
      </c>
      <c r="M18" s="35">
        <v>27.852222031859416</v>
      </c>
      <c r="N18" s="4">
        <v>3.7429999999999999</v>
      </c>
      <c r="O18" s="4">
        <v>2.5479452054794511</v>
      </c>
      <c r="P18" s="35">
        <v>0.48097412480974122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850</v>
      </c>
      <c r="AP18" t="s">
        <v>1252</v>
      </c>
      <c r="AQ18" s="22" t="e">
        <v>#VALUE!</v>
      </c>
      <c r="AR18" s="21">
        <v>-206.66132891139927</v>
      </c>
      <c r="AS18">
        <v>-2.5875190258751957</v>
      </c>
      <c r="AT18" t="e">
        <v>#VALUE!</v>
      </c>
      <c r="AU18">
        <v>206.66132891139927</v>
      </c>
      <c r="AV18" t="s">
        <v>1886</v>
      </c>
    </row>
    <row r="19" spans="1:48" x14ac:dyDescent="0.25">
      <c r="A19" s="14">
        <v>2.1999999999999991E-10</v>
      </c>
      <c r="B19" t="s">
        <v>851</v>
      </c>
      <c r="C19" s="4">
        <v>13</v>
      </c>
      <c r="D19" s="4">
        <v>2</v>
      </c>
      <c r="E19" s="4">
        <v>8</v>
      </c>
      <c r="F19" s="4">
        <v>23</v>
      </c>
      <c r="G19" s="4">
        <v>137</v>
      </c>
      <c r="H19" s="4">
        <v>122.6</v>
      </c>
      <c r="I19" s="34">
        <v>65466.013059718876</v>
      </c>
      <c r="J19" s="35" t="s">
        <v>1234</v>
      </c>
      <c r="K19" s="35">
        <v>29.059018724816305</v>
      </c>
      <c r="L19" s="35">
        <v>25.272214570805172</v>
      </c>
      <c r="M19" s="35">
        <v>15.233776222268757</v>
      </c>
      <c r="N19" s="4">
        <v>1.8069999999999999</v>
      </c>
      <c r="O19" s="4">
        <v>-59.484304932735434</v>
      </c>
      <c r="P19" s="35">
        <v>1.6158238172920067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0.11745513888231661</v>
      </c>
      <c r="T19" s="37" t="str">
        <f t="shared" si="10"/>
        <v/>
      </c>
      <c r="U19" s="37" t="str">
        <f t="shared" si="11"/>
        <v xml:space="preserve"> </v>
      </c>
      <c r="V19" s="37" t="str">
        <f t="shared" si="12"/>
        <v xml:space="preserve"> 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23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>
        <f t="shared" si="23"/>
        <v>-59.484304932515435</v>
      </c>
      <c r="AM19" s="1" t="str">
        <f t="shared" si="5"/>
        <v xml:space="preserve"> </v>
      </c>
      <c r="AN19" s="1">
        <f t="shared" si="6"/>
        <v>2</v>
      </c>
      <c r="AO19" t="s">
        <v>851</v>
      </c>
      <c r="AP19" t="s">
        <v>1244</v>
      </c>
      <c r="AQ19" s="22" t="e">
        <v>#VALUE!</v>
      </c>
      <c r="AR19" s="21">
        <v>-148.48062486180916</v>
      </c>
      <c r="AS19">
        <v>11.745513866231661</v>
      </c>
      <c r="AT19" t="e">
        <v>#VALUE!</v>
      </c>
      <c r="AU19">
        <v>148.48062486180916</v>
      </c>
      <c r="AV19" t="s">
        <v>1887</v>
      </c>
    </row>
    <row r="20" spans="1:48" x14ac:dyDescent="0.25">
      <c r="A20" s="14">
        <v>2.299999999999999E-10</v>
      </c>
      <c r="B20" t="s">
        <v>670</v>
      </c>
      <c r="C20" s="4">
        <v>11</v>
      </c>
      <c r="D20" s="4">
        <v>0</v>
      </c>
      <c r="E20" s="4">
        <v>9</v>
      </c>
      <c r="F20" s="4">
        <v>20</v>
      </c>
      <c r="G20" s="4">
        <v>38</v>
      </c>
      <c r="H20" s="4">
        <v>34.5</v>
      </c>
      <c r="I20" s="34">
        <v>15992.026587471426</v>
      </c>
      <c r="J20" s="35">
        <v>21.849271690943635</v>
      </c>
      <c r="K20" s="35">
        <v>12.994350282485874</v>
      </c>
      <c r="L20" s="35">
        <v>6.8133722986007417</v>
      </c>
      <c r="M20" s="35">
        <v>5.5516991987449691</v>
      </c>
      <c r="N20" s="4">
        <v>1.579</v>
      </c>
      <c r="O20" s="4">
        <v>-48.263433813892533</v>
      </c>
      <c r="P20" s="35">
        <v>5.0173913043478269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0.10144927559231885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-0.33009788222982994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6</v>
      </c>
      <c r="AC20" s="1">
        <f t="shared" si="2"/>
        <v>24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5.0173913045778269</v>
      </c>
      <c r="AH20" s="38" t="str">
        <f t="shared" si="19"/>
        <v xml:space="preserve"> </v>
      </c>
      <c r="AI20" s="1">
        <f t="shared" si="20"/>
        <v>8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670</v>
      </c>
      <c r="AP20" t="s">
        <v>1237</v>
      </c>
      <c r="AQ20" s="22">
        <v>-22.619274680831069</v>
      </c>
      <c r="AR20" s="21">
        <v>33.009788222982991</v>
      </c>
      <c r="AS20">
        <v>10.144927536231885</v>
      </c>
      <c r="AT20">
        <v>22.619274680831069</v>
      </c>
      <c r="AU20">
        <v>-33.009788222982991</v>
      </c>
      <c r="AV20" t="s">
        <v>1888</v>
      </c>
    </row>
    <row r="21" spans="1:48" x14ac:dyDescent="0.25">
      <c r="A21" s="14">
        <v>2.399999999999999E-10</v>
      </c>
      <c r="B21" t="s">
        <v>667</v>
      </c>
      <c r="C21" s="4">
        <v>19</v>
      </c>
      <c r="D21" s="4">
        <v>0</v>
      </c>
      <c r="E21" s="4">
        <v>4</v>
      </c>
      <c r="F21" s="4">
        <v>23</v>
      </c>
      <c r="G21" s="4">
        <v>15.199999809265137</v>
      </c>
      <c r="H21" s="4">
        <v>13.315</v>
      </c>
      <c r="I21" s="34">
        <v>39475.190692900331</v>
      </c>
      <c r="J21" s="35">
        <v>18.967236467236464</v>
      </c>
      <c r="K21" s="35">
        <v>13.10531496062992</v>
      </c>
      <c r="L21" s="35">
        <v>6.8837126134996041</v>
      </c>
      <c r="M21" s="35">
        <v>6.0776798894775581</v>
      </c>
      <c r="N21" s="4">
        <v>0.70200000000000007</v>
      </c>
      <c r="O21" s="4">
        <v>-24.271844660194173</v>
      </c>
      <c r="P21" s="35">
        <v>5.5125797972211794</v>
      </c>
      <c r="Q21" s="36">
        <f t="shared" si="7"/>
        <v>82.6086956524139</v>
      </c>
      <c r="R21" s="36" t="str">
        <f t="shared" si="8"/>
        <v xml:space="preserve"> </v>
      </c>
      <c r="S21" s="37">
        <f t="shared" si="9"/>
        <v>0.14156964419532378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-0.32318190525833146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7</v>
      </c>
      <c r="AC21" s="1">
        <f t="shared" si="2"/>
        <v>17</v>
      </c>
      <c r="AD21" s="1" t="str">
        <f t="shared" si="17"/>
        <v xml:space="preserve"> </v>
      </c>
      <c r="AE21" s="1">
        <f t="shared" si="3"/>
        <v>5</v>
      </c>
      <c r="AF21" s="1" t="str">
        <f t="shared" si="4"/>
        <v xml:space="preserve"> </v>
      </c>
      <c r="AG21" s="38">
        <f t="shared" si="18"/>
        <v>5.5125797974611794</v>
      </c>
      <c r="AH21" s="38" t="str">
        <f t="shared" si="19"/>
        <v xml:space="preserve"> </v>
      </c>
      <c r="AI21" s="1">
        <f t="shared" si="20"/>
        <v>5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667</v>
      </c>
      <c r="AP21" t="s">
        <v>1246</v>
      </c>
      <c r="AQ21" s="22">
        <v>-6.4451397378316289</v>
      </c>
      <c r="AR21" s="21">
        <v>32.318190525833145</v>
      </c>
      <c r="AS21">
        <v>14.156964395532379</v>
      </c>
      <c r="AT21">
        <v>6.4451397378316289</v>
      </c>
      <c r="AU21">
        <v>-32.318190525833145</v>
      </c>
      <c r="AV21" t="s">
        <v>1889</v>
      </c>
    </row>
    <row r="22" spans="1:48" x14ac:dyDescent="0.25">
      <c r="A22" s="14">
        <v>2.4999999999999991E-10</v>
      </c>
      <c r="B22" t="s">
        <v>651</v>
      </c>
      <c r="C22" s="4">
        <v>21</v>
      </c>
      <c r="D22" s="4">
        <v>0</v>
      </c>
      <c r="E22" s="4">
        <v>8</v>
      </c>
      <c r="F22" s="4">
        <v>29</v>
      </c>
      <c r="G22" s="4">
        <v>43</v>
      </c>
      <c r="H22" s="4">
        <v>36.475000000000001</v>
      </c>
      <c r="I22" s="34">
        <v>117811.07613370098</v>
      </c>
      <c r="J22" s="35">
        <v>31.899901013564744</v>
      </c>
      <c r="K22" s="35">
        <v>14.530321404084466</v>
      </c>
      <c r="L22" s="35">
        <v>8.4976572343466028</v>
      </c>
      <c r="M22" s="35">
        <v>5.9625091279764657</v>
      </c>
      <c r="N22" s="4">
        <v>1.3920000000000001</v>
      </c>
      <c r="O22" s="4">
        <v>-71.60921884560473</v>
      </c>
      <c r="P22" s="35">
        <v>7.0105251228261922</v>
      </c>
      <c r="Q22" s="36">
        <f t="shared" si="7"/>
        <v>72.413793103698268</v>
      </c>
      <c r="R22" s="36" t="str">
        <f t="shared" si="8"/>
        <v xml:space="preserve"> </v>
      </c>
      <c r="S22" s="37">
        <f t="shared" si="9"/>
        <v>0.17888965069551063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-0.1644961807616353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12</v>
      </c>
      <c r="AC22" s="1">
        <f t="shared" si="2"/>
        <v>10</v>
      </c>
      <c r="AD22" s="1" t="str">
        <f t="shared" si="17"/>
        <v xml:space="preserve"> </v>
      </c>
      <c r="AE22" s="1">
        <f t="shared" si="3"/>
        <v>10</v>
      </c>
      <c r="AF22" s="1" t="str">
        <f t="shared" si="4"/>
        <v xml:space="preserve"> </v>
      </c>
      <c r="AG22" s="38">
        <f t="shared" si="18"/>
        <v>7.0105251230761922</v>
      </c>
      <c r="AH22" s="38" t="str">
        <f t="shared" si="19"/>
        <v xml:space="preserve"> </v>
      </c>
      <c r="AI22" s="1">
        <f t="shared" si="20"/>
        <v>3</v>
      </c>
      <c r="AJ22" s="1" t="str">
        <f t="shared" si="21"/>
        <v xml:space="preserve"> </v>
      </c>
      <c r="AK22" s="25" t="str">
        <f t="shared" si="22"/>
        <v xml:space="preserve"> </v>
      </c>
      <c r="AL22" s="25">
        <f t="shared" si="23"/>
        <v>-71.609218845354732</v>
      </c>
      <c r="AM22" s="1" t="str">
        <f t="shared" si="5"/>
        <v xml:space="preserve"> </v>
      </c>
      <c r="AN22" s="1">
        <f t="shared" si="6"/>
        <v>5</v>
      </c>
      <c r="AO22" t="s">
        <v>651</v>
      </c>
      <c r="AP22" t="s">
        <v>1291</v>
      </c>
      <c r="AQ22" s="22">
        <v>-79.023940935062058</v>
      </c>
      <c r="AR22" s="21">
        <v>16.449618076163532</v>
      </c>
      <c r="AS22">
        <v>17.888965044551064</v>
      </c>
      <c r="AT22">
        <v>79.023940935062058</v>
      </c>
      <c r="AU22">
        <v>-16.449618076163532</v>
      </c>
      <c r="AV22" t="s">
        <v>1890</v>
      </c>
    </row>
    <row r="23" spans="1:48" x14ac:dyDescent="0.25">
      <c r="A23" s="14">
        <v>2.5999999999999993E-10</v>
      </c>
      <c r="B23" t="s">
        <v>673</v>
      </c>
      <c r="C23" s="4">
        <v>7</v>
      </c>
      <c r="D23" s="4">
        <v>5</v>
      </c>
      <c r="E23" s="4">
        <v>15</v>
      </c>
      <c r="F23" s="4">
        <v>27</v>
      </c>
      <c r="G23" s="4">
        <v>20</v>
      </c>
      <c r="H23" s="4">
        <v>16.898</v>
      </c>
      <c r="I23" s="34">
        <v>17555.237428263452</v>
      </c>
      <c r="J23" s="35" t="s">
        <v>1234</v>
      </c>
      <c r="K23" s="35">
        <v>11.534470989761092</v>
      </c>
      <c r="L23" s="35" t="s">
        <v>1234</v>
      </c>
      <c r="M23" s="35" t="s">
        <v>1234</v>
      </c>
      <c r="N23" s="4">
        <v>-0.28800000000000003</v>
      </c>
      <c r="O23" s="4" t="s">
        <v>119</v>
      </c>
      <c r="P23" s="35">
        <v>4.1129127707421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0.18357202061743869</v>
      </c>
      <c r="T23" s="37" t="str">
        <f t="shared" si="10"/>
        <v/>
      </c>
      <c r="U23" s="37" t="str">
        <f t="shared" si="11"/>
        <v xml:space="preserve"> </v>
      </c>
      <c r="V23" s="37" t="str">
        <f t="shared" si="12"/>
        <v xml:space="preserve"> </v>
      </c>
      <c r="W23" s="37" t="str">
        <f t="shared" si="13"/>
        <v xml:space="preserve"> </v>
      </c>
      <c r="X23" s="37" t="str">
        <f t="shared" si="14"/>
        <v xml:space="preserve"> 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>
        <f t="shared" si="2"/>
        <v>9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4.1129127710021001</v>
      </c>
      <c r="AH23" s="38" t="str">
        <f t="shared" si="19"/>
        <v xml:space="preserve"> </v>
      </c>
      <c r="AI23" s="1">
        <f t="shared" si="20"/>
        <v>13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673</v>
      </c>
      <c r="AP23" t="s">
        <v>1239</v>
      </c>
      <c r="AQ23" s="22" t="e">
        <v>#VALUE!</v>
      </c>
      <c r="AR23" s="21" t="e">
        <v>#VALUE!</v>
      </c>
      <c r="AS23">
        <v>18.357202035743867</v>
      </c>
      <c r="AT23" t="e">
        <v>#VALUE!</v>
      </c>
      <c r="AU23" t="e">
        <v>#VALUE!</v>
      </c>
      <c r="AV23" t="s">
        <v>1891</v>
      </c>
    </row>
    <row r="24" spans="1:48" x14ac:dyDescent="0.25">
      <c r="A24" s="14">
        <v>2.6999999999999995E-10</v>
      </c>
      <c r="B24" t="s">
        <v>1083</v>
      </c>
      <c r="C24" s="4">
        <v>12</v>
      </c>
      <c r="D24" s="4">
        <v>0</v>
      </c>
      <c r="E24" s="4">
        <v>6</v>
      </c>
      <c r="F24" s="4">
        <v>18</v>
      </c>
      <c r="G24" s="4">
        <v>88</v>
      </c>
      <c r="H24" s="4">
        <v>76.58</v>
      </c>
      <c r="I24" s="34">
        <v>19891.785259044958</v>
      </c>
      <c r="J24" s="35">
        <v>18.023064250411863</v>
      </c>
      <c r="K24" s="35">
        <v>13.355423787931636</v>
      </c>
      <c r="L24" s="35">
        <v>10.116089261971698</v>
      </c>
      <c r="M24" s="35">
        <v>8.3539538186509414</v>
      </c>
      <c r="N24" s="4">
        <v>4.2489999999999997</v>
      </c>
      <c r="O24" s="4">
        <v>-35.718608169440252</v>
      </c>
      <c r="P24" s="35">
        <v>2.8075215460955865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0.14912509820679817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15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 t="str">
        <f t="shared" si="18"/>
        <v xml:space="preserve"> </v>
      </c>
      <c r="AH24" s="38" t="str">
        <f t="shared" si="19"/>
        <v xml:space="preserve"> </v>
      </c>
      <c r="AI24" s="1" t="str">
        <f t="shared" si="20"/>
        <v xml:space="preserve"> 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1083</v>
      </c>
      <c r="AP24" t="s">
        <v>1237</v>
      </c>
      <c r="AQ24" s="22">
        <v>-1.1463950456315652</v>
      </c>
      <c r="AR24" s="21">
        <v>0.53692469529865727</v>
      </c>
      <c r="AS24">
        <v>14.912509793679817</v>
      </c>
      <c r="AT24">
        <v>1.1463950456315652</v>
      </c>
      <c r="AU24">
        <v>-0.53692469529865727</v>
      </c>
      <c r="AV24" t="s">
        <v>1892</v>
      </c>
    </row>
    <row r="25" spans="1:48" x14ac:dyDescent="0.25">
      <c r="A25" s="14">
        <v>2.7999999999999996E-10</v>
      </c>
      <c r="B25" t="s">
        <v>662</v>
      </c>
      <c r="C25" s="4">
        <v>21</v>
      </c>
      <c r="D25" s="4">
        <v>2</v>
      </c>
      <c r="E25" s="4">
        <v>9</v>
      </c>
      <c r="F25" s="4">
        <v>32</v>
      </c>
      <c r="G25" s="4">
        <v>640</v>
      </c>
      <c r="H25" s="4">
        <v>550.20000000000005</v>
      </c>
      <c r="I25" s="34">
        <v>83738.680118566073</v>
      </c>
      <c r="J25" s="35">
        <v>35.008908119114281</v>
      </c>
      <c r="K25" s="35">
        <v>24.177176253460473</v>
      </c>
      <c r="L25" s="35">
        <v>18.200025365969299</v>
      </c>
      <c r="M25" s="35">
        <v>14.18203399524065</v>
      </c>
      <c r="N25" s="4">
        <v>15.716000000000001</v>
      </c>
      <c r="O25" s="4">
        <v>-38.599781215814964</v>
      </c>
      <c r="P25" s="35">
        <v>1.8035259905488912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0.16321337723383486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11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662</v>
      </c>
      <c r="AP25" t="s">
        <v>1244</v>
      </c>
      <c r="AQ25" s="22">
        <v>-96.471854149398141</v>
      </c>
      <c r="AR25" s="21">
        <v>-78.945682135079551</v>
      </c>
      <c r="AS25">
        <v>16.321337695383487</v>
      </c>
      <c r="AT25">
        <v>96.471854149398141</v>
      </c>
      <c r="AU25">
        <v>78.945682135079551</v>
      </c>
      <c r="AV25" t="s">
        <v>1893</v>
      </c>
    </row>
    <row r="26" spans="1:48" x14ac:dyDescent="0.25">
      <c r="A26" s="14">
        <v>2.8999999999999998E-10</v>
      </c>
      <c r="B26" t="s">
        <v>676</v>
      </c>
      <c r="C26" s="4">
        <v>7</v>
      </c>
      <c r="D26" s="4">
        <v>4</v>
      </c>
      <c r="E26" s="4">
        <v>11</v>
      </c>
      <c r="F26" s="4">
        <v>22</v>
      </c>
      <c r="G26" s="4">
        <v>75</v>
      </c>
      <c r="H26" s="4">
        <v>80.28</v>
      </c>
      <c r="I26" s="34">
        <v>26138.434684715496</v>
      </c>
      <c r="J26" s="35">
        <v>28.437832093517535</v>
      </c>
      <c r="K26" s="35">
        <v>25.174035747883348</v>
      </c>
      <c r="L26" s="35">
        <v>17.553601595069786</v>
      </c>
      <c r="M26" s="35">
        <v>16.011844138047795</v>
      </c>
      <c r="N26" s="4">
        <v>2.823</v>
      </c>
      <c r="O26" s="4">
        <v>-15.85692995529061</v>
      </c>
      <c r="P26" s="35">
        <v>1.7775286497259593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676</v>
      </c>
      <c r="AP26" t="s">
        <v>1237</v>
      </c>
      <c r="AQ26" s="22">
        <v>-59.594626041824881</v>
      </c>
      <c r="AR26" s="21">
        <v>-72.589935903635606</v>
      </c>
      <c r="AS26">
        <v>-6.5769805680119582</v>
      </c>
      <c r="AT26">
        <v>59.594626041824881</v>
      </c>
      <c r="AU26">
        <v>72.589935903635606</v>
      </c>
      <c r="AV26" t="s">
        <v>1894</v>
      </c>
    </row>
    <row r="27" spans="1:48" x14ac:dyDescent="0.25">
      <c r="A27" s="14">
        <v>3E-10</v>
      </c>
      <c r="B27" t="s">
        <v>660</v>
      </c>
      <c r="C27" s="4">
        <v>21</v>
      </c>
      <c r="D27" s="4">
        <v>4</v>
      </c>
      <c r="E27" s="4">
        <v>8</v>
      </c>
      <c r="F27" s="4">
        <v>33</v>
      </c>
      <c r="G27" s="4">
        <v>525</v>
      </c>
      <c r="H27" s="4">
        <v>507.6</v>
      </c>
      <c r="I27" s="34">
        <v>311915.90869962238</v>
      </c>
      <c r="J27" s="35" t="s">
        <v>1234</v>
      </c>
      <c r="K27" s="35">
        <v>34.829147797447511</v>
      </c>
      <c r="L27" s="35">
        <v>25.755729121607931</v>
      </c>
      <c r="M27" s="35">
        <v>18.513233443708611</v>
      </c>
      <c r="N27" s="4">
        <v>8.4760000000000009</v>
      </c>
      <c r="O27" s="4">
        <v>-40.435699226985236</v>
      </c>
      <c r="P27" s="35">
        <v>1.3144208037825058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 xml:space="preserve"> </v>
      </c>
      <c r="V27" s="37" t="str">
        <f t="shared" si="12"/>
        <v xml:space="preserve"> </v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660</v>
      </c>
      <c r="AP27" t="s">
        <v>1244</v>
      </c>
      <c r="AQ27" s="22" t="e">
        <v>#VALUE!</v>
      </c>
      <c r="AR27" s="21">
        <v>-153.23462049510198</v>
      </c>
      <c r="AS27">
        <v>3.4278959810874587</v>
      </c>
      <c r="AT27" t="e">
        <v>#VALUE!</v>
      </c>
      <c r="AU27">
        <v>153.23462049510198</v>
      </c>
      <c r="AV27" t="s">
        <v>1895</v>
      </c>
    </row>
    <row r="28" spans="1:48" x14ac:dyDescent="0.25">
      <c r="A28" s="14">
        <v>3.1000000000000002E-10</v>
      </c>
      <c r="B28" t="s">
        <v>661</v>
      </c>
      <c r="C28" s="4">
        <v>14</v>
      </c>
      <c r="D28" s="4">
        <v>0</v>
      </c>
      <c r="E28" s="4">
        <v>5</v>
      </c>
      <c r="F28" s="4">
        <v>19</v>
      </c>
      <c r="G28" s="4">
        <v>116.5</v>
      </c>
      <c r="H28" s="4">
        <v>112.25</v>
      </c>
      <c r="I28" s="34">
        <v>24370.73299241166</v>
      </c>
      <c r="J28" s="35">
        <v>25.917801893327173</v>
      </c>
      <c r="K28" s="35">
        <v>12.883048318604382</v>
      </c>
      <c r="L28" s="35">
        <v>7.633402637574739</v>
      </c>
      <c r="M28" s="35">
        <v>5.950599232717428</v>
      </c>
      <c r="N28" s="4">
        <v>4.3310000000000004</v>
      </c>
      <c r="O28" s="4">
        <v>-56.092862935928636</v>
      </c>
      <c r="P28" s="35">
        <v>2.8240534521158129</v>
      </c>
      <c r="Q28" s="36">
        <f t="shared" si="7"/>
        <v>73.68421052662579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>
        <f t="shared" si="14"/>
        <v>-0.24947113285532585</v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>
        <f t="shared" si="16"/>
        <v>10</v>
      </c>
      <c r="AC28" s="1" t="str">
        <f t="shared" si="2"/>
        <v xml:space="preserve"> </v>
      </c>
      <c r="AD28" s="1" t="str">
        <f t="shared" si="17"/>
        <v xml:space="preserve"> </v>
      </c>
      <c r="AE28" s="1">
        <f t="shared" si="3"/>
        <v>9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>
        <f t="shared" si="23"/>
        <v>-56.092862935618633</v>
      </c>
      <c r="AM28" s="1" t="str">
        <f t="shared" si="5"/>
        <v xml:space="preserve"> </v>
      </c>
      <c r="AN28" s="1">
        <f t="shared" si="6"/>
        <v>1</v>
      </c>
      <c r="AO28" t="s">
        <v>661</v>
      </c>
      <c r="AP28" t="s">
        <v>1244</v>
      </c>
      <c r="AQ28" s="22">
        <v>-45.452082542344677</v>
      </c>
      <c r="AR28" s="21">
        <v>24.947113285532584</v>
      </c>
      <c r="AS28">
        <v>3.786191536748329</v>
      </c>
      <c r="AT28">
        <v>45.452082542344677</v>
      </c>
      <c r="AU28">
        <v>-24.947113285532584</v>
      </c>
      <c r="AV28" t="s">
        <v>1896</v>
      </c>
    </row>
    <row r="29" spans="1:48" x14ac:dyDescent="0.25">
      <c r="A29" s="14">
        <v>3.2000000000000003E-10</v>
      </c>
      <c r="B29" t="s">
        <v>669</v>
      </c>
      <c r="C29" s="4">
        <v>17</v>
      </c>
      <c r="D29" s="4">
        <v>2</v>
      </c>
      <c r="E29" s="4">
        <v>5</v>
      </c>
      <c r="F29" s="4">
        <v>24</v>
      </c>
      <c r="G29" s="4">
        <v>23</v>
      </c>
      <c r="H29" s="4">
        <v>19.03</v>
      </c>
      <c r="I29" s="34">
        <v>25548.926925952961</v>
      </c>
      <c r="J29" s="35" t="s">
        <v>1234</v>
      </c>
      <c r="K29" s="35">
        <v>8.8694948487141314</v>
      </c>
      <c r="L29" s="35">
        <v>8.841878201928246</v>
      </c>
      <c r="M29" s="35">
        <v>4.9069426608302207</v>
      </c>
      <c r="N29" s="4">
        <v>-1.161</v>
      </c>
      <c r="O29" s="4">
        <v>-44.582814445828141</v>
      </c>
      <c r="P29" s="35">
        <v>2.7970675023931357</v>
      </c>
      <c r="Q29" s="36">
        <f t="shared" si="7"/>
        <v>70.833333333653329</v>
      </c>
      <c r="R29" s="36" t="str">
        <f t="shared" si="8"/>
        <v xml:space="preserve"> </v>
      </c>
      <c r="S29" s="37">
        <f t="shared" si="9"/>
        <v>0.20861797194375195</v>
      </c>
      <c r="T29" s="37" t="str">
        <f t="shared" si="10"/>
        <v/>
      </c>
      <c r="U29" s="37" t="str">
        <f t="shared" si="11"/>
        <v xml:space="preserve"> </v>
      </c>
      <c r="V29" s="37" t="str">
        <f t="shared" si="12"/>
        <v xml:space="preserve"> </v>
      </c>
      <c r="W29" s="37" t="str">
        <f t="shared" si="13"/>
        <v/>
      </c>
      <c r="X29" s="37">
        <f t="shared" si="14"/>
        <v>-0.13065180164100565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13</v>
      </c>
      <c r="AC29" s="1">
        <f t="shared" si="2"/>
        <v>7</v>
      </c>
      <c r="AD29" s="1" t="str">
        <f t="shared" si="17"/>
        <v xml:space="preserve"> </v>
      </c>
      <c r="AE29" s="1">
        <f t="shared" si="3"/>
        <v>12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669</v>
      </c>
      <c r="AP29" t="s">
        <v>1241</v>
      </c>
      <c r="AQ29" s="22" t="e">
        <v>#VALUE!</v>
      </c>
      <c r="AR29" s="21">
        <v>13.065180164100564</v>
      </c>
      <c r="AS29">
        <v>20.861797162375197</v>
      </c>
      <c r="AT29" t="e">
        <v>#VALUE!</v>
      </c>
      <c r="AU29">
        <v>-13.065180164100564</v>
      </c>
      <c r="AV29" t="s">
        <v>1897</v>
      </c>
    </row>
    <row r="30" spans="1:48" x14ac:dyDescent="0.25">
      <c r="A30" s="14">
        <v>3.3000000000000005E-10</v>
      </c>
      <c r="B30" t="s">
        <v>649</v>
      </c>
      <c r="C30" s="4">
        <v>11</v>
      </c>
      <c r="D30" s="4">
        <v>7</v>
      </c>
      <c r="E30" s="4">
        <v>12</v>
      </c>
      <c r="F30" s="4">
        <v>30</v>
      </c>
      <c r="G30" s="4">
        <v>315</v>
      </c>
      <c r="H30" s="4">
        <v>294.60000000000002</v>
      </c>
      <c r="I30" s="34">
        <v>200792.12456852969</v>
      </c>
      <c r="J30" s="35" t="s">
        <v>1234</v>
      </c>
      <c r="K30" s="35">
        <v>36.701133673850755</v>
      </c>
      <c r="L30" s="35">
        <v>25.205438216165994</v>
      </c>
      <c r="M30" s="35">
        <v>22.2685910502483</v>
      </c>
      <c r="N30" s="4">
        <v>7.165</v>
      </c>
      <c r="O30" s="4">
        <v>-7.428940568475455</v>
      </c>
      <c r="P30" s="35">
        <v>1.5224032586558045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649</v>
      </c>
      <c r="AP30" t="s">
        <v>1235</v>
      </c>
      <c r="AQ30" s="22" t="e">
        <v>#VALUE!</v>
      </c>
      <c r="AR30" s="21">
        <v>-147.82406861580827</v>
      </c>
      <c r="AS30">
        <v>6.9246435845213838</v>
      </c>
      <c r="AT30" t="e">
        <v>#VALUE!</v>
      </c>
      <c r="AU30">
        <v>147.82406861580827</v>
      </c>
      <c r="AV30" t="s">
        <v>1898</v>
      </c>
    </row>
    <row r="31" spans="1:48" x14ac:dyDescent="0.25">
      <c r="A31" s="14">
        <v>3.4000000000000007E-10</v>
      </c>
      <c r="B31" t="s">
        <v>668</v>
      </c>
      <c r="C31" s="4">
        <v>24</v>
      </c>
      <c r="D31" s="4">
        <v>0</v>
      </c>
      <c r="E31" s="4">
        <v>7</v>
      </c>
      <c r="F31" s="4">
        <v>31</v>
      </c>
      <c r="G31" s="4">
        <v>14</v>
      </c>
      <c r="H31" s="4">
        <v>9.5619999999999994</v>
      </c>
      <c r="I31" s="34">
        <v>30965.128519477006</v>
      </c>
      <c r="J31" s="35">
        <v>9.5524475524475516</v>
      </c>
      <c r="K31" s="35">
        <v>8.9784037558685448</v>
      </c>
      <c r="L31" s="35">
        <v>5.1002211383392995</v>
      </c>
      <c r="M31" s="35">
        <v>5.0102421322887416</v>
      </c>
      <c r="N31" s="4">
        <v>1.0010000000000001</v>
      </c>
      <c r="O31" s="4">
        <v>-13.40830449826988</v>
      </c>
      <c r="P31" s="35">
        <v>7.4461409746914882</v>
      </c>
      <c r="Q31" s="36">
        <f t="shared" si="7"/>
        <v>77.419354839049674</v>
      </c>
      <c r="R31" s="36" t="str">
        <f t="shared" si="8"/>
        <v xml:space="preserve"> </v>
      </c>
      <c r="S31" s="37">
        <f t="shared" si="9"/>
        <v>0.46412884367821378</v>
      </c>
      <c r="T31" s="37" t="str">
        <f t="shared" si="10"/>
        <v/>
      </c>
      <c r="U31" s="37" t="str">
        <f t="shared" si="11"/>
        <v/>
      </c>
      <c r="V31" s="37">
        <f t="shared" si="12"/>
        <v>-0.46391156333448857</v>
      </c>
      <c r="W31" s="37" t="str">
        <f t="shared" si="13"/>
        <v/>
      </c>
      <c r="X31" s="37">
        <f t="shared" si="14"/>
        <v>-0.49853775899324348</v>
      </c>
      <c r="Y31" s="1" t="str">
        <f t="shared" si="0"/>
        <v xml:space="preserve"> </v>
      </c>
      <c r="Z31" s="1">
        <f t="shared" si="15"/>
        <v>4</v>
      </c>
      <c r="AA31" s="1" t="str">
        <f t="shared" si="1"/>
        <v xml:space="preserve"> </v>
      </c>
      <c r="AB31" s="1">
        <f t="shared" si="16"/>
        <v>2</v>
      </c>
      <c r="AC31" s="1">
        <f t="shared" si="2"/>
        <v>1</v>
      </c>
      <c r="AD31" s="1" t="str">
        <f t="shared" si="17"/>
        <v xml:space="preserve"> </v>
      </c>
      <c r="AE31" s="1">
        <f t="shared" si="3"/>
        <v>8</v>
      </c>
      <c r="AF31" s="1" t="str">
        <f t="shared" si="4"/>
        <v xml:space="preserve"> </v>
      </c>
      <c r="AG31" s="38">
        <f t="shared" si="18"/>
        <v>7.4461409750314882</v>
      </c>
      <c r="AH31" s="38" t="str">
        <f t="shared" si="19"/>
        <v xml:space="preserve"> </v>
      </c>
      <c r="AI31" s="1">
        <f t="shared" si="20"/>
        <v>2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668</v>
      </c>
      <c r="AP31" t="s">
        <v>1328</v>
      </c>
      <c r="AQ31" s="22">
        <v>46.391156333448855</v>
      </c>
      <c r="AR31" s="21">
        <v>49.853775899324347</v>
      </c>
      <c r="AS31">
        <v>46.412884333821381</v>
      </c>
      <c r="AT31">
        <v>-46.391156333448855</v>
      </c>
      <c r="AU31">
        <v>-49.853775899324347</v>
      </c>
      <c r="AV31" t="s">
        <v>1899</v>
      </c>
    </row>
    <row r="32" spans="1:48" x14ac:dyDescent="0.25">
      <c r="A32" s="14">
        <v>3.5000000000000008E-10</v>
      </c>
      <c r="B32" t="s">
        <v>664</v>
      </c>
      <c r="C32" s="4">
        <v>13</v>
      </c>
      <c r="D32" s="4">
        <v>3</v>
      </c>
      <c r="E32" s="4">
        <v>6</v>
      </c>
      <c r="F32" s="4">
        <v>22</v>
      </c>
      <c r="G32" s="4">
        <v>47</v>
      </c>
      <c r="H32" s="4">
        <v>43.4</v>
      </c>
      <c r="I32" s="34">
        <v>13090.915943517653</v>
      </c>
      <c r="J32" s="35">
        <v>11.071428571428571</v>
      </c>
      <c r="K32" s="35">
        <v>9.92</v>
      </c>
      <c r="L32" s="35">
        <v>7.8709942969315829</v>
      </c>
      <c r="M32" s="35">
        <v>7.294193913381144</v>
      </c>
      <c r="N32" s="4">
        <v>3.92</v>
      </c>
      <c r="O32" s="4">
        <v>-21.912350597609571</v>
      </c>
      <c r="P32" s="35">
        <v>4.4539170506912447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>
        <f t="shared" si="12"/>
        <v>-0.37866554075031045</v>
      </c>
      <c r="W32" s="37" t="str">
        <f t="shared" si="13"/>
        <v/>
      </c>
      <c r="X32" s="37">
        <f t="shared" si="14"/>
        <v>-0.2261107249996791</v>
      </c>
      <c r="Y32" s="1" t="str">
        <f t="shared" si="0"/>
        <v xml:space="preserve"> </v>
      </c>
      <c r="Z32" s="1">
        <f t="shared" si="15"/>
        <v>8</v>
      </c>
      <c r="AA32" s="1" t="str">
        <f t="shared" si="1"/>
        <v xml:space="preserve"> </v>
      </c>
      <c r="AB32" s="1">
        <f t="shared" si="16"/>
        <v>11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4.4539170510412447</v>
      </c>
      <c r="AH32" s="38" t="str">
        <f t="shared" si="19"/>
        <v xml:space="preserve"> </v>
      </c>
      <c r="AI32" s="1">
        <f t="shared" si="20"/>
        <v>9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664</v>
      </c>
      <c r="AP32" t="s">
        <v>1328</v>
      </c>
      <c r="AQ32" s="22">
        <v>37.866554075031047</v>
      </c>
      <c r="AR32" s="21">
        <v>22.611072499967911</v>
      </c>
      <c r="AS32">
        <v>8.2949308755760462</v>
      </c>
      <c r="AT32">
        <v>-37.866554075031047</v>
      </c>
      <c r="AU32">
        <v>-22.611072499967911</v>
      </c>
      <c r="AV32" t="s">
        <v>1900</v>
      </c>
    </row>
    <row r="33" spans="1:48" x14ac:dyDescent="0.25">
      <c r="A33" s="14">
        <v>3.600000000000001E-10</v>
      </c>
      <c r="B33" t="s">
        <v>679</v>
      </c>
      <c r="C33" s="4">
        <v>12</v>
      </c>
      <c r="D33" s="4">
        <v>2</v>
      </c>
      <c r="E33" s="4">
        <v>12</v>
      </c>
      <c r="F33" s="4">
        <v>26</v>
      </c>
      <c r="G33" s="4">
        <v>162.5</v>
      </c>
      <c r="H33" s="4">
        <v>153.65</v>
      </c>
      <c r="I33" s="34">
        <v>48984.926657915006</v>
      </c>
      <c r="J33" s="35">
        <v>28.832801651341718</v>
      </c>
      <c r="K33" s="35">
        <v>28.125572030020138</v>
      </c>
      <c r="L33" s="35">
        <v>19.697218872993631</v>
      </c>
      <c r="M33" s="35">
        <v>19.081525810160375</v>
      </c>
      <c r="N33" s="4">
        <v>5.4630000000000001</v>
      </c>
      <c r="O33" s="4">
        <v>0.2385321100917413</v>
      </c>
      <c r="P33" s="35">
        <v>1.8119101854864954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 t="str">
        <f t="shared" si="18"/>
        <v xml:space="preserve"> </v>
      </c>
      <c r="AH33" s="38" t="str">
        <f t="shared" si="19"/>
        <v xml:space="preserve"> </v>
      </c>
      <c r="AI33" s="1" t="str">
        <f t="shared" si="20"/>
        <v xml:space="preserve"> 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679</v>
      </c>
      <c r="AP33" t="s">
        <v>1235</v>
      </c>
      <c r="AQ33" s="22">
        <v>-61.811216204941587</v>
      </c>
      <c r="AR33" s="21">
        <v>-93.666338178979117</v>
      </c>
      <c r="AS33">
        <v>5.7598438008460651</v>
      </c>
      <c r="AT33">
        <v>61.811216204941587</v>
      </c>
      <c r="AU33">
        <v>93.666338178979117</v>
      </c>
      <c r="AV33" t="s">
        <v>1901</v>
      </c>
    </row>
    <row r="34" spans="1:48" x14ac:dyDescent="0.25">
      <c r="A34" s="14">
        <v>3.7000000000000012E-10</v>
      </c>
      <c r="B34" t="s">
        <v>852</v>
      </c>
      <c r="C34" s="4">
        <v>2</v>
      </c>
      <c r="D34" s="4">
        <v>4</v>
      </c>
      <c r="E34" s="4">
        <v>14</v>
      </c>
      <c r="F34" s="4">
        <v>20</v>
      </c>
      <c r="G34" s="4">
        <v>835</v>
      </c>
      <c r="H34" s="4">
        <v>875.6</v>
      </c>
      <c r="I34" s="34">
        <v>112532.28195069396</v>
      </c>
      <c r="J34" s="35" t="s">
        <v>1234</v>
      </c>
      <c r="K34" s="35" t="s">
        <v>1234</v>
      </c>
      <c r="L34" s="35" t="s">
        <v>1234</v>
      </c>
      <c r="M34" s="35">
        <v>31.866788028604219</v>
      </c>
      <c r="N34" s="4">
        <v>10.762</v>
      </c>
      <c r="O34" s="4">
        <v>-26.034364261168385</v>
      </c>
      <c r="P34" s="35">
        <v>0.7004339881224303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 xml:space="preserve"> </v>
      </c>
      <c r="V34" s="37" t="str">
        <f t="shared" si="12"/>
        <v xml:space="preserve"> </v>
      </c>
      <c r="W34" s="37" t="str">
        <f t="shared" si="13"/>
        <v xml:space="preserve"> </v>
      </c>
      <c r="X34" s="37" t="str">
        <f t="shared" si="14"/>
        <v xml:space="preserve"> </v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852</v>
      </c>
      <c r="AP34" t="s">
        <v>1244</v>
      </c>
      <c r="AQ34" s="22" t="e">
        <v>#VALUE!</v>
      </c>
      <c r="AR34" s="21" t="e">
        <v>#VALUE!</v>
      </c>
      <c r="AS34">
        <v>-4.6368204659661956</v>
      </c>
      <c r="AT34" t="e">
        <v>#VALUE!</v>
      </c>
      <c r="AU34" t="e">
        <v>#VALUE!</v>
      </c>
      <c r="AV34" t="s">
        <v>1902</v>
      </c>
    </row>
    <row r="35" spans="1:48" x14ac:dyDescent="0.25">
      <c r="A35" s="14">
        <v>3.8000000000000014E-10</v>
      </c>
      <c r="B35" t="s">
        <v>665</v>
      </c>
      <c r="C35" s="4">
        <v>9</v>
      </c>
      <c r="D35" s="4">
        <v>3</v>
      </c>
      <c r="E35" s="4">
        <v>12</v>
      </c>
      <c r="F35" s="4">
        <v>24</v>
      </c>
      <c r="G35" s="4">
        <v>40</v>
      </c>
      <c r="H35" s="4">
        <v>35.25</v>
      </c>
      <c r="I35" s="34">
        <v>12690.433078987851</v>
      </c>
      <c r="J35" s="35" t="s">
        <v>1234</v>
      </c>
      <c r="K35" s="35">
        <v>13.856132075471699</v>
      </c>
      <c r="L35" s="35">
        <v>6.0063586667171176</v>
      </c>
      <c r="M35" s="35">
        <v>2.9506198847142673</v>
      </c>
      <c r="N35" s="4">
        <v>-24.149000000000001</v>
      </c>
      <c r="O35" s="4" t="s">
        <v>119</v>
      </c>
      <c r="P35" s="35">
        <v>0.51914893617021274</v>
      </c>
      <c r="Q35" s="36" t="str">
        <f t="shared" si="7"/>
        <v xml:space="preserve"> </v>
      </c>
      <c r="R35" s="36" t="str">
        <f t="shared" si="8"/>
        <v xml:space="preserve"> </v>
      </c>
      <c r="S35" s="37">
        <f t="shared" si="9"/>
        <v>0.13475177342964548</v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>
        <f t="shared" si="14"/>
        <v>-0.40944480727299293</v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>
        <f t="shared" si="16"/>
        <v>4</v>
      </c>
      <c r="AC35" s="1">
        <f t="shared" ref="AC35:AC46" si="26">IF(ISERROR((RANK(S35,S$7:S$184,0)))=TRUE," ",((RANK(S35,S$7:S$184,0))))</f>
        <v>18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665</v>
      </c>
      <c r="AP35" t="s">
        <v>1244</v>
      </c>
      <c r="AQ35" s="22" t="e">
        <v>#VALUE!</v>
      </c>
      <c r="AR35" s="21">
        <v>40.944480727299293</v>
      </c>
      <c r="AS35">
        <v>13.475177304964546</v>
      </c>
      <c r="AT35" t="e">
        <v>#VALUE!</v>
      </c>
      <c r="AU35">
        <v>-40.944480727299293</v>
      </c>
      <c r="AV35" t="s">
        <v>1903</v>
      </c>
    </row>
    <row r="36" spans="1:48" x14ac:dyDescent="0.25">
      <c r="A36" s="14">
        <v>3.9000000000000015E-10</v>
      </c>
      <c r="B36" t="s">
        <v>666</v>
      </c>
      <c r="C36" s="4">
        <v>10</v>
      </c>
      <c r="D36" s="4">
        <v>2</v>
      </c>
      <c r="E36" s="4">
        <v>12</v>
      </c>
      <c r="F36" s="4">
        <v>24</v>
      </c>
      <c r="G36" s="4">
        <v>120</v>
      </c>
      <c r="H36" s="4">
        <v>111.95</v>
      </c>
      <c r="I36" s="34">
        <v>61859.315389577561</v>
      </c>
      <c r="J36" s="35" t="s">
        <v>1234</v>
      </c>
      <c r="K36" s="35">
        <v>31.062708102108768</v>
      </c>
      <c r="L36" s="35">
        <v>19.840961088435375</v>
      </c>
      <c r="M36" s="35">
        <v>16.216362182276672</v>
      </c>
      <c r="N36" s="4">
        <v>2.4020000000000001</v>
      </c>
      <c r="O36" s="4">
        <v>-60.68096251432312</v>
      </c>
      <c r="P36" s="35">
        <v>1.3988387673068334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 xml:space="preserve"> </v>
      </c>
      <c r="V36" s="37" t="str">
        <f t="shared" si="12"/>
        <v xml:space="preserve"> </v>
      </c>
      <c r="W36" s="37" t="str">
        <f t="shared" si="13"/>
        <v/>
      </c>
      <c r="X36" s="37" t="str">
        <f t="shared" si="14"/>
        <v/>
      </c>
      <c r="Y36" s="1" t="str">
        <f t="shared" si="24"/>
        <v xml:space="preserve"> </v>
      </c>
      <c r="Z36" s="1" t="str">
        <f t="shared" si="15"/>
        <v xml:space="preserve"> </v>
      </c>
      <c r="AA36" s="1" t="str">
        <f t="shared" si="25"/>
        <v xml:space="preserve"> </v>
      </c>
      <c r="AB36" s="1" t="str">
        <f t="shared" si="16"/>
        <v xml:space="preserve"> 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si="29"/>
        <v xml:space="preserve"> </v>
      </c>
      <c r="AJ36" s="1" t="str">
        <f t="shared" si="30"/>
        <v xml:space="preserve"> </v>
      </c>
      <c r="AK36" s="25" t="str">
        <f t="shared" si="22"/>
        <v xml:space="preserve"> </v>
      </c>
      <c r="AL36" s="25">
        <f t="shared" si="23"/>
        <v>-60.680962513933117</v>
      </c>
      <c r="AM36" s="1" t="str">
        <f t="shared" si="31"/>
        <v xml:space="preserve"> </v>
      </c>
      <c r="AN36" s="1">
        <f t="shared" si="32"/>
        <v>3</v>
      </c>
      <c r="AO36" t="s">
        <v>666</v>
      </c>
      <c r="AP36" t="s">
        <v>1237</v>
      </c>
      <c r="AQ36" s="22" t="e">
        <v>#VALUE!</v>
      </c>
      <c r="AR36" s="21">
        <v>-95.079635593494032</v>
      </c>
      <c r="AS36">
        <v>7.1907101384546701</v>
      </c>
      <c r="AT36" t="e">
        <v>#VALUE!</v>
      </c>
      <c r="AU36">
        <v>95.079635593494032</v>
      </c>
      <c r="AV36" t="s">
        <v>1904</v>
      </c>
    </row>
    <row r="37" spans="1:48" x14ac:dyDescent="0.25">
      <c r="A37" s="14">
        <v>4.0000000000000017E-10</v>
      </c>
      <c r="B37" t="s">
        <v>672</v>
      </c>
      <c r="C37" s="4">
        <v>22</v>
      </c>
      <c r="D37" s="4">
        <v>1</v>
      </c>
      <c r="E37" s="4">
        <v>8</v>
      </c>
      <c r="F37" s="4">
        <v>31</v>
      </c>
      <c r="G37" s="4">
        <v>100</v>
      </c>
      <c r="H37" s="4">
        <v>81.42</v>
      </c>
      <c r="I37" s="34">
        <v>124789.46457280978</v>
      </c>
      <c r="J37" s="35">
        <v>13.917948717948716</v>
      </c>
      <c r="K37" s="35">
        <v>12.909465673061677</v>
      </c>
      <c r="L37" s="35">
        <v>9.2930697064714707</v>
      </c>
      <c r="M37" s="35">
        <v>9.3853911606774059</v>
      </c>
      <c r="N37" s="4">
        <v>5.8500000000000005</v>
      </c>
      <c r="O37" s="4">
        <v>-2.3372287145242017</v>
      </c>
      <c r="P37" s="35">
        <v>4.1144681896339961</v>
      </c>
      <c r="Q37" s="36">
        <f t="shared" si="7"/>
        <v>70.967741935883865</v>
      </c>
      <c r="R37" s="36" t="str">
        <f t="shared" si="8"/>
        <v xml:space="preserve"> </v>
      </c>
      <c r="S37" s="37">
        <f t="shared" si="9"/>
        <v>0.22819945999223787</v>
      </c>
      <c r="T37" s="37" t="str">
        <f t="shared" si="10"/>
        <v/>
      </c>
      <c r="U37" s="37" t="str">
        <f t="shared" si="11"/>
        <v/>
      </c>
      <c r="V37" s="37">
        <f t="shared" si="12"/>
        <v>-0.21891731633908351</v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>
        <f t="shared" si="15"/>
        <v>10</v>
      </c>
      <c r="AA37" s="1" t="str">
        <f t="shared" si="25"/>
        <v xml:space="preserve"> </v>
      </c>
      <c r="AB37" s="1" t="str">
        <f t="shared" si="16"/>
        <v xml:space="preserve"> </v>
      </c>
      <c r="AC37" s="1">
        <f t="shared" si="26"/>
        <v>5</v>
      </c>
      <c r="AD37" s="1" t="str">
        <f t="shared" si="17"/>
        <v xml:space="preserve"> </v>
      </c>
      <c r="AE37" s="1">
        <f t="shared" si="27"/>
        <v>11</v>
      </c>
      <c r="AF37" s="1" t="str">
        <f t="shared" si="28"/>
        <v xml:space="preserve"> </v>
      </c>
      <c r="AG37" s="38">
        <f t="shared" si="18"/>
        <v>4.1144681900339961</v>
      </c>
      <c r="AH37" s="38" t="str">
        <f t="shared" si="19"/>
        <v xml:space="preserve"> </v>
      </c>
      <c r="AI37" s="1">
        <f t="shared" si="29"/>
        <v>12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672</v>
      </c>
      <c r="AP37" t="s">
        <v>1270</v>
      </c>
      <c r="AQ37" s="22">
        <v>21.89173163390835</v>
      </c>
      <c r="AR37" s="21">
        <v>8.6289901077390532</v>
      </c>
      <c r="AS37">
        <v>22.819945959223787</v>
      </c>
      <c r="AT37">
        <v>-21.89173163390835</v>
      </c>
      <c r="AU37">
        <v>-8.6289901077390532</v>
      </c>
      <c r="AV37" t="s">
        <v>1905</v>
      </c>
    </row>
    <row r="38" spans="1:48" x14ac:dyDescent="0.25">
      <c r="A38" s="14">
        <v>4.1000000000000019E-10</v>
      </c>
      <c r="B38" t="s">
        <v>658</v>
      </c>
      <c r="C38" s="4">
        <v>16</v>
      </c>
      <c r="D38" s="4">
        <v>2</v>
      </c>
      <c r="E38" s="4">
        <v>6</v>
      </c>
      <c r="F38" s="4">
        <v>24</v>
      </c>
      <c r="G38" s="4">
        <v>47.5</v>
      </c>
      <c r="H38" s="4">
        <v>43.32</v>
      </c>
      <c r="I38" s="34">
        <v>28092.548309041005</v>
      </c>
      <c r="J38" s="35">
        <v>17.034998033818322</v>
      </c>
      <c r="K38" s="35">
        <v>12.778761061946902</v>
      </c>
      <c r="L38" s="35">
        <v>7.3132668428005285</v>
      </c>
      <c r="M38" s="35">
        <v>6.7451560041018972</v>
      </c>
      <c r="N38" s="4">
        <v>2.5430000000000001</v>
      </c>
      <c r="O38" s="4">
        <v>-27.960339943342778</v>
      </c>
      <c r="P38" s="35">
        <v>3.0655586334256695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>
        <f t="shared" si="14"/>
        <v>-0.28094741765152342</v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>
        <f t="shared" si="16"/>
        <v>9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3.0655586338356695</v>
      </c>
      <c r="AH38" s="38" t="str">
        <f t="shared" si="19"/>
        <v xml:space="preserve"> </v>
      </c>
      <c r="AI38" s="1">
        <f t="shared" si="29"/>
        <v>16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658</v>
      </c>
      <c r="AP38" t="s">
        <v>1237</v>
      </c>
      <c r="AQ38" s="22">
        <v>4.3986851075687454</v>
      </c>
      <c r="AR38" s="21">
        <v>28.094741765152342</v>
      </c>
      <c r="AS38">
        <v>9.6491228070175517</v>
      </c>
      <c r="AT38">
        <v>-4.3986851075687454</v>
      </c>
      <c r="AU38">
        <v>-28.094741765152342</v>
      </c>
      <c r="AV38" t="s">
        <v>1906</v>
      </c>
    </row>
    <row r="39" spans="1:48" x14ac:dyDescent="0.25">
      <c r="A39" s="14">
        <v>4.200000000000002E-10</v>
      </c>
      <c r="B39" t="s">
        <v>680</v>
      </c>
      <c r="C39" s="4">
        <v>16</v>
      </c>
      <c r="D39" s="4">
        <v>2</v>
      </c>
      <c r="E39" s="4">
        <v>6</v>
      </c>
      <c r="F39" s="4">
        <v>24</v>
      </c>
      <c r="G39" s="4">
        <v>35</v>
      </c>
      <c r="H39" s="4">
        <v>33.4</v>
      </c>
      <c r="I39" s="34">
        <v>37052.049527637027</v>
      </c>
      <c r="J39" s="35">
        <v>35.511927900451354</v>
      </c>
      <c r="K39" s="35">
        <v>27.107438297344533</v>
      </c>
      <c r="L39" s="35">
        <v>16.507470187844763</v>
      </c>
      <c r="M39" s="35">
        <v>13.715805809025603</v>
      </c>
      <c r="N39" s="4">
        <v>1.145</v>
      </c>
      <c r="O39" s="4">
        <v>-0.34812880765883408</v>
      </c>
      <c r="P39" s="35">
        <v>0.60008129459655213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680</v>
      </c>
      <c r="AP39" t="s">
        <v>1252</v>
      </c>
      <c r="AQ39" s="22">
        <v>-99.294827913014629</v>
      </c>
      <c r="AR39" s="21">
        <v>-62.304197587092204</v>
      </c>
      <c r="AS39">
        <v>4.7904191616766401</v>
      </c>
      <c r="AT39">
        <v>99.294827913014629</v>
      </c>
      <c r="AU39">
        <v>62.304197587092204</v>
      </c>
      <c r="AV39" t="s">
        <v>1907</v>
      </c>
    </row>
    <row r="40" spans="1:48" x14ac:dyDescent="0.25">
      <c r="A40" s="14">
        <v>4.3000000000000022E-10</v>
      </c>
      <c r="B40" t="s">
        <v>674</v>
      </c>
      <c r="C40" s="4">
        <v>15</v>
      </c>
      <c r="D40" s="4">
        <v>3</v>
      </c>
      <c r="E40" s="4">
        <v>8</v>
      </c>
      <c r="F40" s="4">
        <v>26</v>
      </c>
      <c r="G40" s="4">
        <v>125</v>
      </c>
      <c r="H40" s="4">
        <v>125.15</v>
      </c>
      <c r="I40" s="34">
        <v>86397.204319226366</v>
      </c>
      <c r="J40" s="35">
        <v>29.495639877445203</v>
      </c>
      <c r="K40" s="35">
        <v>24.635826771653544</v>
      </c>
      <c r="L40" s="35">
        <v>17.945054457701968</v>
      </c>
      <c r="M40" s="35">
        <v>15.707249290492726</v>
      </c>
      <c r="N40" s="4">
        <v>4.2430000000000003</v>
      </c>
      <c r="O40" s="4">
        <v>-20.244360902255636</v>
      </c>
      <c r="P40" s="35">
        <v>2.174190970834998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674</v>
      </c>
      <c r="AP40" t="s">
        <v>1237</v>
      </c>
      <c r="AQ40" s="22">
        <v>-65.531099579783159</v>
      </c>
      <c r="AR40" s="21">
        <v>-76.438765678259088</v>
      </c>
      <c r="AS40">
        <v>-0.1198561725928915</v>
      </c>
      <c r="AT40">
        <v>65.531099579783159</v>
      </c>
      <c r="AU40">
        <v>76.438765678259088</v>
      </c>
      <c r="AV40" t="s">
        <v>1908</v>
      </c>
    </row>
    <row r="41" spans="1:48" x14ac:dyDescent="0.25">
      <c r="A41" s="14">
        <v>4.4000000000000024E-10</v>
      </c>
      <c r="B41" t="s">
        <v>1193</v>
      </c>
      <c r="C41" s="4">
        <v>18</v>
      </c>
      <c r="D41" s="4">
        <v>1</v>
      </c>
      <c r="E41" s="4">
        <v>1</v>
      </c>
      <c r="F41" s="4">
        <v>20</v>
      </c>
      <c r="G41" s="4">
        <v>310</v>
      </c>
      <c r="H41" s="4">
        <v>291.39999999999998</v>
      </c>
      <c r="I41" s="34">
        <v>20834.700184359837</v>
      </c>
      <c r="J41" s="35">
        <v>39.405003380662606</v>
      </c>
      <c r="K41" s="35">
        <v>30.535471025882842</v>
      </c>
      <c r="L41" s="35">
        <v>18.042301274753513</v>
      </c>
      <c r="M41" s="35">
        <v>15.342670318919978</v>
      </c>
      <c r="N41" s="4">
        <v>7.3950000000000005</v>
      </c>
      <c r="O41" s="4">
        <v>8.2247914532416253</v>
      </c>
      <c r="P41" s="35">
        <v>0.97083047357584096</v>
      </c>
      <c r="Q41" s="36">
        <f t="shared" si="7"/>
        <v>90.000000000439996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>
        <f t="shared" si="27"/>
        <v>1</v>
      </c>
      <c r="AF41" s="1" t="str">
        <f t="shared" si="28"/>
        <v xml:space="preserve"> </v>
      </c>
      <c r="AG41" s="38" t="str">
        <f t="shared" si="18"/>
        <v xml:space="preserve"> </v>
      </c>
      <c r="AH41" s="38" t="str">
        <f t="shared" si="19"/>
        <v xml:space="preserve"> </v>
      </c>
      <c r="AI41" s="1" t="str">
        <f t="shared" si="29"/>
        <v xml:space="preserve"> 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1193</v>
      </c>
      <c r="AP41" t="s">
        <v>1237</v>
      </c>
      <c r="AQ41" s="22">
        <v>-121.14297454295912</v>
      </c>
      <c r="AR41" s="21">
        <v>-77.394912588103097</v>
      </c>
      <c r="AS41">
        <v>6.3829787234042534</v>
      </c>
      <c r="AT41">
        <v>121.14297454295912</v>
      </c>
      <c r="AU41">
        <v>77.394912588103097</v>
      </c>
      <c r="AV41" t="s">
        <v>1909</v>
      </c>
    </row>
    <row r="42" spans="1:48" x14ac:dyDescent="0.25">
      <c r="A42" s="14">
        <v>4.5000000000000026E-10</v>
      </c>
      <c r="B42" t="s">
        <v>663</v>
      </c>
      <c r="C42" s="4">
        <v>10</v>
      </c>
      <c r="D42" s="4">
        <v>4</v>
      </c>
      <c r="E42" s="4">
        <v>1</v>
      </c>
      <c r="F42" s="4">
        <v>15</v>
      </c>
      <c r="G42" s="4">
        <v>26</v>
      </c>
      <c r="H42" s="4">
        <v>21.85</v>
      </c>
      <c r="I42" s="34">
        <v>23802.598988086505</v>
      </c>
      <c r="J42" s="35">
        <v>10.689823874755382</v>
      </c>
      <c r="K42" s="35">
        <v>6.2643348623853212</v>
      </c>
      <c r="L42" s="35">
        <v>3.0163921900503197</v>
      </c>
      <c r="M42" s="35">
        <v>2.2988043280278796</v>
      </c>
      <c r="N42" s="4">
        <v>2.044</v>
      </c>
      <c r="O42" s="4">
        <v>-39.882352941176471</v>
      </c>
      <c r="P42" s="35">
        <v>4.4118993135011433</v>
      </c>
      <c r="Q42" s="36" t="str">
        <f t="shared" si="7"/>
        <v xml:space="preserve"> </v>
      </c>
      <c r="R42" s="36" t="str">
        <f t="shared" si="8"/>
        <v xml:space="preserve"> </v>
      </c>
      <c r="S42" s="37">
        <f t="shared" si="9"/>
        <v>0.18993135056441643</v>
      </c>
      <c r="T42" s="37" t="str">
        <f t="shared" si="10"/>
        <v/>
      </c>
      <c r="U42" s="37" t="str">
        <f t="shared" si="11"/>
        <v/>
      </c>
      <c r="V42" s="37">
        <f t="shared" si="12"/>
        <v>-0.40008139926620789</v>
      </c>
      <c r="W42" s="37" t="str">
        <f t="shared" si="13"/>
        <v/>
      </c>
      <c r="X42" s="37">
        <f t="shared" si="14"/>
        <v>-0.70342329354949562</v>
      </c>
      <c r="Y42" s="1" t="str">
        <f t="shared" si="24"/>
        <v xml:space="preserve"> </v>
      </c>
      <c r="Z42" s="1">
        <f t="shared" si="15"/>
        <v>6</v>
      </c>
      <c r="AA42" s="1" t="str">
        <f t="shared" si="25"/>
        <v xml:space="preserve"> </v>
      </c>
      <c r="AB42" s="1">
        <f t="shared" si="16"/>
        <v>1</v>
      </c>
      <c r="AC42" s="1">
        <f t="shared" si="26"/>
        <v>8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4.4118993139511433</v>
      </c>
      <c r="AH42" s="38" t="str">
        <f t="shared" si="19"/>
        <v xml:space="preserve"> </v>
      </c>
      <c r="AI42" s="1">
        <f t="shared" si="29"/>
        <v>10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663</v>
      </c>
      <c r="AP42" t="s">
        <v>1244</v>
      </c>
      <c r="AQ42" s="22">
        <v>40.008139926620792</v>
      </c>
      <c r="AR42" s="21">
        <v>70.342329354949555</v>
      </c>
      <c r="AS42">
        <v>18.993135011441641</v>
      </c>
      <c r="AT42">
        <v>-40.008139926620792</v>
      </c>
      <c r="AU42">
        <v>-70.342329354949555</v>
      </c>
      <c r="AV42" t="s">
        <v>1910</v>
      </c>
    </row>
    <row r="43" spans="1:48" x14ac:dyDescent="0.25">
      <c r="A43" s="14">
        <v>4.6000000000000027E-10</v>
      </c>
      <c r="B43" t="s">
        <v>853</v>
      </c>
      <c r="C43" s="4">
        <v>5</v>
      </c>
      <c r="D43" s="4">
        <v>11</v>
      </c>
      <c r="E43" s="4">
        <v>6</v>
      </c>
      <c r="F43" s="4">
        <v>22</v>
      </c>
      <c r="G43" s="4">
        <v>49</v>
      </c>
      <c r="H43" s="4">
        <v>55.5</v>
      </c>
      <c r="I43" s="34">
        <v>9355.9830355323429</v>
      </c>
      <c r="J43" s="35">
        <v>7.6069078947368416</v>
      </c>
      <c r="K43" s="35">
        <v>6.5766086029150372</v>
      </c>
      <c r="L43" s="35">
        <v>23.637118174703506</v>
      </c>
      <c r="M43" s="35">
        <v>21.289170416960363</v>
      </c>
      <c r="N43" s="4">
        <v>7.2960000000000003</v>
      </c>
      <c r="O43" s="4">
        <v>-41.018593371059012</v>
      </c>
      <c r="P43" s="35">
        <v>6.8540540540540551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>
        <f t="shared" si="12"/>
        <v>-0.57309628356942488</v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>
        <f t="shared" si="15"/>
        <v>1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6.8540540545140551</v>
      </c>
      <c r="AH43" s="38" t="str">
        <f t="shared" si="19"/>
        <v xml:space="preserve"> </v>
      </c>
      <c r="AI43" s="1">
        <f t="shared" si="29"/>
        <v>4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853</v>
      </c>
      <c r="AP43" t="s">
        <v>1248</v>
      </c>
      <c r="AQ43" s="22">
        <v>57.30962835694249</v>
      </c>
      <c r="AR43" s="21">
        <v>-132.40408463323789</v>
      </c>
      <c r="AS43">
        <v>-11.711711711711715</v>
      </c>
      <c r="AT43">
        <v>-57.30962835694249</v>
      </c>
      <c r="AU43">
        <v>132.40408463323789</v>
      </c>
      <c r="AV43" t="s">
        <v>1911</v>
      </c>
    </row>
    <row r="44" spans="1:48" x14ac:dyDescent="0.25">
      <c r="A44" s="14">
        <v>4.7000000000000024E-10</v>
      </c>
      <c r="B44" t="s">
        <v>671</v>
      </c>
      <c r="C44" s="4">
        <v>6</v>
      </c>
      <c r="D44" s="4">
        <v>1</v>
      </c>
      <c r="E44" s="4">
        <v>3</v>
      </c>
      <c r="F44" s="4">
        <v>10</v>
      </c>
      <c r="G44" s="4">
        <v>24.25</v>
      </c>
      <c r="H44" s="4">
        <v>22.8</v>
      </c>
      <c r="I44" s="34">
        <v>16060.352555079819</v>
      </c>
      <c r="J44" s="35">
        <v>30.852503382949934</v>
      </c>
      <c r="K44" s="35">
        <v>17.053103964098728</v>
      </c>
      <c r="L44" s="35">
        <v>7.2245125474303293</v>
      </c>
      <c r="M44" s="35">
        <v>6.4024481550912666</v>
      </c>
      <c r="N44" s="4">
        <v>0.73899999999999999</v>
      </c>
      <c r="O44" s="4">
        <v>-43.197540353574169</v>
      </c>
      <c r="P44" s="35">
        <v>4.3859649122807012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>
        <f t="shared" si="14"/>
        <v>-0.28967388786685366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>
        <f t="shared" si="16"/>
        <v>8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4.3859649127507012</v>
      </c>
      <c r="AH44" s="38" t="str">
        <f t="shared" si="19"/>
        <v xml:space="preserve"> </v>
      </c>
      <c r="AI44" s="1">
        <f t="shared" si="29"/>
        <v>11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671</v>
      </c>
      <c r="AP44" t="s">
        <v>1246</v>
      </c>
      <c r="AQ44" s="22">
        <v>-73.145889731110827</v>
      </c>
      <c r="AR44" s="21">
        <v>28.967388786685365</v>
      </c>
      <c r="AS44">
        <v>6.3596491228070207</v>
      </c>
      <c r="AT44">
        <v>73.145889731110827</v>
      </c>
      <c r="AU44">
        <v>-28.967388786685365</v>
      </c>
      <c r="AV44" t="s">
        <v>1912</v>
      </c>
    </row>
    <row r="45" spans="1:48" x14ac:dyDescent="0.25">
      <c r="A45" s="14">
        <v>4.800000000000002E-10</v>
      </c>
      <c r="B45" t="s">
        <v>659</v>
      </c>
      <c r="C45" s="4">
        <v>19</v>
      </c>
      <c r="D45" s="4">
        <v>1</v>
      </c>
      <c r="E45" s="4">
        <v>4</v>
      </c>
      <c r="F45" s="4">
        <v>24</v>
      </c>
      <c r="G45" s="4">
        <v>30</v>
      </c>
      <c r="H45" s="4">
        <v>26.61</v>
      </c>
      <c r="I45" s="34">
        <v>38420.342332999171</v>
      </c>
      <c r="J45" s="35">
        <v>25.10377358490566</v>
      </c>
      <c r="K45" s="35">
        <v>20.359602142310635</v>
      </c>
      <c r="L45" s="35">
        <v>16.465913012227851</v>
      </c>
      <c r="M45" s="35">
        <v>14.602782022694614</v>
      </c>
      <c r="N45" s="4">
        <v>1.06</v>
      </c>
      <c r="O45" s="4">
        <v>-24.822695035460985</v>
      </c>
      <c r="P45" s="35">
        <v>2.4088688462983838</v>
      </c>
      <c r="Q45" s="36">
        <f t="shared" si="7"/>
        <v>79.166666667146671</v>
      </c>
      <c r="R45" s="36" t="str">
        <f t="shared" si="8"/>
        <v xml:space="preserve"> </v>
      </c>
      <c r="S45" s="37">
        <f t="shared" si="9"/>
        <v>0.12739571637627953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>
        <f t="shared" si="26"/>
        <v>19</v>
      </c>
      <c r="AD45" s="1" t="str">
        <f t="shared" si="17"/>
        <v xml:space="preserve"> </v>
      </c>
      <c r="AE45" s="1">
        <f t="shared" si="27"/>
        <v>7</v>
      </c>
      <c r="AF45" s="1" t="str">
        <f t="shared" si="28"/>
        <v xml:space="preserve"> </v>
      </c>
      <c r="AG45" s="38" t="str">
        <f t="shared" si="18"/>
        <v xml:space="preserve"> </v>
      </c>
      <c r="AH45" s="38" t="str">
        <f t="shared" si="19"/>
        <v xml:space="preserve"> </v>
      </c>
      <c r="AI45" s="1" t="str">
        <f t="shared" si="29"/>
        <v xml:space="preserve"> 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659</v>
      </c>
      <c r="AP45" t="s">
        <v>1328</v>
      </c>
      <c r="AQ45" s="22">
        <v>-40.883712385197391</v>
      </c>
      <c r="AR45" s="21">
        <v>-61.895600511602368</v>
      </c>
      <c r="AS45">
        <v>12.739571589627952</v>
      </c>
      <c r="AT45">
        <v>40.883712385197391</v>
      </c>
      <c r="AU45">
        <v>61.895600511602368</v>
      </c>
      <c r="AV45" t="s">
        <v>1913</v>
      </c>
    </row>
    <row r="46" spans="1:48" x14ac:dyDescent="0.25">
      <c r="A46" s="14">
        <v>4.9000000000000017E-10</v>
      </c>
      <c r="B46" t="s">
        <v>1194</v>
      </c>
      <c r="C46" s="4">
        <v>19</v>
      </c>
      <c r="D46" s="4">
        <v>2</v>
      </c>
      <c r="E46" s="4">
        <v>2</v>
      </c>
      <c r="F46" s="4">
        <v>23</v>
      </c>
      <c r="G46" s="4">
        <v>90</v>
      </c>
      <c r="H46" s="4">
        <v>73.819999999999993</v>
      </c>
      <c r="I46" s="34">
        <v>25079.62432185973</v>
      </c>
      <c r="J46" s="35" t="s">
        <v>1234</v>
      </c>
      <c r="K46" s="35">
        <v>32.984807864164431</v>
      </c>
      <c r="L46" s="35">
        <v>33.758649138338619</v>
      </c>
      <c r="M46" s="35">
        <v>19.207151045756945</v>
      </c>
      <c r="N46" s="4">
        <v>1.794</v>
      </c>
      <c r="O46" s="4">
        <v>10.061349693251529</v>
      </c>
      <c r="P46" s="35">
        <v>8.8052018423191561E-2</v>
      </c>
      <c r="Q46" s="36">
        <f t="shared" si="7"/>
        <v>82.608695652663911</v>
      </c>
      <c r="R46" s="36" t="str">
        <f t="shared" si="8"/>
        <v xml:space="preserve"> </v>
      </c>
      <c r="S46" s="37">
        <f t="shared" si="9"/>
        <v>0.21918179404188318</v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6</v>
      </c>
      <c r="AD46" s="1" t="str">
        <f t="shared" si="17"/>
        <v xml:space="preserve"> </v>
      </c>
      <c r="AE46" s="1">
        <f t="shared" si="27"/>
        <v>4</v>
      </c>
      <c r="AF46" s="1" t="str">
        <f t="shared" si="28"/>
        <v xml:space="preserve"> </v>
      </c>
      <c r="AG46" s="38" t="str">
        <f t="shared" si="18"/>
        <v xml:space="preserve"> </v>
      </c>
      <c r="AH46" s="38" t="str">
        <f t="shared" si="19"/>
        <v xml:space="preserve"> </v>
      </c>
      <c r="AI46" s="1" t="str">
        <f t="shared" si="29"/>
        <v xml:space="preserve"> 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1194</v>
      </c>
      <c r="AP46" t="s">
        <v>1252</v>
      </c>
      <c r="AQ46" s="22" t="e">
        <v>#VALUE!</v>
      </c>
      <c r="AR46" s="21">
        <v>-231.92066365546461</v>
      </c>
      <c r="AS46">
        <v>21.918179355188315</v>
      </c>
      <c r="AT46" t="e">
        <v>#VALUE!</v>
      </c>
      <c r="AU46">
        <v>231.92066365546461</v>
      </c>
      <c r="AV46" t="s">
        <v>1914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801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1058</v>
      </c>
      <c r="P2" s="2" t="s">
        <v>25</v>
      </c>
    </row>
    <row r="3" spans="1:48" x14ac:dyDescent="0.25">
      <c r="B3" s="24">
        <f ca="1">NOW()</f>
        <v>44218.33508449074</v>
      </c>
      <c r="J3" t="s">
        <v>87</v>
      </c>
      <c r="K3" t="s">
        <v>86</v>
      </c>
      <c r="L3" t="s">
        <v>88</v>
      </c>
      <c r="M3" t="s">
        <v>89</v>
      </c>
      <c r="P3" s="184" t="s">
        <v>1146</v>
      </c>
    </row>
    <row r="4" spans="1:48" x14ac:dyDescent="0.25">
      <c r="B4" s="28"/>
      <c r="C4" s="194" t="s">
        <v>12</v>
      </c>
      <c r="D4" s="194"/>
      <c r="E4" s="194"/>
      <c r="F4" s="194"/>
      <c r="G4" s="28" t="s">
        <v>13</v>
      </c>
      <c r="H4" s="28" t="s">
        <v>14</v>
      </c>
      <c r="I4" s="28" t="s">
        <v>150</v>
      </c>
      <c r="J4" s="29" t="s">
        <v>807</v>
      </c>
      <c r="K4" s="29" t="s">
        <v>1097</v>
      </c>
      <c r="L4" s="29" t="s">
        <v>807</v>
      </c>
      <c r="M4" s="29" t="s">
        <v>1097</v>
      </c>
      <c r="N4" s="28" t="s">
        <v>26</v>
      </c>
      <c r="O4" s="28" t="s">
        <v>27</v>
      </c>
      <c r="P4" s="29" t="s">
        <v>1097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806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10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801</v>
      </c>
      <c r="C6" s="31"/>
      <c r="D6" s="31"/>
      <c r="E6" s="31"/>
      <c r="F6" s="31"/>
      <c r="G6" s="32"/>
      <c r="H6" s="32"/>
      <c r="I6" s="33"/>
      <c r="J6" s="32">
        <v>15.393913342186377</v>
      </c>
      <c r="K6" s="32">
        <v>12.963332987327821</v>
      </c>
      <c r="L6" s="32">
        <v>8.9725875483471764</v>
      </c>
      <c r="M6" s="32">
        <v>8.2510397247667431</v>
      </c>
      <c r="N6" s="32"/>
      <c r="O6" s="32"/>
      <c r="P6" s="32">
        <v>3.7017045091059977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707</v>
      </c>
      <c r="C7" s="4">
        <v>18</v>
      </c>
      <c r="D7" s="4">
        <v>4</v>
      </c>
      <c r="E7" s="4">
        <v>4</v>
      </c>
      <c r="F7" s="4">
        <v>26</v>
      </c>
      <c r="G7" s="4">
        <v>2961</v>
      </c>
      <c r="H7" s="4">
        <v>2668</v>
      </c>
      <c r="I7" s="34">
        <v>45756.103747812216</v>
      </c>
      <c r="J7" s="35">
        <v>17.336941166469789</v>
      </c>
      <c r="K7" s="35">
        <v>8.9156582649893377</v>
      </c>
      <c r="L7" s="35">
        <v>6.7714009298509499</v>
      </c>
      <c r="M7" s="35">
        <v>4.3780019186463583</v>
      </c>
      <c r="N7" s="4">
        <v>2.11</v>
      </c>
      <c r="O7" s="4">
        <v>-23.272727272727277</v>
      </c>
      <c r="P7" s="35">
        <v>4.5597508777564064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0.10982009005502257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-0.2453235041325067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8</v>
      </c>
      <c r="AC7" s="1">
        <f t="shared" ref="AC7:AC35" si="2">IF(ISERROR((RANK(S7,S$7:S$184,0)))=TRUE," ",((RANK(S7,S$7:S$184,0))))</f>
        <v>41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4.5597508778564064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25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707</v>
      </c>
      <c r="AP7" t="s">
        <v>1241</v>
      </c>
      <c r="AQ7" s="22">
        <v>-12.622052502781255</v>
      </c>
      <c r="AR7" s="21">
        <v>24.532350413250668</v>
      </c>
      <c r="AS7">
        <v>10.982008995502257</v>
      </c>
      <c r="AT7">
        <v>12.622052502781255</v>
      </c>
      <c r="AU7">
        <v>-24.532350413250668</v>
      </c>
      <c r="AV7" t="s">
        <v>1916</v>
      </c>
    </row>
    <row r="8" spans="1:48" x14ac:dyDescent="0.25">
      <c r="A8" s="14">
        <v>1.1000000000000001E-10</v>
      </c>
      <c r="B8" t="s">
        <v>716</v>
      </c>
      <c r="C8" s="4">
        <v>15</v>
      </c>
      <c r="D8" s="4">
        <v>1</v>
      </c>
      <c r="E8" s="4">
        <v>8</v>
      </c>
      <c r="F8" s="4">
        <v>24</v>
      </c>
      <c r="G8" s="4">
        <v>2400</v>
      </c>
      <c r="H8" s="4">
        <v>2319</v>
      </c>
      <c r="I8" s="34">
        <v>25171.919641192657</v>
      </c>
      <c r="J8" s="35" t="s">
        <v>1234</v>
      </c>
      <c r="K8" s="35">
        <v>23.858024691358025</v>
      </c>
      <c r="L8" s="35" t="s">
        <v>1234</v>
      </c>
      <c r="M8" s="35">
        <v>10.215571961669813</v>
      </c>
      <c r="N8" s="4">
        <v>0.97199999999999998</v>
      </c>
      <c r="O8" s="4">
        <v>19.852034525277425</v>
      </c>
      <c r="P8" s="35">
        <v>1.5049590340664081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 xml:space="preserve"> </v>
      </c>
      <c r="V8" s="37" t="str">
        <f t="shared" ref="V8:V71" si="12">IF(ISERROR((IF(((J8/$J$6-1))&lt;($V$5/100),((J8/$J$6-1)),"")))=TRUE," ",((IF(((J8/$J$6-1))&lt;($V$5/100),((J8/$J$6-1)),""))))</f>
        <v xml:space="preserve"> </v>
      </c>
      <c r="W8" s="37" t="str">
        <f t="shared" ref="W8:W71" si="13">IF(ISERROR((IF(((L8/$L$6-1))&gt;($W$5/100),((L8/$L$6-1)),"")))=TRUE," ",((IF(((L8/$L$6-1))&gt;($W$5/100),((L8/$L$6-1)),""))))</f>
        <v xml:space="preserve"> </v>
      </c>
      <c r="X8" s="37" t="str">
        <f t="shared" ref="X8:X71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716</v>
      </c>
      <c r="AP8" t="s">
        <v>1235</v>
      </c>
      <c r="AQ8" s="22" t="e">
        <v>#VALUE!</v>
      </c>
      <c r="AR8" s="21" t="e">
        <v>#VALUE!</v>
      </c>
      <c r="AS8">
        <v>3.4928848641655907</v>
      </c>
      <c r="AT8" t="e">
        <v>#VALUE!</v>
      </c>
      <c r="AU8" t="e">
        <v>#VALUE!</v>
      </c>
      <c r="AV8" t="s">
        <v>1917</v>
      </c>
    </row>
    <row r="9" spans="1:48" x14ac:dyDescent="0.25">
      <c r="A9" s="14">
        <v>1.2E-10</v>
      </c>
      <c r="B9" t="s">
        <v>754</v>
      </c>
      <c r="C9" s="4">
        <v>1</v>
      </c>
      <c r="D9" s="4">
        <v>7</v>
      </c>
      <c r="E9" s="4">
        <v>11</v>
      </c>
      <c r="F9" s="4">
        <v>19</v>
      </c>
      <c r="G9" s="4">
        <v>2620</v>
      </c>
      <c r="H9" s="4">
        <v>2943</v>
      </c>
      <c r="I9" s="34">
        <v>11971.961069503777</v>
      </c>
      <c r="J9" s="35">
        <v>19.210182767624019</v>
      </c>
      <c r="K9" s="35">
        <v>20.226804123711339</v>
      </c>
      <c r="L9" s="35" t="s">
        <v>1234</v>
      </c>
      <c r="M9" s="35" t="s">
        <v>1234</v>
      </c>
      <c r="N9" s="4">
        <v>1.532</v>
      </c>
      <c r="O9" s="4">
        <v>3.5135135135135167</v>
      </c>
      <c r="P9" s="35">
        <v>5.718654434250765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5.718654434370765</v>
      </c>
      <c r="AH9" s="38" t="str">
        <f t="shared" si="19"/>
        <v xml:space="preserve"> </v>
      </c>
      <c r="AI9" s="1">
        <f t="shared" si="20"/>
        <v>16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754</v>
      </c>
      <c r="AP9" t="s">
        <v>1239</v>
      </c>
      <c r="AQ9" s="22">
        <v>-24.790768536934117</v>
      </c>
      <c r="AR9" s="21" t="e">
        <v>#VALUE!</v>
      </c>
      <c r="AS9">
        <v>-10.975195378865099</v>
      </c>
      <c r="AT9">
        <v>24.790768536934117</v>
      </c>
      <c r="AU9" t="e">
        <v>#VALUE!</v>
      </c>
      <c r="AV9" t="s">
        <v>1918</v>
      </c>
    </row>
    <row r="10" spans="1:48" x14ac:dyDescent="0.25">
      <c r="A10" s="14">
        <v>1.2999999999999999E-10</v>
      </c>
      <c r="B10" t="s">
        <v>719</v>
      </c>
      <c r="C10" s="4">
        <v>11</v>
      </c>
      <c r="D10" s="4">
        <v>1</v>
      </c>
      <c r="E10" s="4">
        <v>9</v>
      </c>
      <c r="F10" s="4">
        <v>21</v>
      </c>
      <c r="G10" s="4">
        <v>3600</v>
      </c>
      <c r="H10" s="4">
        <v>3760</v>
      </c>
      <c r="I10" s="34">
        <v>23163.430217911231</v>
      </c>
      <c r="J10" s="35">
        <v>21.473443746430611</v>
      </c>
      <c r="K10" s="35">
        <v>26.293706293706297</v>
      </c>
      <c r="L10" s="35">
        <v>9.1585164136059038</v>
      </c>
      <c r="M10" s="35">
        <v>9.8109722853248531</v>
      </c>
      <c r="N10" s="4">
        <v>1.43</v>
      </c>
      <c r="O10" s="4">
        <v>-18.285714285714288</v>
      </c>
      <c r="P10" s="35">
        <v>1.0824468085106382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719</v>
      </c>
      <c r="AP10" t="s">
        <v>1237</v>
      </c>
      <c r="AQ10" s="22">
        <v>-39.49307930416586</v>
      </c>
      <c r="AR10" s="21">
        <v>-2.0721878082201384</v>
      </c>
      <c r="AS10">
        <v>-4.2553191489361648</v>
      </c>
      <c r="AT10">
        <v>39.49307930416586</v>
      </c>
      <c r="AU10">
        <v>2.0721878082201384</v>
      </c>
      <c r="AV10" t="s">
        <v>1919</v>
      </c>
    </row>
    <row r="11" spans="1:48" x14ac:dyDescent="0.25">
      <c r="A11" s="14">
        <v>1.3999999999999998E-10</v>
      </c>
      <c r="B11" t="s">
        <v>756</v>
      </c>
      <c r="C11" s="4">
        <v>3</v>
      </c>
      <c r="D11" s="4">
        <v>6</v>
      </c>
      <c r="E11" s="4">
        <v>11</v>
      </c>
      <c r="F11" s="4">
        <v>20</v>
      </c>
      <c r="G11" s="4">
        <v>1382.5</v>
      </c>
      <c r="H11" s="4">
        <v>1539.5</v>
      </c>
      <c r="I11" s="34">
        <v>20809.545206295777</v>
      </c>
      <c r="J11" s="35">
        <v>38.17013248804821</v>
      </c>
      <c r="K11" s="35">
        <v>21.235496243350767</v>
      </c>
      <c r="L11" s="35">
        <v>9.8714692908184833</v>
      </c>
      <c r="M11" s="35">
        <v>7.043518408170482</v>
      </c>
      <c r="N11" s="4">
        <v>0.55300000000000005</v>
      </c>
      <c r="O11" s="4">
        <v>8.644400785854625</v>
      </c>
      <c r="P11" s="35">
        <v>2.1413597544899003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 t="str">
        <f t="shared" si="18"/>
        <v xml:space="preserve"> </v>
      </c>
      <c r="AH11" s="38" t="str">
        <f t="shared" si="19"/>
        <v xml:space="preserve"> </v>
      </c>
      <c r="AI11" s="1" t="str">
        <f t="shared" si="20"/>
        <v xml:space="preserve"> 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756</v>
      </c>
      <c r="AP11" t="s">
        <v>1241</v>
      </c>
      <c r="AQ11" s="22">
        <v>-147.95600468559579</v>
      </c>
      <c r="AR11" s="21">
        <v>-10.018088289780902</v>
      </c>
      <c r="AS11">
        <v>-10.198116271516721</v>
      </c>
      <c r="AT11">
        <v>147.95600468559579</v>
      </c>
      <c r="AU11">
        <v>10.018088289780902</v>
      </c>
      <c r="AV11" t="s">
        <v>1920</v>
      </c>
    </row>
    <row r="12" spans="1:48" x14ac:dyDescent="0.25">
      <c r="A12" s="14">
        <v>1.4999999999999997E-10</v>
      </c>
      <c r="B12" t="s">
        <v>1084</v>
      </c>
      <c r="C12" s="4">
        <v>9</v>
      </c>
      <c r="D12" s="4">
        <v>3</v>
      </c>
      <c r="E12" s="4">
        <v>9</v>
      </c>
      <c r="F12" s="4">
        <v>21</v>
      </c>
      <c r="G12" s="4">
        <v>600</v>
      </c>
      <c r="H12" s="4">
        <v>583.6</v>
      </c>
      <c r="I12" s="34">
        <v>7730.8030137552578</v>
      </c>
      <c r="J12" s="35">
        <v>26.527272727272727</v>
      </c>
      <c r="K12" s="35" t="s">
        <v>1234</v>
      </c>
      <c r="L12" s="35">
        <v>21.583251324753977</v>
      </c>
      <c r="M12" s="35">
        <v>34.397175741051285</v>
      </c>
      <c r="N12" s="4">
        <v>0.129</v>
      </c>
      <c r="O12" s="4">
        <v>-41.628959276018094</v>
      </c>
      <c r="P12" s="35">
        <v>0.65113091158327618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1084</v>
      </c>
      <c r="AP12" t="s">
        <v>1328</v>
      </c>
      <c r="AQ12" s="22">
        <v>-72.32312627469355</v>
      </c>
      <c r="AR12" s="21">
        <v>-140.54656706837915</v>
      </c>
      <c r="AS12">
        <v>2.8101439342015144</v>
      </c>
      <c r="AT12">
        <v>72.32312627469355</v>
      </c>
      <c r="AU12">
        <v>140.54656706837915</v>
      </c>
      <c r="AV12" t="s">
        <v>1921</v>
      </c>
    </row>
    <row r="13" spans="1:48" x14ac:dyDescent="0.25">
      <c r="A13" s="14">
        <v>1.5999999999999996E-10</v>
      </c>
      <c r="B13" t="s">
        <v>702</v>
      </c>
      <c r="C13" s="4">
        <v>13</v>
      </c>
      <c r="D13" s="4">
        <v>1</v>
      </c>
      <c r="E13" s="4">
        <v>8</v>
      </c>
      <c r="F13" s="4">
        <v>22</v>
      </c>
      <c r="G13" s="4">
        <v>383</v>
      </c>
      <c r="H13" s="4">
        <v>349.5</v>
      </c>
      <c r="I13" s="34">
        <v>18825.293264607019</v>
      </c>
      <c r="J13" s="35">
        <v>6.8529411764705888</v>
      </c>
      <c r="K13" s="35">
        <v>6.496282527881041</v>
      </c>
      <c r="L13" s="35" t="s">
        <v>1234</v>
      </c>
      <c r="M13" s="35" t="s">
        <v>1234</v>
      </c>
      <c r="N13" s="4">
        <v>0.51</v>
      </c>
      <c r="O13" s="4">
        <v>-14.715719063545146</v>
      </c>
      <c r="P13" s="35">
        <v>6.7238912732474958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-0.55482787098129305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3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6.7238912734074958</v>
      </c>
      <c r="AH13" s="38" t="str">
        <f t="shared" si="19"/>
        <v xml:space="preserve"> </v>
      </c>
      <c r="AI13" s="1">
        <f t="shared" si="20"/>
        <v>11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702</v>
      </c>
      <c r="AP13" t="s">
        <v>1239</v>
      </c>
      <c r="AQ13" s="22">
        <v>55.482787098129307</v>
      </c>
      <c r="AR13" s="21" t="e">
        <v>#VALUE!</v>
      </c>
      <c r="AS13">
        <v>9.5851216022889929</v>
      </c>
      <c r="AT13">
        <v>-55.482787098129307</v>
      </c>
      <c r="AU13" t="e">
        <v>#VALUE!</v>
      </c>
      <c r="AV13" t="s">
        <v>1922</v>
      </c>
    </row>
    <row r="14" spans="1:48" x14ac:dyDescent="0.25">
      <c r="A14" s="14">
        <v>1.6999999999999996E-10</v>
      </c>
      <c r="B14" t="s">
        <v>1195</v>
      </c>
      <c r="C14" s="4">
        <v>14</v>
      </c>
      <c r="D14" s="4">
        <v>1</v>
      </c>
      <c r="E14" s="4">
        <v>2</v>
      </c>
      <c r="F14" s="4">
        <v>17</v>
      </c>
      <c r="G14" s="4">
        <v>620</v>
      </c>
      <c r="H14" s="4">
        <v>531</v>
      </c>
      <c r="I14" s="34">
        <v>7488.1287493510181</v>
      </c>
      <c r="J14" s="35">
        <v>21.603977965384235</v>
      </c>
      <c r="K14" s="35">
        <v>20.566498797555052</v>
      </c>
      <c r="L14" s="35">
        <v>16.691531471372656</v>
      </c>
      <c r="M14" s="35">
        <v>15.569848030018761</v>
      </c>
      <c r="N14" s="4">
        <v>0.33700000000000002</v>
      </c>
      <c r="O14" s="4">
        <v>6.3091482649842323</v>
      </c>
      <c r="P14" s="35">
        <v>2.1564332812519393</v>
      </c>
      <c r="Q14" s="36">
        <f t="shared" si="7"/>
        <v>82.352941176640599</v>
      </c>
      <c r="R14" s="36" t="str">
        <f t="shared" si="8"/>
        <v xml:space="preserve"> </v>
      </c>
      <c r="S14" s="37">
        <f t="shared" si="9"/>
        <v>0.16760828642235401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20</v>
      </c>
      <c r="AD14" s="1" t="str">
        <f t="shared" si="17"/>
        <v xml:space="preserve"> </v>
      </c>
      <c r="AE14" s="1">
        <f t="shared" si="3"/>
        <v>6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1195</v>
      </c>
      <c r="AP14" t="s">
        <v>1252</v>
      </c>
      <c r="AQ14" s="22">
        <v>-40.341039248151645</v>
      </c>
      <c r="AR14" s="21">
        <v>-86.028070291132153</v>
      </c>
      <c r="AS14">
        <v>16.760828625235401</v>
      </c>
      <c r="AT14">
        <v>40.341039248151645</v>
      </c>
      <c r="AU14">
        <v>86.028070291132153</v>
      </c>
      <c r="AV14" t="s">
        <v>1923</v>
      </c>
    </row>
    <row r="15" spans="1:48" x14ac:dyDescent="0.25">
      <c r="A15" s="14">
        <v>1.7999999999999995E-10</v>
      </c>
      <c r="B15" t="s">
        <v>1085</v>
      </c>
      <c r="C15" s="4">
        <v>7</v>
      </c>
      <c r="D15" s="4">
        <v>0</v>
      </c>
      <c r="E15" s="4">
        <v>7</v>
      </c>
      <c r="F15" s="4">
        <v>14</v>
      </c>
      <c r="G15" s="4">
        <v>3770.29296875</v>
      </c>
      <c r="H15" s="4">
        <v>3893</v>
      </c>
      <c r="I15" s="34">
        <v>15340.806948750203</v>
      </c>
      <c r="J15" s="35" t="s">
        <v>1234</v>
      </c>
      <c r="K15" s="35" t="s">
        <v>1234</v>
      </c>
      <c r="L15" s="35" t="s">
        <v>1234</v>
      </c>
      <c r="M15" s="35" t="s">
        <v>1234</v>
      </c>
      <c r="N15" s="4">
        <v>0.86899999999999999</v>
      </c>
      <c r="O15" s="4">
        <v>0.11520737327188951</v>
      </c>
      <c r="P15" s="35">
        <v>0.93244284613408679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 xml:space="preserve"> </v>
      </c>
      <c r="V15" s="37" t="str">
        <f t="shared" si="12"/>
        <v xml:space="preserve"> </v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1085</v>
      </c>
      <c r="AP15" t="s">
        <v>1252</v>
      </c>
      <c r="AQ15" s="22" t="e">
        <v>#VALUE!</v>
      </c>
      <c r="AR15" s="21" t="e">
        <v>#VALUE!</v>
      </c>
      <c r="AS15">
        <v>-3.1519915553557709</v>
      </c>
      <c r="AT15" t="e">
        <v>#VALUE!</v>
      </c>
      <c r="AU15" t="e">
        <v>#VALUE!</v>
      </c>
      <c r="AV15" t="s">
        <v>1924</v>
      </c>
    </row>
    <row r="16" spans="1:48" x14ac:dyDescent="0.25">
      <c r="A16" s="14">
        <v>1.8999999999999994E-10</v>
      </c>
      <c r="B16" t="s">
        <v>687</v>
      </c>
      <c r="C16" s="4">
        <v>22</v>
      </c>
      <c r="D16" s="4">
        <v>2</v>
      </c>
      <c r="E16" s="4">
        <v>6</v>
      </c>
      <c r="F16" s="4">
        <v>30</v>
      </c>
      <c r="G16" s="4">
        <v>9347.9384765625</v>
      </c>
      <c r="H16" s="4">
        <v>7650</v>
      </c>
      <c r="I16" s="34">
        <v>137684.69864204404</v>
      </c>
      <c r="J16" s="35">
        <v>26.255104847942615</v>
      </c>
      <c r="K16" s="35">
        <v>20.659669857697608</v>
      </c>
      <c r="L16" s="35">
        <v>18.966608139042197</v>
      </c>
      <c r="M16" s="35">
        <v>14.805785474256149</v>
      </c>
      <c r="N16" s="4">
        <v>3.9950000000000001</v>
      </c>
      <c r="O16" s="4">
        <v>14.142857142857146</v>
      </c>
      <c r="P16" s="35">
        <v>2.7133408616570867</v>
      </c>
      <c r="Q16" s="36">
        <f t="shared" si="7"/>
        <v>73.333333333523328</v>
      </c>
      <c r="R16" s="36" t="str">
        <f t="shared" si="8"/>
        <v xml:space="preserve"> </v>
      </c>
      <c r="S16" s="37">
        <f t="shared" si="9"/>
        <v>0.22195274222431369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9</v>
      </c>
      <c r="AD16" s="1" t="str">
        <f t="shared" si="17"/>
        <v xml:space="preserve"> </v>
      </c>
      <c r="AE16" s="1">
        <f t="shared" si="3"/>
        <v>15</v>
      </c>
      <c r="AF16" s="1" t="str">
        <f t="shared" si="4"/>
        <v xml:space="preserve"> </v>
      </c>
      <c r="AG16" s="38" t="str">
        <f t="shared" si="18"/>
        <v xml:space="preserve"> </v>
      </c>
      <c r="AH16" s="38" t="str">
        <f t="shared" si="19"/>
        <v xml:space="preserve"> </v>
      </c>
      <c r="AI16" s="1" t="str">
        <f t="shared" si="20"/>
        <v xml:space="preserve"> 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687</v>
      </c>
      <c r="AP16" t="s">
        <v>1270</v>
      </c>
      <c r="AQ16" s="22">
        <v>-70.555103594039309</v>
      </c>
      <c r="AR16" s="21">
        <v>-111.38392951692069</v>
      </c>
      <c r="AS16">
        <v>22.195274203431371</v>
      </c>
      <c r="AT16">
        <v>70.555103594039309</v>
      </c>
      <c r="AU16">
        <v>111.38392951692069</v>
      </c>
      <c r="AV16" t="s">
        <v>1925</v>
      </c>
    </row>
    <row r="17" spans="1:48" x14ac:dyDescent="0.25">
      <c r="A17" s="14">
        <v>1.9999999999999993E-10</v>
      </c>
      <c r="B17" t="s">
        <v>704</v>
      </c>
      <c r="C17" s="4">
        <v>16</v>
      </c>
      <c r="D17" s="4">
        <v>0</v>
      </c>
      <c r="E17" s="4">
        <v>6</v>
      </c>
      <c r="F17" s="4">
        <v>22</v>
      </c>
      <c r="G17" s="4">
        <v>600</v>
      </c>
      <c r="H17" s="4">
        <v>479.9</v>
      </c>
      <c r="I17" s="34">
        <v>21177.070338663758</v>
      </c>
      <c r="J17" s="35">
        <v>10.981693363844393</v>
      </c>
      <c r="K17" s="35">
        <v>9.9152892561983457</v>
      </c>
      <c r="L17" s="35">
        <v>7.3811190538137215</v>
      </c>
      <c r="M17" s="35">
        <v>6.9224067939783822</v>
      </c>
      <c r="N17" s="4">
        <v>0.437</v>
      </c>
      <c r="O17" s="4">
        <v>-4.585152838427951</v>
      </c>
      <c r="P17" s="35">
        <v>5.1677432798499696</v>
      </c>
      <c r="Q17" s="36">
        <f t="shared" si="7"/>
        <v>72.727272727472737</v>
      </c>
      <c r="R17" s="36" t="str">
        <f t="shared" si="8"/>
        <v xml:space="preserve"> </v>
      </c>
      <c r="S17" s="37">
        <f t="shared" si="9"/>
        <v>0.25026047113144423</v>
      </c>
      <c r="T17" s="37" t="str">
        <f t="shared" si="10"/>
        <v/>
      </c>
      <c r="U17" s="37" t="str">
        <f t="shared" si="11"/>
        <v/>
      </c>
      <c r="V17" s="37">
        <f t="shared" si="12"/>
        <v>-0.28662107420408034</v>
      </c>
      <c r="W17" s="37" t="str">
        <f t="shared" si="13"/>
        <v/>
      </c>
      <c r="X17" s="37">
        <f t="shared" si="14"/>
        <v>-0.17737007144907901</v>
      </c>
      <c r="Y17" s="1" t="str">
        <f t="shared" si="0"/>
        <v xml:space="preserve"> </v>
      </c>
      <c r="Z17" s="1">
        <f t="shared" si="15"/>
        <v>9</v>
      </c>
      <c r="AA17" s="1" t="str">
        <f t="shared" si="1"/>
        <v xml:space="preserve"> </v>
      </c>
      <c r="AB17" s="1">
        <f t="shared" si="16"/>
        <v>15</v>
      </c>
      <c r="AC17" s="1">
        <f t="shared" si="2"/>
        <v>7</v>
      </c>
      <c r="AD17" s="1" t="str">
        <f t="shared" si="17"/>
        <v xml:space="preserve"> </v>
      </c>
      <c r="AE17" s="1">
        <f t="shared" si="3"/>
        <v>16</v>
      </c>
      <c r="AF17" s="1" t="str">
        <f t="shared" si="4"/>
        <v xml:space="preserve"> </v>
      </c>
      <c r="AG17" s="38">
        <f t="shared" si="18"/>
        <v>5.1677432800499696</v>
      </c>
      <c r="AH17" s="38" t="str">
        <f t="shared" si="19"/>
        <v xml:space="preserve"> </v>
      </c>
      <c r="AI17" s="1">
        <f t="shared" si="20"/>
        <v>21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704</v>
      </c>
      <c r="AP17" t="s">
        <v>1237</v>
      </c>
      <c r="AQ17" s="22">
        <v>28.662107420408034</v>
      </c>
      <c r="AR17" s="21">
        <v>17.737007144907903</v>
      </c>
      <c r="AS17">
        <v>25.02604709314442</v>
      </c>
      <c r="AT17">
        <v>-28.662107420408034</v>
      </c>
      <c r="AU17">
        <v>-17.737007144907903</v>
      </c>
      <c r="AV17" t="s">
        <v>1926</v>
      </c>
    </row>
    <row r="18" spans="1:48" x14ac:dyDescent="0.25">
      <c r="A18" s="14">
        <v>2.0999999999999992E-10</v>
      </c>
      <c r="B18" t="s">
        <v>696</v>
      </c>
      <c r="C18" s="4">
        <v>13</v>
      </c>
      <c r="D18" s="4">
        <v>2</v>
      </c>
      <c r="E18" s="4">
        <v>10</v>
      </c>
      <c r="F18" s="4">
        <v>25</v>
      </c>
      <c r="G18" s="4">
        <v>170</v>
      </c>
      <c r="H18" s="4">
        <v>144.80000000000001</v>
      </c>
      <c r="I18" s="34">
        <v>34464.324968162109</v>
      </c>
      <c r="J18" s="35">
        <v>17.876543209876544</v>
      </c>
      <c r="K18" s="35">
        <v>10.342857142857143</v>
      </c>
      <c r="L18" s="35" t="s">
        <v>1234</v>
      </c>
      <c r="M18" s="35" t="s">
        <v>1234</v>
      </c>
      <c r="N18" s="4">
        <v>8.1000000000000003E-2</v>
      </c>
      <c r="O18" s="4">
        <v>-67.206477732793516</v>
      </c>
      <c r="P18" s="35">
        <v>3.7983425414364635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0.17403314938127054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 xml:space="preserve"> </v>
      </c>
      <c r="X18" s="37" t="str">
        <f t="shared" si="14"/>
        <v xml:space="preserve"> 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16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3.7983425416464636</v>
      </c>
      <c r="AH18" s="38" t="str">
        <f t="shared" si="19"/>
        <v xml:space="preserve"> </v>
      </c>
      <c r="AI18" s="1">
        <f t="shared" si="20"/>
        <v>36</v>
      </c>
      <c r="AJ18" s="1" t="str">
        <f t="shared" si="21"/>
        <v xml:space="preserve"> </v>
      </c>
      <c r="AK18" s="25" t="str">
        <f t="shared" si="22"/>
        <v xml:space="preserve"> </v>
      </c>
      <c r="AL18" s="25">
        <f t="shared" si="23"/>
        <v>-67.206477732583522</v>
      </c>
      <c r="AM18" s="1" t="str">
        <f t="shared" si="5"/>
        <v xml:space="preserve"> </v>
      </c>
      <c r="AN18" s="1">
        <f t="shared" si="6"/>
        <v>6</v>
      </c>
      <c r="AO18" t="s">
        <v>696</v>
      </c>
      <c r="AP18" t="s">
        <v>1239</v>
      </c>
      <c r="AQ18" s="22">
        <v>-16.127347299576034</v>
      </c>
      <c r="AR18" s="21" t="e">
        <v>#VALUE!</v>
      </c>
      <c r="AS18">
        <v>17.403314917127055</v>
      </c>
      <c r="AT18">
        <v>16.127347299576034</v>
      </c>
      <c r="AU18" t="e">
        <v>#VALUE!</v>
      </c>
      <c r="AV18" t="s">
        <v>1927</v>
      </c>
    </row>
    <row r="19" spans="1:48" x14ac:dyDescent="0.25">
      <c r="A19" s="14">
        <v>2.1999999999999991E-10</v>
      </c>
      <c r="B19" t="s">
        <v>682</v>
      </c>
      <c r="C19" s="4">
        <v>17</v>
      </c>
      <c r="D19" s="4">
        <v>1</v>
      </c>
      <c r="E19" s="4">
        <v>4</v>
      </c>
      <c r="F19" s="4">
        <v>22</v>
      </c>
      <c r="G19" s="4">
        <v>3650</v>
      </c>
      <c r="H19" s="4">
        <v>2748</v>
      </c>
      <c r="I19" s="34">
        <v>86442.138993006578</v>
      </c>
      <c r="J19" s="35">
        <v>8.3449741876708163</v>
      </c>
      <c r="K19" s="35">
        <v>7.9767779390420896</v>
      </c>
      <c r="L19" s="35">
        <v>8.9026280635196144</v>
      </c>
      <c r="M19" s="35">
        <v>8.6072366324521212</v>
      </c>
      <c r="N19" s="4">
        <v>3.2930000000000001</v>
      </c>
      <c r="O19" s="4">
        <v>1.6985793699814751</v>
      </c>
      <c r="P19" s="35">
        <v>8.0276564774381374</v>
      </c>
      <c r="Q19" s="36">
        <f t="shared" si="7"/>
        <v>77.272727272947265</v>
      </c>
      <c r="R19" s="36" t="str">
        <f t="shared" si="8"/>
        <v xml:space="preserve"> </v>
      </c>
      <c r="S19" s="37">
        <f t="shared" si="9"/>
        <v>0.32823871928841331</v>
      </c>
      <c r="T19" s="37" t="str">
        <f t="shared" si="10"/>
        <v/>
      </c>
      <c r="U19" s="37" t="str">
        <f t="shared" si="11"/>
        <v/>
      </c>
      <c r="V19" s="37">
        <f t="shared" si="12"/>
        <v>-0.45790430268294657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>
        <f t="shared" si="15"/>
        <v>5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3</v>
      </c>
      <c r="AD19" s="1" t="str">
        <f t="shared" si="17"/>
        <v xml:space="preserve"> </v>
      </c>
      <c r="AE19" s="1">
        <f t="shared" si="3"/>
        <v>13</v>
      </c>
      <c r="AF19" s="1" t="str">
        <f t="shared" si="4"/>
        <v xml:space="preserve"> </v>
      </c>
      <c r="AG19" s="38">
        <f t="shared" si="18"/>
        <v>8.0276564776581374</v>
      </c>
      <c r="AH19" s="38" t="str">
        <f t="shared" si="19"/>
        <v xml:space="preserve"> </v>
      </c>
      <c r="AI19" s="1">
        <f t="shared" si="20"/>
        <v>5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682</v>
      </c>
      <c r="AP19" t="s">
        <v>1235</v>
      </c>
      <c r="AQ19" s="22">
        <v>45.790430268294656</v>
      </c>
      <c r="AR19" s="21">
        <v>0.77970244871502503</v>
      </c>
      <c r="AS19">
        <v>32.823871906841326</v>
      </c>
      <c r="AT19">
        <v>-45.790430268294656</v>
      </c>
      <c r="AU19">
        <v>-0.77970244871502503</v>
      </c>
      <c r="AV19" t="s">
        <v>1928</v>
      </c>
    </row>
    <row r="20" spans="1:48" x14ac:dyDescent="0.25">
      <c r="A20" s="14">
        <v>2.299999999999999E-10</v>
      </c>
      <c r="B20" t="s">
        <v>731</v>
      </c>
      <c r="C20" s="4">
        <v>16</v>
      </c>
      <c r="D20" s="4">
        <v>0</v>
      </c>
      <c r="E20" s="4">
        <v>3</v>
      </c>
      <c r="F20" s="4">
        <v>19</v>
      </c>
      <c r="G20" s="4">
        <v>768.5</v>
      </c>
      <c r="H20" s="4">
        <v>705.6</v>
      </c>
      <c r="I20" s="34">
        <v>9851.6879036586251</v>
      </c>
      <c r="J20" s="35">
        <v>16.485981308411215</v>
      </c>
      <c r="K20" s="35">
        <v>11.959322033898307</v>
      </c>
      <c r="L20" s="35">
        <v>12.475241180705543</v>
      </c>
      <c r="M20" s="35">
        <v>9.1933872546548923</v>
      </c>
      <c r="N20" s="4">
        <v>0.59</v>
      </c>
      <c r="O20" s="4">
        <v>51.670951156812329</v>
      </c>
      <c r="P20" s="35">
        <v>3.3446712018140592</v>
      </c>
      <c r="Q20" s="36">
        <f t="shared" si="7"/>
        <v>84.210526316019482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>
        <f t="shared" si="3"/>
        <v>3</v>
      </c>
      <c r="AF20" s="1" t="str">
        <f t="shared" si="4"/>
        <v xml:space="preserve"> </v>
      </c>
      <c r="AG20" s="38">
        <f t="shared" si="18"/>
        <v>3.3446712020440592</v>
      </c>
      <c r="AH20" s="38" t="str">
        <f t="shared" si="19"/>
        <v xml:space="preserve"> </v>
      </c>
      <c r="AI20" s="1">
        <f t="shared" si="20"/>
        <v>43</v>
      </c>
      <c r="AJ20" s="1" t="str">
        <f t="shared" si="21"/>
        <v xml:space="preserve"> </v>
      </c>
      <c r="AK20" s="25">
        <f t="shared" si="22"/>
        <v>51.670951157042332</v>
      </c>
      <c r="AL20" s="25" t="str">
        <f t="shared" si="23"/>
        <v xml:space="preserve"> </v>
      </c>
      <c r="AM20" s="1">
        <f t="shared" si="5"/>
        <v>6</v>
      </c>
      <c r="AN20" s="1" t="str">
        <f t="shared" si="6"/>
        <v xml:space="preserve"> </v>
      </c>
      <c r="AO20" t="s">
        <v>731</v>
      </c>
      <c r="AP20" t="s">
        <v>1244</v>
      </c>
      <c r="AQ20" s="22">
        <v>-7.0941543059884093</v>
      </c>
      <c r="AR20" s="21">
        <v>-39.037274515126732</v>
      </c>
      <c r="AS20">
        <v>8.9143990929705161</v>
      </c>
      <c r="AT20">
        <v>7.0941543059884093</v>
      </c>
      <c r="AU20">
        <v>39.037274515126732</v>
      </c>
      <c r="AV20" t="s">
        <v>1929</v>
      </c>
    </row>
    <row r="21" spans="1:48" x14ac:dyDescent="0.25">
      <c r="A21" s="14">
        <v>2.399999999999999E-10</v>
      </c>
      <c r="B21" t="s">
        <v>1086</v>
      </c>
      <c r="C21" s="4">
        <v>16</v>
      </c>
      <c r="D21" s="4">
        <v>3</v>
      </c>
      <c r="E21" s="4">
        <v>8</v>
      </c>
      <c r="F21" s="4">
        <v>27</v>
      </c>
      <c r="G21" s="4">
        <v>2100</v>
      </c>
      <c r="H21" s="4">
        <v>2137</v>
      </c>
      <c r="I21" s="34">
        <v>167012.26968763286</v>
      </c>
      <c r="J21" s="35">
        <v>16.090282969201954</v>
      </c>
      <c r="K21" s="35">
        <v>11.454419580499124</v>
      </c>
      <c r="L21" s="35">
        <v>8.3146052882983525</v>
      </c>
      <c r="M21" s="35">
        <v>6.2900375059288542</v>
      </c>
      <c r="N21" s="4">
        <v>2.5580000000000003</v>
      </c>
      <c r="O21" s="4">
        <v>42.74553571428573</v>
      </c>
      <c r="P21" s="35">
        <v>6.1808018771967266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6.1808018774367266</v>
      </c>
      <c r="AH21" s="38" t="str">
        <f t="shared" si="19"/>
        <v xml:space="preserve"> </v>
      </c>
      <c r="AI21" s="1">
        <f t="shared" si="20"/>
        <v>13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1086</v>
      </c>
      <c r="AP21" t="s">
        <v>1241</v>
      </c>
      <c r="AQ21" s="22">
        <v>-4.5236686184740638</v>
      </c>
      <c r="AR21" s="21">
        <v>7.3332498178859229</v>
      </c>
      <c r="AS21">
        <v>-1.7313991576977106</v>
      </c>
      <c r="AT21">
        <v>4.5236686184740638</v>
      </c>
      <c r="AU21">
        <v>-7.3332498178859229</v>
      </c>
      <c r="AV21" t="s">
        <v>1930</v>
      </c>
    </row>
    <row r="22" spans="1:48" x14ac:dyDescent="0.25">
      <c r="A22" s="14">
        <v>2.4999999999999991E-10</v>
      </c>
      <c r="B22" t="s">
        <v>750</v>
      </c>
      <c r="C22" s="4">
        <v>8</v>
      </c>
      <c r="D22" s="4">
        <v>3</v>
      </c>
      <c r="E22" s="4">
        <v>8</v>
      </c>
      <c r="F22" s="4">
        <v>19</v>
      </c>
      <c r="G22" s="4">
        <v>4767.5</v>
      </c>
      <c r="H22" s="4">
        <v>4446</v>
      </c>
      <c r="I22" s="34">
        <v>7597.1429270705503</v>
      </c>
      <c r="J22" s="35">
        <v>14.780585106382979</v>
      </c>
      <c r="K22" s="35">
        <v>13.50546780072904</v>
      </c>
      <c r="L22" s="35">
        <v>10.02280107530404</v>
      </c>
      <c r="M22" s="35">
        <v>9.0943354726978374</v>
      </c>
      <c r="N22" s="4">
        <v>3.2920000000000003</v>
      </c>
      <c r="O22" s="4">
        <v>5.0414805360561701</v>
      </c>
      <c r="P22" s="35">
        <v>4.1767881241565448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4.1767881244065448</v>
      </c>
      <c r="AH22" s="38" t="str">
        <f t="shared" si="19"/>
        <v xml:space="preserve"> </v>
      </c>
      <c r="AI22" s="1">
        <f t="shared" si="20"/>
        <v>32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750</v>
      </c>
      <c r="AP22" t="s">
        <v>1244</v>
      </c>
      <c r="AQ22" s="22">
        <v>3.9842255972858842</v>
      </c>
      <c r="AR22" s="21">
        <v>-11.704689659454148</v>
      </c>
      <c r="AS22">
        <v>7.2312190733243353</v>
      </c>
      <c r="AT22">
        <v>-3.9842255972858842</v>
      </c>
      <c r="AU22">
        <v>11.704689659454148</v>
      </c>
      <c r="AV22" t="s">
        <v>1931</v>
      </c>
    </row>
    <row r="23" spans="1:48" x14ac:dyDescent="0.25">
      <c r="A23" s="14">
        <v>2.5999999999999993E-10</v>
      </c>
      <c r="B23" t="s">
        <v>736</v>
      </c>
      <c r="C23" s="4">
        <v>7</v>
      </c>
      <c r="D23" s="4">
        <v>5</v>
      </c>
      <c r="E23" s="4">
        <v>8</v>
      </c>
      <c r="F23" s="4">
        <v>20</v>
      </c>
      <c r="G23" s="4">
        <v>485</v>
      </c>
      <c r="H23" s="4">
        <v>436.6</v>
      </c>
      <c r="I23" s="34">
        <v>5547.4492736921575</v>
      </c>
      <c r="J23" s="35">
        <v>13.517027863777091</v>
      </c>
      <c r="K23" s="35">
        <v>19.233480176211454</v>
      </c>
      <c r="L23" s="35">
        <v>17.256953544556534</v>
      </c>
      <c r="M23" s="35">
        <v>23.214695512820516</v>
      </c>
      <c r="N23" s="4">
        <v>0.22700000000000001</v>
      </c>
      <c r="O23" s="4">
        <v>-30.581039755351679</v>
      </c>
      <c r="P23" s="35">
        <v>3.5501603298213462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0.1108566195911955</v>
      </c>
      <c r="T23" s="37" t="str">
        <f t="shared" si="10"/>
        <v/>
      </c>
      <c r="U23" s="37" t="str">
        <f t="shared" si="11"/>
        <v/>
      </c>
      <c r="V23" s="37">
        <f t="shared" si="12"/>
        <v>-0.12192386930396437</v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>
        <f t="shared" si="15"/>
        <v>18</v>
      </c>
      <c r="AA23" s="1" t="str">
        <f t="shared" si="1"/>
        <v xml:space="preserve"> </v>
      </c>
      <c r="AB23" s="1" t="str">
        <f t="shared" si="16"/>
        <v xml:space="preserve"> </v>
      </c>
      <c r="AC23" s="1">
        <f t="shared" si="2"/>
        <v>40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3.5501603300813462</v>
      </c>
      <c r="AH23" s="38" t="str">
        <f t="shared" si="19"/>
        <v xml:space="preserve"> </v>
      </c>
      <c r="AI23" s="1">
        <f t="shared" si="20"/>
        <v>39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736</v>
      </c>
      <c r="AP23" t="s">
        <v>1248</v>
      </c>
      <c r="AQ23" s="22">
        <v>12.192386930396438</v>
      </c>
      <c r="AR23" s="21">
        <v>-92.329731547009587</v>
      </c>
      <c r="AS23">
        <v>11.08566193311955</v>
      </c>
      <c r="AT23">
        <v>-12.192386930396438</v>
      </c>
      <c r="AU23">
        <v>92.329731547009587</v>
      </c>
      <c r="AV23" t="s">
        <v>1932</v>
      </c>
    </row>
    <row r="24" spans="1:48" x14ac:dyDescent="0.25">
      <c r="A24" s="14">
        <v>2.6999999999999995E-10</v>
      </c>
      <c r="B24" t="s">
        <v>1196</v>
      </c>
      <c r="C24" s="4">
        <v>11</v>
      </c>
      <c r="D24" s="4">
        <v>0</v>
      </c>
      <c r="E24" s="4">
        <v>6</v>
      </c>
      <c r="F24" s="4">
        <v>17</v>
      </c>
      <c r="G24" s="4">
        <v>575</v>
      </c>
      <c r="H24" s="4">
        <v>514.20000000000005</v>
      </c>
      <c r="I24" s="34">
        <v>7055.3646176931106</v>
      </c>
      <c r="J24" s="35">
        <v>25.330049261083744</v>
      </c>
      <c r="K24" s="35">
        <v>13.859838274932615</v>
      </c>
      <c r="L24" s="35">
        <v>19.804249341527658</v>
      </c>
      <c r="M24" s="35">
        <v>12.123812407397786</v>
      </c>
      <c r="N24" s="4">
        <v>0.371</v>
      </c>
      <c r="O24" s="4">
        <v>82.75862068965516</v>
      </c>
      <c r="P24" s="35">
        <v>6.8650330610657324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0.11824192948042375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38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6.8650330613357324</v>
      </c>
      <c r="AH24" s="38" t="str">
        <f t="shared" si="19"/>
        <v xml:space="preserve"> </v>
      </c>
      <c r="AI24" s="1">
        <f t="shared" si="20"/>
        <v>10</v>
      </c>
      <c r="AJ24" s="1" t="str">
        <f t="shared" si="21"/>
        <v xml:space="preserve"> </v>
      </c>
      <c r="AK24" s="25">
        <f t="shared" si="22"/>
        <v>82.758620689925166</v>
      </c>
      <c r="AL24" s="25" t="str">
        <f t="shared" si="23"/>
        <v xml:space="preserve"> </v>
      </c>
      <c r="AM24" s="1">
        <f t="shared" si="5"/>
        <v>3</v>
      </c>
      <c r="AN24" s="1" t="str">
        <f t="shared" si="6"/>
        <v xml:space="preserve"> </v>
      </c>
      <c r="AO24" t="s">
        <v>1196</v>
      </c>
      <c r="AP24" t="s">
        <v>1244</v>
      </c>
      <c r="AQ24" s="22">
        <v>-64.545874060936811</v>
      </c>
      <c r="AR24" s="21">
        <v>-120.71948849555403</v>
      </c>
      <c r="AS24">
        <v>11.824192921042375</v>
      </c>
      <c r="AT24">
        <v>64.545874060936811</v>
      </c>
      <c r="AU24">
        <v>120.71948849555403</v>
      </c>
      <c r="AV24" t="s">
        <v>1933</v>
      </c>
    </row>
    <row r="25" spans="1:48" x14ac:dyDescent="0.25">
      <c r="A25" s="14">
        <v>2.7999999999999996E-10</v>
      </c>
      <c r="B25" t="s">
        <v>726</v>
      </c>
      <c r="C25" s="4">
        <v>10</v>
      </c>
      <c r="D25" s="4">
        <v>3</v>
      </c>
      <c r="E25" s="4">
        <v>6</v>
      </c>
      <c r="F25" s="4">
        <v>19</v>
      </c>
      <c r="G25" s="4">
        <v>2700</v>
      </c>
      <c r="H25" s="4">
        <v>2446</v>
      </c>
      <c r="I25" s="34">
        <v>11301.969216163718</v>
      </c>
      <c r="J25" s="35">
        <v>15.903771131339402</v>
      </c>
      <c r="K25" s="35">
        <v>17.609791216702664</v>
      </c>
      <c r="L25" s="35">
        <v>11.131817764017764</v>
      </c>
      <c r="M25" s="35">
        <v>11.992979968818648</v>
      </c>
      <c r="N25" s="4">
        <v>1.538</v>
      </c>
      <c r="O25" s="4">
        <v>16.338880484114974</v>
      </c>
      <c r="P25" s="35">
        <v>2.2363041700735895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0.10384300927427634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44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726</v>
      </c>
      <c r="AP25" t="s">
        <v>1237</v>
      </c>
      <c r="AQ25" s="22">
        <v>-3.3120739205136474</v>
      </c>
      <c r="AR25" s="21">
        <v>-24.064743910671972</v>
      </c>
      <c r="AS25">
        <v>10.384300899427634</v>
      </c>
      <c r="AT25">
        <v>3.3120739205136474</v>
      </c>
      <c r="AU25">
        <v>24.064743910671972</v>
      </c>
      <c r="AV25" t="s">
        <v>1934</v>
      </c>
    </row>
    <row r="26" spans="1:48" x14ac:dyDescent="0.25">
      <c r="A26" s="14">
        <v>2.8999999999999998E-10</v>
      </c>
      <c r="B26" t="s">
        <v>684</v>
      </c>
      <c r="C26" s="4">
        <v>13</v>
      </c>
      <c r="D26" s="4">
        <v>2</v>
      </c>
      <c r="E26" s="4">
        <v>10</v>
      </c>
      <c r="F26" s="4">
        <v>25</v>
      </c>
      <c r="G26" s="4">
        <v>325</v>
      </c>
      <c r="H26" s="4">
        <v>293.35000000000002</v>
      </c>
      <c r="I26" s="34">
        <v>81828.55861295214</v>
      </c>
      <c r="J26" s="35" t="s">
        <v>1234</v>
      </c>
      <c r="K26" s="35">
        <v>13.869384878765</v>
      </c>
      <c r="L26" s="35">
        <v>8.5558415465892654</v>
      </c>
      <c r="M26" s="35">
        <v>5.3465664269745838</v>
      </c>
      <c r="N26" s="4">
        <v>-0.253</v>
      </c>
      <c r="O26" s="4" t="s">
        <v>119</v>
      </c>
      <c r="P26" s="35">
        <v>5.4200250732242417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0.10789159735834827</v>
      </c>
      <c r="T26" s="37" t="str">
        <f t="shared" si="10"/>
        <v/>
      </c>
      <c r="U26" s="37" t="str">
        <f t="shared" si="11"/>
        <v xml:space="preserve"> </v>
      </c>
      <c r="V26" s="37" t="str">
        <f t="shared" si="12"/>
        <v xml:space="preserve"> </v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42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5.4200250735142417</v>
      </c>
      <c r="AH26" s="38" t="str">
        <f t="shared" si="19"/>
        <v xml:space="preserve"> </v>
      </c>
      <c r="AI26" s="1">
        <f t="shared" si="20"/>
        <v>19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684</v>
      </c>
      <c r="AP26" t="s">
        <v>1291</v>
      </c>
      <c r="AQ26" s="22" t="e">
        <v>#VALUE!</v>
      </c>
      <c r="AR26" s="21">
        <v>4.6446579597284483</v>
      </c>
      <c r="AS26">
        <v>10.789159706834827</v>
      </c>
      <c r="AT26" t="e">
        <v>#VALUE!</v>
      </c>
      <c r="AU26">
        <v>-4.6446579597284483</v>
      </c>
      <c r="AV26" t="s">
        <v>1935</v>
      </c>
    </row>
    <row r="27" spans="1:48" x14ac:dyDescent="0.25">
      <c r="A27" s="14">
        <v>3E-10</v>
      </c>
      <c r="B27" t="s">
        <v>723</v>
      </c>
      <c r="C27" s="4">
        <v>4</v>
      </c>
      <c r="D27" s="4">
        <v>5</v>
      </c>
      <c r="E27" s="4">
        <v>13</v>
      </c>
      <c r="F27" s="4">
        <v>22</v>
      </c>
      <c r="G27" s="4">
        <v>1835</v>
      </c>
      <c r="H27" s="4">
        <v>1777.5</v>
      </c>
      <c r="I27" s="34">
        <v>9865.2195537969983</v>
      </c>
      <c r="J27" s="35">
        <v>27.137404580152669</v>
      </c>
      <c r="K27" s="35">
        <v>35.198019801980195</v>
      </c>
      <c r="L27" s="35">
        <v>14.31035603606532</v>
      </c>
      <c r="M27" s="35">
        <v>14.998333413985</v>
      </c>
      <c r="N27" s="4">
        <v>0.505</v>
      </c>
      <c r="O27" s="4">
        <v>-35.832274459974592</v>
      </c>
      <c r="P27" s="35">
        <v>0.97890295358649804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723</v>
      </c>
      <c r="AP27" t="s">
        <v>1244</v>
      </c>
      <c r="AQ27" s="22">
        <v>-76.286587932022101</v>
      </c>
      <c r="AR27" s="21">
        <v>-59.489734248415374</v>
      </c>
      <c r="AS27">
        <v>3.234880450070321</v>
      </c>
      <c r="AT27">
        <v>76.286587932022101</v>
      </c>
      <c r="AU27">
        <v>59.489734248415374</v>
      </c>
      <c r="AV27" t="s">
        <v>1936</v>
      </c>
    </row>
    <row r="28" spans="1:48" x14ac:dyDescent="0.25">
      <c r="A28" s="14">
        <v>3.1000000000000002E-10</v>
      </c>
      <c r="B28" t="s">
        <v>701</v>
      </c>
      <c r="C28" s="4">
        <v>14</v>
      </c>
      <c r="D28" s="4">
        <v>3</v>
      </c>
      <c r="E28" s="4">
        <v>6</v>
      </c>
      <c r="F28" s="4">
        <v>23</v>
      </c>
      <c r="G28" s="4">
        <v>165</v>
      </c>
      <c r="H28" s="4">
        <v>136</v>
      </c>
      <c r="I28" s="34">
        <v>18492.280962863628</v>
      </c>
      <c r="J28" s="35">
        <v>5.8620689655172411</v>
      </c>
      <c r="K28" s="35">
        <v>7.1578947368421053</v>
      </c>
      <c r="L28" s="35">
        <v>4.1087462159418946</v>
      </c>
      <c r="M28" s="35">
        <v>4.3636641548675588</v>
      </c>
      <c r="N28" s="4">
        <v>0.19</v>
      </c>
      <c r="O28" s="4">
        <v>-19.148936170212767</v>
      </c>
      <c r="P28" s="35">
        <v>0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0.21323529442764697</v>
      </c>
      <c r="T28" s="37" t="str">
        <f t="shared" si="10"/>
        <v/>
      </c>
      <c r="U28" s="37" t="str">
        <f t="shared" si="11"/>
        <v/>
      </c>
      <c r="V28" s="37">
        <f t="shared" si="12"/>
        <v>-0.61919566290837258</v>
      </c>
      <c r="W28" s="37" t="str">
        <f t="shared" si="13"/>
        <v/>
      </c>
      <c r="X28" s="37">
        <f t="shared" si="14"/>
        <v>-0.54207789070848811</v>
      </c>
      <c r="Y28" s="1" t="str">
        <f t="shared" si="0"/>
        <v xml:space="preserve"> </v>
      </c>
      <c r="Z28" s="1">
        <f t="shared" si="15"/>
        <v>1</v>
      </c>
      <c r="AA28" s="1" t="str">
        <f t="shared" si="1"/>
        <v xml:space="preserve"> </v>
      </c>
      <c r="AB28" s="1">
        <f t="shared" si="16"/>
        <v>1</v>
      </c>
      <c r="AC28" s="1">
        <f t="shared" si="2"/>
        <v>10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701</v>
      </c>
      <c r="AP28" t="s">
        <v>1328</v>
      </c>
      <c r="AQ28" s="22">
        <v>61.91956629083726</v>
      </c>
      <c r="AR28" s="21">
        <v>54.207789070848811</v>
      </c>
      <c r="AS28">
        <v>21.323529411764696</v>
      </c>
      <c r="AT28">
        <v>-61.91956629083726</v>
      </c>
      <c r="AU28">
        <v>-54.207789070848811</v>
      </c>
      <c r="AV28" t="s">
        <v>1937</v>
      </c>
    </row>
    <row r="29" spans="1:48" x14ac:dyDescent="0.25">
      <c r="A29" s="14">
        <v>3.2000000000000003E-10</v>
      </c>
      <c r="B29" t="s">
        <v>746</v>
      </c>
      <c r="C29" s="4">
        <v>14</v>
      </c>
      <c r="D29" s="4">
        <v>1</v>
      </c>
      <c r="E29" s="4">
        <v>3</v>
      </c>
      <c r="F29" s="4">
        <v>18</v>
      </c>
      <c r="G29" s="4">
        <v>2685</v>
      </c>
      <c r="H29" s="4">
        <v>2309</v>
      </c>
      <c r="I29" s="34">
        <v>11533.99728331127</v>
      </c>
      <c r="J29" s="35">
        <v>22.912047801418851</v>
      </c>
      <c r="K29" s="35">
        <v>19.334702048037467</v>
      </c>
      <c r="L29" s="35">
        <v>11.573618003673845</v>
      </c>
      <c r="M29" s="35">
        <v>10.354157608968102</v>
      </c>
      <c r="N29" s="4">
        <v>1.135</v>
      </c>
      <c r="O29" s="4">
        <v>-20.350877192982459</v>
      </c>
      <c r="P29" s="35">
        <v>2.303387757126083</v>
      </c>
      <c r="Q29" s="36">
        <f t="shared" si="7"/>
        <v>77.777777778097771</v>
      </c>
      <c r="R29" s="36" t="str">
        <f t="shared" si="8"/>
        <v xml:space="preserve"> </v>
      </c>
      <c r="S29" s="37">
        <f t="shared" si="9"/>
        <v>0.1628410570545171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 t="str">
        <f t="shared" si="16"/>
        <v xml:space="preserve"> </v>
      </c>
      <c r="AC29" s="1">
        <f t="shared" si="2"/>
        <v>21</v>
      </c>
      <c r="AD29" s="1" t="str">
        <f t="shared" si="17"/>
        <v xml:space="preserve"> </v>
      </c>
      <c r="AE29" s="1">
        <f t="shared" si="3"/>
        <v>12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746</v>
      </c>
      <c r="AP29" t="s">
        <v>1235</v>
      </c>
      <c r="AQ29" s="22">
        <v>-48.838357681469738</v>
      </c>
      <c r="AR29" s="21">
        <v>-28.988632780805791</v>
      </c>
      <c r="AS29">
        <v>16.284105673451709</v>
      </c>
      <c r="AT29">
        <v>48.838357681469738</v>
      </c>
      <c r="AU29">
        <v>28.988632780805791</v>
      </c>
      <c r="AV29" t="s">
        <v>1938</v>
      </c>
    </row>
    <row r="30" spans="1:48" x14ac:dyDescent="0.25">
      <c r="A30" s="14">
        <v>3.3000000000000005E-10</v>
      </c>
      <c r="B30" t="s">
        <v>699</v>
      </c>
      <c r="C30" s="4">
        <v>11</v>
      </c>
      <c r="D30" s="4">
        <v>4</v>
      </c>
      <c r="E30" s="4">
        <v>10</v>
      </c>
      <c r="F30" s="4">
        <v>25</v>
      </c>
      <c r="G30" s="4">
        <v>1412.5</v>
      </c>
      <c r="H30" s="4">
        <v>1410</v>
      </c>
      <c r="I30" s="34">
        <v>34486.789912151595</v>
      </c>
      <c r="J30" s="35" t="s">
        <v>1234</v>
      </c>
      <c r="K30" s="35" t="s">
        <v>1234</v>
      </c>
      <c r="L30" s="35">
        <v>21.235160687593424</v>
      </c>
      <c r="M30" s="35">
        <v>18.792898519858031</v>
      </c>
      <c r="N30" s="4">
        <v>0.30099999999999999</v>
      </c>
      <c r="O30" s="4">
        <v>17.120622568093378</v>
      </c>
      <c r="P30" s="35">
        <v>0.85815602836879434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699</v>
      </c>
      <c r="AP30" t="s">
        <v>1244</v>
      </c>
      <c r="AQ30" s="22" t="e">
        <v>#VALUE!</v>
      </c>
      <c r="AR30" s="21">
        <v>-136.66707706301636</v>
      </c>
      <c r="AS30">
        <v>0.17730496453900457</v>
      </c>
      <c r="AT30" t="e">
        <v>#VALUE!</v>
      </c>
      <c r="AU30">
        <v>136.66707706301636</v>
      </c>
      <c r="AV30" t="s">
        <v>1939</v>
      </c>
    </row>
    <row r="31" spans="1:48" x14ac:dyDescent="0.25">
      <c r="A31" s="14">
        <v>3.4000000000000007E-10</v>
      </c>
      <c r="B31" t="s">
        <v>751</v>
      </c>
      <c r="C31" s="4">
        <v>7</v>
      </c>
      <c r="D31" s="4">
        <v>4</v>
      </c>
      <c r="E31" s="4">
        <v>9</v>
      </c>
      <c r="F31" s="4">
        <v>20</v>
      </c>
      <c r="G31" s="4">
        <v>6450</v>
      </c>
      <c r="H31" s="4">
        <v>6372</v>
      </c>
      <c r="I31" s="34">
        <v>12189.25701477756</v>
      </c>
      <c r="J31" s="35">
        <v>37.241379310344826</v>
      </c>
      <c r="K31" s="35">
        <v>31.65424739195231</v>
      </c>
      <c r="L31" s="35">
        <v>24.121862795517149</v>
      </c>
      <c r="M31" s="35">
        <v>20.002047761395687</v>
      </c>
      <c r="N31" s="4">
        <v>1.7110000000000001</v>
      </c>
      <c r="O31" s="4">
        <v>-7.3131094257854832</v>
      </c>
      <c r="P31" s="35">
        <v>1.53954802259887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751</v>
      </c>
      <c r="AP31" t="s">
        <v>1241</v>
      </c>
      <c r="AQ31" s="22">
        <v>-141.92275532879853</v>
      </c>
      <c r="AR31" s="21">
        <v>-168.83953670600397</v>
      </c>
      <c r="AS31">
        <v>1.2241054613935987</v>
      </c>
      <c r="AT31">
        <v>141.92275532879853</v>
      </c>
      <c r="AU31">
        <v>168.83953670600397</v>
      </c>
      <c r="AV31" t="s">
        <v>1940</v>
      </c>
    </row>
    <row r="32" spans="1:48" x14ac:dyDescent="0.25">
      <c r="A32" s="14">
        <v>3.5000000000000008E-10</v>
      </c>
      <c r="B32" t="s">
        <v>700</v>
      </c>
      <c r="C32" s="4">
        <v>16</v>
      </c>
      <c r="D32" s="4">
        <v>5</v>
      </c>
      <c r="E32" s="4">
        <v>2</v>
      </c>
      <c r="F32" s="4">
        <v>23</v>
      </c>
      <c r="G32" s="4">
        <v>3562.065673828125</v>
      </c>
      <c r="H32" s="4">
        <v>3252</v>
      </c>
      <c r="I32" s="34">
        <v>35004.342739225627</v>
      </c>
      <c r="J32" s="35">
        <v>20.700171491689574</v>
      </c>
      <c r="K32" s="35">
        <v>17.82101094848095</v>
      </c>
      <c r="L32" s="35">
        <v>9.6297115459999265</v>
      </c>
      <c r="M32" s="35">
        <v>9.1937165522275457</v>
      </c>
      <c r="N32" s="4">
        <v>2.1539999999999999</v>
      </c>
      <c r="O32" s="4">
        <v>-4.0534521158129255</v>
      </c>
      <c r="P32" s="35">
        <v>2.1956496831455792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 t="str">
        <f t="shared" si="18"/>
        <v xml:space="preserve"> </v>
      </c>
      <c r="AH32" s="38" t="str">
        <f t="shared" si="19"/>
        <v xml:space="preserve"> </v>
      </c>
      <c r="AI32" s="1" t="str">
        <f t="shared" si="20"/>
        <v xml:space="preserve"> 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700</v>
      </c>
      <c r="AP32" t="s">
        <v>1241</v>
      </c>
      <c r="AQ32" s="22">
        <v>-34.469845526293952</v>
      </c>
      <c r="AR32" s="21">
        <v>-7.3236844345285546</v>
      </c>
      <c r="AS32">
        <v>9.5346148163630176</v>
      </c>
      <c r="AT32">
        <v>34.469845526293952</v>
      </c>
      <c r="AU32">
        <v>7.3236844345285546</v>
      </c>
      <c r="AV32" t="s">
        <v>1941</v>
      </c>
    </row>
    <row r="33" spans="1:48" x14ac:dyDescent="0.25">
      <c r="A33" s="14">
        <v>3.600000000000001E-10</v>
      </c>
      <c r="B33" t="s">
        <v>734</v>
      </c>
      <c r="C33" s="4">
        <v>11</v>
      </c>
      <c r="D33" s="4">
        <v>2</v>
      </c>
      <c r="E33" s="4">
        <v>1</v>
      </c>
      <c r="F33" s="4">
        <v>14</v>
      </c>
      <c r="G33" s="4">
        <v>7595</v>
      </c>
      <c r="H33" s="4">
        <v>5784</v>
      </c>
      <c r="I33" s="34">
        <v>7816.2466653263264</v>
      </c>
      <c r="J33" s="35">
        <v>16.464560204953035</v>
      </c>
      <c r="K33" s="35">
        <v>16.422487223168655</v>
      </c>
      <c r="L33" s="35">
        <v>10.388118503422112</v>
      </c>
      <c r="M33" s="35">
        <v>9.7282169183289238</v>
      </c>
      <c r="N33" s="4">
        <v>3.5220000000000002</v>
      </c>
      <c r="O33" s="4">
        <v>-2.8681742967457158</v>
      </c>
      <c r="P33" s="35">
        <v>2.6331258644536653</v>
      </c>
      <c r="Q33" s="36">
        <f t="shared" si="7"/>
        <v>78.571428571788573</v>
      </c>
      <c r="R33" s="36" t="str">
        <f t="shared" si="8"/>
        <v xml:space="preserve"> </v>
      </c>
      <c r="S33" s="37">
        <f t="shared" si="9"/>
        <v>0.31310511792569845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4</v>
      </c>
      <c r="AD33" s="1" t="str">
        <f t="shared" si="17"/>
        <v xml:space="preserve"> </v>
      </c>
      <c r="AE33" s="1">
        <f t="shared" si="3"/>
        <v>10</v>
      </c>
      <c r="AF33" s="1" t="str">
        <f t="shared" si="4"/>
        <v xml:space="preserve"> </v>
      </c>
      <c r="AG33" s="38" t="str">
        <f t="shared" si="18"/>
        <v xml:space="preserve"> </v>
      </c>
      <c r="AH33" s="38" t="str">
        <f t="shared" si="19"/>
        <v xml:space="preserve"> </v>
      </c>
      <c r="AI33" s="1" t="str">
        <f t="shared" si="20"/>
        <v xml:space="preserve"> 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734</v>
      </c>
      <c r="AP33" t="s">
        <v>1237</v>
      </c>
      <c r="AQ33" s="22">
        <v>-6.9550012330691358</v>
      </c>
      <c r="AR33" s="21">
        <v>-15.776173232611001</v>
      </c>
      <c r="AS33">
        <v>31.310511756569849</v>
      </c>
      <c r="AT33">
        <v>6.9550012330691358</v>
      </c>
      <c r="AU33">
        <v>15.776173232611001</v>
      </c>
      <c r="AV33" t="s">
        <v>1942</v>
      </c>
    </row>
    <row r="34" spans="1:48" x14ac:dyDescent="0.25">
      <c r="A34" s="14">
        <v>3.7000000000000012E-10</v>
      </c>
      <c r="B34" t="s">
        <v>688</v>
      </c>
      <c r="C34" s="4">
        <v>16</v>
      </c>
      <c r="D34" s="4">
        <v>4</v>
      </c>
      <c r="E34" s="4">
        <v>7</v>
      </c>
      <c r="F34" s="4">
        <v>27</v>
      </c>
      <c r="G34" s="4">
        <v>3400</v>
      </c>
      <c r="H34" s="4">
        <v>2909</v>
      </c>
      <c r="I34" s="34">
        <v>93309.679905052501</v>
      </c>
      <c r="J34" s="35">
        <v>26.639194139194139</v>
      </c>
      <c r="K34" s="35">
        <v>25.472854640980731</v>
      </c>
      <c r="L34" s="35">
        <v>21.386106300580266</v>
      </c>
      <c r="M34" s="35">
        <v>20.607107116786871</v>
      </c>
      <c r="N34" s="4">
        <v>1.1420000000000001</v>
      </c>
      <c r="O34" s="4">
        <v>4.387568555758687</v>
      </c>
      <c r="P34" s="35">
        <v>2.423513234788587</v>
      </c>
      <c r="Q34" s="36" t="str">
        <f t="shared" si="7"/>
        <v xml:space="preserve"> </v>
      </c>
      <c r="R34" s="36" t="str">
        <f t="shared" si="8"/>
        <v xml:space="preserve"> </v>
      </c>
      <c r="S34" s="37">
        <f t="shared" si="9"/>
        <v>0.1687865249488931</v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>
        <f t="shared" si="2"/>
        <v>19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688</v>
      </c>
      <c r="AP34" t="s">
        <v>1235</v>
      </c>
      <c r="AQ34" s="22">
        <v>-73.050176047116878</v>
      </c>
      <c r="AR34" s="21">
        <v>-138.34937452931024</v>
      </c>
      <c r="AS34">
        <v>16.878652457889309</v>
      </c>
      <c r="AT34">
        <v>73.050176047116878</v>
      </c>
      <c r="AU34">
        <v>138.34937452931024</v>
      </c>
      <c r="AV34" t="s">
        <v>1943</v>
      </c>
    </row>
    <row r="35" spans="1:48" x14ac:dyDescent="0.25">
      <c r="A35" s="14">
        <v>3.8000000000000014E-10</v>
      </c>
      <c r="B35" t="s">
        <v>1197</v>
      </c>
      <c r="C35" s="4">
        <v>14</v>
      </c>
      <c r="D35" s="4">
        <v>0</v>
      </c>
      <c r="E35" s="4">
        <v>4</v>
      </c>
      <c r="F35" s="4">
        <v>18</v>
      </c>
      <c r="G35" s="4">
        <v>1500</v>
      </c>
      <c r="H35" s="4">
        <v>1278</v>
      </c>
      <c r="I35" s="34">
        <v>10252.163975863099</v>
      </c>
      <c r="J35" s="35">
        <v>20.950819672131146</v>
      </c>
      <c r="K35" s="35">
        <v>19.218045112781954</v>
      </c>
      <c r="L35" s="35">
        <v>11.45121981793762</v>
      </c>
      <c r="M35" s="35">
        <v>11.393979566018437</v>
      </c>
      <c r="N35" s="4">
        <v>0.61</v>
      </c>
      <c r="O35" s="4">
        <v>-4.9844236760124652</v>
      </c>
      <c r="P35" s="35">
        <v>2.136150234741784</v>
      </c>
      <c r="Q35" s="36">
        <f t="shared" si="7"/>
        <v>77.77777777815777</v>
      </c>
      <c r="R35" s="36" t="str">
        <f t="shared" si="8"/>
        <v xml:space="preserve"> </v>
      </c>
      <c r="S35" s="37">
        <f t="shared" si="9"/>
        <v>0.1737089205677935</v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/>
      </c>
      <c r="X35" s="37" t="str">
        <f t="shared" si="14"/>
        <v/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>
        <f t="shared" si="2"/>
        <v>17</v>
      </c>
      <c r="AD35" s="1" t="str">
        <f t="shared" si="17"/>
        <v xml:space="preserve"> </v>
      </c>
      <c r="AE35" s="1">
        <f t="shared" si="3"/>
        <v>11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1197</v>
      </c>
      <c r="AP35" t="s">
        <v>1244</v>
      </c>
      <c r="AQ35" s="22">
        <v>-36.098074650818646</v>
      </c>
      <c r="AR35" s="21">
        <v>-27.624498019493025</v>
      </c>
      <c r="AS35">
        <v>17.370892018779351</v>
      </c>
      <c r="AT35">
        <v>36.098074650818646</v>
      </c>
      <c r="AU35">
        <v>27.624498019493025</v>
      </c>
      <c r="AV35" t="s">
        <v>1944</v>
      </c>
    </row>
    <row r="36" spans="1:48" x14ac:dyDescent="0.25">
      <c r="A36" s="14">
        <v>3.9000000000000015E-10</v>
      </c>
      <c r="B36" t="s">
        <v>854</v>
      </c>
      <c r="C36" s="4">
        <v>3</v>
      </c>
      <c r="D36" s="4">
        <v>1</v>
      </c>
      <c r="E36" s="4">
        <v>8</v>
      </c>
      <c r="F36" s="4">
        <v>12</v>
      </c>
      <c r="G36" s="4">
        <v>502</v>
      </c>
      <c r="H36" s="4">
        <v>519.6</v>
      </c>
      <c r="I36" s="34">
        <v>10379.103056130594</v>
      </c>
      <c r="J36" s="35">
        <v>12.157397924015479</v>
      </c>
      <c r="K36" s="35">
        <v>7.8288298719484288</v>
      </c>
      <c r="L36" s="35">
        <v>6.7681569965870318</v>
      </c>
      <c r="M36" s="35">
        <v>5.2632350339132996</v>
      </c>
      <c r="N36" s="4">
        <v>0.58599999999999997</v>
      </c>
      <c r="O36" s="4">
        <v>-15.804597701149437</v>
      </c>
      <c r="P36" s="35">
        <v>9.3202987113670712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-0.21024643612234473</v>
      </c>
      <c r="W36" s="37" t="str">
        <f t="shared" si="13"/>
        <v/>
      </c>
      <c r="X36" s="37">
        <f t="shared" si="14"/>
        <v>-0.24568504234502775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14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7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9.3202987117570704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1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854</v>
      </c>
      <c r="AP36" t="s">
        <v>1241</v>
      </c>
      <c r="AQ36" s="22">
        <v>21.024643612234474</v>
      </c>
      <c r="AR36" s="21">
        <v>24.568504234502775</v>
      </c>
      <c r="AS36">
        <v>-3.387220939183988</v>
      </c>
      <c r="AT36">
        <v>-21.024643612234474</v>
      </c>
      <c r="AU36">
        <v>-24.568504234502775</v>
      </c>
      <c r="AV36" t="s">
        <v>1945</v>
      </c>
    </row>
    <row r="37" spans="1:48" x14ac:dyDescent="0.25">
      <c r="A37" s="14">
        <v>4.0000000000000017E-10</v>
      </c>
      <c r="B37" t="s">
        <v>711</v>
      </c>
      <c r="C37" s="4">
        <v>11</v>
      </c>
      <c r="D37" s="4">
        <v>2</v>
      </c>
      <c r="E37" s="4">
        <v>5</v>
      </c>
      <c r="F37" s="4">
        <v>18</v>
      </c>
      <c r="G37" s="4">
        <v>3200</v>
      </c>
      <c r="H37" s="4">
        <v>2643</v>
      </c>
      <c r="I37" s="34">
        <v>33240.573339422474</v>
      </c>
      <c r="J37" s="35">
        <v>34.911532640936407</v>
      </c>
      <c r="K37" s="35">
        <v>35.808469250288532</v>
      </c>
      <c r="L37" s="35">
        <v>20.902034590842941</v>
      </c>
      <c r="M37" s="35">
        <v>20.602044559931372</v>
      </c>
      <c r="N37" s="4">
        <v>1.012</v>
      </c>
      <c r="O37" s="4">
        <v>-0.88148873653282245</v>
      </c>
      <c r="P37" s="35">
        <v>1.3024939960302211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0.21074536551539921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>
        <f t="shared" si="26"/>
        <v>11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711</v>
      </c>
      <c r="AP37" t="s">
        <v>1237</v>
      </c>
      <c r="AQ37" s="22">
        <v>-126.78789898902969</v>
      </c>
      <c r="AR37" s="21">
        <v>-132.95436771406335</v>
      </c>
      <c r="AS37">
        <v>21.074536511539922</v>
      </c>
      <c r="AT37">
        <v>126.78789898902969</v>
      </c>
      <c r="AU37">
        <v>132.95436771406335</v>
      </c>
      <c r="AV37" t="s">
        <v>1946</v>
      </c>
    </row>
    <row r="38" spans="1:48" x14ac:dyDescent="0.25">
      <c r="A38" s="14">
        <v>4.1000000000000019E-10</v>
      </c>
      <c r="B38" t="s">
        <v>713</v>
      </c>
      <c r="C38" s="4">
        <v>13</v>
      </c>
      <c r="D38" s="4">
        <v>3</v>
      </c>
      <c r="E38" s="4">
        <v>8</v>
      </c>
      <c r="F38" s="4">
        <v>24</v>
      </c>
      <c r="G38" s="4">
        <v>9000</v>
      </c>
      <c r="H38" s="4">
        <v>9208</v>
      </c>
      <c r="I38" s="34">
        <v>28412.074888430445</v>
      </c>
      <c r="J38" s="35">
        <v>26.32420363189976</v>
      </c>
      <c r="K38" s="35">
        <v>22.337381567337449</v>
      </c>
      <c r="L38" s="35">
        <v>16.022877360207779</v>
      </c>
      <c r="M38" s="35">
        <v>13.424726900368199</v>
      </c>
      <c r="N38" s="4">
        <v>5.6520000000000001</v>
      </c>
      <c r="O38" s="4">
        <v>10.476935105551203</v>
      </c>
      <c r="P38" s="35">
        <v>1.9088975761529159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 t="str">
        <f t="shared" si="18"/>
        <v xml:space="preserve"> </v>
      </c>
      <c r="AH38" s="38" t="str">
        <f t="shared" si="19"/>
        <v xml:space="preserve"> </v>
      </c>
      <c r="AI38" s="1" t="str">
        <f t="shared" si="29"/>
        <v xml:space="preserve"> 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713</v>
      </c>
      <c r="AP38" t="s">
        <v>1237</v>
      </c>
      <c r="AQ38" s="22">
        <v>-71.003974406945503</v>
      </c>
      <c r="AR38" s="21">
        <v>-78.575882083862453</v>
      </c>
      <c r="AS38">
        <v>-2.2589052997393555</v>
      </c>
      <c r="AT38">
        <v>71.003974406945503</v>
      </c>
      <c r="AU38">
        <v>78.575882083862453</v>
      </c>
      <c r="AV38" t="s">
        <v>1947</v>
      </c>
    </row>
    <row r="39" spans="1:48" x14ac:dyDescent="0.25">
      <c r="A39" s="14">
        <v>4.200000000000002E-10</v>
      </c>
      <c r="B39" t="s">
        <v>1087</v>
      </c>
      <c r="C39" s="4">
        <v>5</v>
      </c>
      <c r="D39" s="4">
        <v>5</v>
      </c>
      <c r="E39" s="4">
        <v>7</v>
      </c>
      <c r="F39" s="4">
        <v>17</v>
      </c>
      <c r="G39" s="4">
        <v>15000</v>
      </c>
      <c r="H39" s="4">
        <v>14500</v>
      </c>
      <c r="I39" s="34">
        <v>34805.148695602853</v>
      </c>
      <c r="J39" s="35">
        <v>35.767143561914153</v>
      </c>
      <c r="K39" s="35" t="s">
        <v>1234</v>
      </c>
      <c r="L39" s="35">
        <v>26.723870061786183</v>
      </c>
      <c r="M39" s="35">
        <v>27.099333586481869</v>
      </c>
      <c r="N39" s="4">
        <v>4.0540000000000003</v>
      </c>
      <c r="O39" s="4">
        <v>35.903452899765341</v>
      </c>
      <c r="P39" s="35">
        <v>1.3124137931034483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1087</v>
      </c>
      <c r="AP39" t="s">
        <v>1244</v>
      </c>
      <c r="AQ39" s="22">
        <v>-132.34601083465756</v>
      </c>
      <c r="AR39" s="21">
        <v>-197.83905610047725</v>
      </c>
      <c r="AS39">
        <v>3.4482758620689724</v>
      </c>
      <c r="AT39">
        <v>132.34601083465756</v>
      </c>
      <c r="AU39">
        <v>197.83905610047725</v>
      </c>
      <c r="AV39" t="s">
        <v>1948</v>
      </c>
    </row>
    <row r="40" spans="1:48" x14ac:dyDescent="0.25">
      <c r="A40" s="14">
        <v>4.3000000000000022E-10</v>
      </c>
      <c r="B40" t="s">
        <v>757</v>
      </c>
      <c r="C40" s="4">
        <v>4</v>
      </c>
      <c r="D40" s="4">
        <v>1</v>
      </c>
      <c r="E40" s="4">
        <v>10</v>
      </c>
      <c r="F40" s="4">
        <v>15</v>
      </c>
      <c r="G40" s="4">
        <v>1170</v>
      </c>
      <c r="H40" s="4">
        <v>1089.5</v>
      </c>
      <c r="I40" s="34">
        <v>11007.814901084657</v>
      </c>
      <c r="J40" s="35">
        <v>33.122247509144458</v>
      </c>
      <c r="K40" s="35">
        <v>16.46982759274989</v>
      </c>
      <c r="L40" s="35">
        <v>9.6227119020647809</v>
      </c>
      <c r="M40" s="35">
        <v>7.0719569565792879</v>
      </c>
      <c r="N40" s="4">
        <v>0.45100000000000001</v>
      </c>
      <c r="O40" s="4">
        <v>95.238095238095227</v>
      </c>
      <c r="P40" s="35">
        <v>2.8383733242572364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>
        <f t="shared" si="22"/>
        <v>95.238095238525233</v>
      </c>
      <c r="AL40" s="25" t="str">
        <f t="shared" si="23"/>
        <v xml:space="preserve"> </v>
      </c>
      <c r="AM40" s="1">
        <f t="shared" si="31"/>
        <v>1</v>
      </c>
      <c r="AN40" s="1" t="str">
        <f t="shared" si="32"/>
        <v xml:space="preserve"> </v>
      </c>
      <c r="AO40" t="s">
        <v>757</v>
      </c>
      <c r="AP40" t="s">
        <v>1241</v>
      </c>
      <c r="AQ40" s="22">
        <v>-115.16457039143076</v>
      </c>
      <c r="AR40" s="21">
        <v>-7.2456730036293937</v>
      </c>
      <c r="AS40">
        <v>7.388710417622768</v>
      </c>
      <c r="AT40">
        <v>115.16457039143076</v>
      </c>
      <c r="AU40">
        <v>7.2456730036293937</v>
      </c>
      <c r="AV40" t="s">
        <v>1949</v>
      </c>
    </row>
    <row r="41" spans="1:48" x14ac:dyDescent="0.25">
      <c r="A41" s="14">
        <v>4.4000000000000024E-10</v>
      </c>
      <c r="B41" t="s">
        <v>693</v>
      </c>
      <c r="C41" s="4">
        <v>15</v>
      </c>
      <c r="D41" s="4">
        <v>0</v>
      </c>
      <c r="E41" s="4">
        <v>9</v>
      </c>
      <c r="F41" s="4">
        <v>24</v>
      </c>
      <c r="G41" s="4">
        <v>298.5</v>
      </c>
      <c r="H41" s="4">
        <v>276.5</v>
      </c>
      <c r="I41" s="34">
        <v>50513.685064185483</v>
      </c>
      <c r="J41" s="35" t="s">
        <v>1234</v>
      </c>
      <c r="K41" s="35">
        <v>11.384658493541485</v>
      </c>
      <c r="L41" s="35">
        <v>8.0668780685470711</v>
      </c>
      <c r="M41" s="35">
        <v>6.0470704261956847</v>
      </c>
      <c r="N41" s="4">
        <v>5.3999999999999999E-2</v>
      </c>
      <c r="O41" s="4">
        <v>-70</v>
      </c>
      <c r="P41" s="35">
        <v>3.7456233462632023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 xml:space="preserve"> </v>
      </c>
      <c r="V41" s="37" t="str">
        <f t="shared" si="12"/>
        <v xml:space="preserve"> </v>
      </c>
      <c r="W41" s="37" t="str">
        <f t="shared" si="13"/>
        <v/>
      </c>
      <c r="X41" s="37">
        <f t="shared" si="14"/>
        <v>-0.10094183811747193</v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>
        <f t="shared" si="16"/>
        <v>17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3.7456233467032023</v>
      </c>
      <c r="AH41" s="38" t="str">
        <f t="shared" si="19"/>
        <v xml:space="preserve"> </v>
      </c>
      <c r="AI41" s="1">
        <f t="shared" si="29"/>
        <v>37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-69.999999999560004</v>
      </c>
      <c r="AM41" s="1" t="str">
        <f t="shared" si="31"/>
        <v xml:space="preserve"> </v>
      </c>
      <c r="AN41" s="1">
        <f t="shared" si="32"/>
        <v>10</v>
      </c>
      <c r="AO41" t="s">
        <v>693</v>
      </c>
      <c r="AP41" t="s">
        <v>1241</v>
      </c>
      <c r="AQ41" s="22" t="e">
        <v>#VALUE!</v>
      </c>
      <c r="AR41" s="21">
        <v>10.094183811747193</v>
      </c>
      <c r="AS41">
        <v>7.9566003616636571</v>
      </c>
      <c r="AT41" t="e">
        <v>#VALUE!</v>
      </c>
      <c r="AU41">
        <v>-10.094183811747193</v>
      </c>
      <c r="AV41" t="s">
        <v>1950</v>
      </c>
    </row>
    <row r="42" spans="1:48" x14ac:dyDescent="0.25">
      <c r="A42" s="14">
        <v>4.5000000000000026E-10</v>
      </c>
      <c r="B42" t="s">
        <v>686</v>
      </c>
      <c r="C42" s="4">
        <v>14</v>
      </c>
      <c r="D42" s="4">
        <v>2</v>
      </c>
      <c r="E42" s="4">
        <v>13</v>
      </c>
      <c r="F42" s="4">
        <v>29</v>
      </c>
      <c r="G42" s="4">
        <v>1682.5</v>
      </c>
      <c r="H42" s="4">
        <v>1364.8</v>
      </c>
      <c r="I42" s="34">
        <v>94124.9360451549</v>
      </c>
      <c r="J42" s="35">
        <v>12.099290780141843</v>
      </c>
      <c r="K42" s="35">
        <v>12.067197170645446</v>
      </c>
      <c r="L42" s="35">
        <v>9.38833048370069</v>
      </c>
      <c r="M42" s="35">
        <v>9.2442124456914243</v>
      </c>
      <c r="N42" s="4">
        <v>1.1280000000000001</v>
      </c>
      <c r="O42" s="4">
        <v>-8.9588377723970929</v>
      </c>
      <c r="P42" s="35">
        <v>5.8616647127784294</v>
      </c>
      <c r="Q42" s="36" t="str">
        <f t="shared" si="7"/>
        <v xml:space="preserve"> </v>
      </c>
      <c r="R42" s="36" t="str">
        <f t="shared" si="8"/>
        <v xml:space="preserve"> </v>
      </c>
      <c r="S42" s="37">
        <f t="shared" si="9"/>
        <v>0.23278136035621341</v>
      </c>
      <c r="T42" s="37" t="str">
        <f t="shared" si="10"/>
        <v/>
      </c>
      <c r="U42" s="37" t="str">
        <f t="shared" si="11"/>
        <v/>
      </c>
      <c r="V42" s="37">
        <f t="shared" si="12"/>
        <v>-0.21402111917934208</v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>
        <f t="shared" si="15"/>
        <v>13</v>
      </c>
      <c r="AA42" s="1" t="str">
        <f t="shared" si="25"/>
        <v xml:space="preserve"> </v>
      </c>
      <c r="AB42" s="1" t="str">
        <f t="shared" si="16"/>
        <v xml:space="preserve"> </v>
      </c>
      <c r="AC42" s="1">
        <f t="shared" si="26"/>
        <v>8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5.8616647132284294</v>
      </c>
      <c r="AH42" s="38" t="str">
        <f t="shared" si="19"/>
        <v xml:space="preserve"> </v>
      </c>
      <c r="AI42" s="1">
        <f t="shared" si="29"/>
        <v>14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686</v>
      </c>
      <c r="AP42" t="s">
        <v>1270</v>
      </c>
      <c r="AQ42" s="22">
        <v>21.402111917934207</v>
      </c>
      <c r="AR42" s="21">
        <v>-4.6334787274390665</v>
      </c>
      <c r="AS42">
        <v>23.27813599062134</v>
      </c>
      <c r="AT42">
        <v>-21.402111917934207</v>
      </c>
      <c r="AU42">
        <v>4.6334787274390665</v>
      </c>
      <c r="AV42" t="s">
        <v>1951</v>
      </c>
    </row>
    <row r="43" spans="1:48" x14ac:dyDescent="0.25">
      <c r="A43" s="14">
        <v>4.6000000000000027E-10</v>
      </c>
      <c r="B43" t="s">
        <v>1198</v>
      </c>
      <c r="C43" s="4">
        <v>10</v>
      </c>
      <c r="D43" s="4">
        <v>2</v>
      </c>
      <c r="E43" s="4">
        <v>2</v>
      </c>
      <c r="F43" s="4">
        <v>14</v>
      </c>
      <c r="G43" s="4">
        <v>2775</v>
      </c>
      <c r="H43" s="4">
        <v>2535</v>
      </c>
      <c r="I43" s="34">
        <v>8011.5401745693162</v>
      </c>
      <c r="J43" s="35">
        <v>20.493739957469359</v>
      </c>
      <c r="K43" s="35">
        <v>18.264520739815048</v>
      </c>
      <c r="L43" s="35">
        <v>12.75484309623431</v>
      </c>
      <c r="M43" s="35">
        <v>11.639903177417155</v>
      </c>
      <c r="N43" s="4">
        <v>1.696</v>
      </c>
      <c r="O43" s="4">
        <v>13.217623497997327</v>
      </c>
      <c r="P43" s="35">
        <v>1.5622580114906357</v>
      </c>
      <c r="Q43" s="36">
        <f t="shared" si="7"/>
        <v>71.428571429031436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>
        <f t="shared" si="27"/>
        <v>19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1198</v>
      </c>
      <c r="AP43" t="s">
        <v>1270</v>
      </c>
      <c r="AQ43" s="22">
        <v>-33.128851007021851</v>
      </c>
      <c r="AR43" s="21">
        <v>-42.153453811480013</v>
      </c>
      <c r="AS43">
        <v>9.4674556213017791</v>
      </c>
      <c r="AT43">
        <v>33.128851007021851</v>
      </c>
      <c r="AU43">
        <v>42.153453811480013</v>
      </c>
      <c r="AV43" t="s">
        <v>1952</v>
      </c>
    </row>
    <row r="44" spans="1:48" x14ac:dyDescent="0.25">
      <c r="A44" s="14">
        <v>4.7000000000000024E-10</v>
      </c>
      <c r="B44" t="s">
        <v>755</v>
      </c>
      <c r="C44" s="4">
        <v>9</v>
      </c>
      <c r="D44" s="4">
        <v>5</v>
      </c>
      <c r="E44" s="4">
        <v>5</v>
      </c>
      <c r="F44" s="4">
        <v>19</v>
      </c>
      <c r="G44" s="4">
        <v>1815</v>
      </c>
      <c r="H44" s="4">
        <v>1662.5</v>
      </c>
      <c r="I44" s="34">
        <v>10811.873052381849</v>
      </c>
      <c r="J44" s="35">
        <v>29.529307282415626</v>
      </c>
      <c r="K44" s="35">
        <v>29.529307282415626</v>
      </c>
      <c r="L44" s="35" t="s">
        <v>1234</v>
      </c>
      <c r="M44" s="35">
        <v>22.887705783723469</v>
      </c>
      <c r="N44" s="4">
        <v>0.56300000000000006</v>
      </c>
      <c r="O44" s="4">
        <v>-14.567526555386944</v>
      </c>
      <c r="P44" s="35">
        <v>2.730827067669173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755</v>
      </c>
      <c r="AP44" t="s">
        <v>1239</v>
      </c>
      <c r="AQ44" s="22">
        <v>-91.82456485247188</v>
      </c>
      <c r="AR44" s="21" t="e">
        <v>#VALUE!</v>
      </c>
      <c r="AS44">
        <v>9.1729323308270772</v>
      </c>
      <c r="AT44">
        <v>91.82456485247188</v>
      </c>
      <c r="AU44" t="e">
        <v>#VALUE!</v>
      </c>
      <c r="AV44" t="s">
        <v>1953</v>
      </c>
    </row>
    <row r="45" spans="1:48" x14ac:dyDescent="0.25">
      <c r="A45" s="14">
        <v>4.800000000000002E-10</v>
      </c>
      <c r="B45" t="s">
        <v>855</v>
      </c>
      <c r="C45" s="4">
        <v>4</v>
      </c>
      <c r="D45" s="4">
        <v>2</v>
      </c>
      <c r="E45" s="4">
        <v>8</v>
      </c>
      <c r="F45" s="4">
        <v>14</v>
      </c>
      <c r="G45" s="4">
        <v>2305</v>
      </c>
      <c r="H45" s="4">
        <v>2561</v>
      </c>
      <c r="I45" s="34">
        <v>13330.816434198043</v>
      </c>
      <c r="J45" s="35" t="s">
        <v>1234</v>
      </c>
      <c r="K45" s="35" t="s">
        <v>1234</v>
      </c>
      <c r="L45" s="35">
        <v>31.377935130910512</v>
      </c>
      <c r="M45" s="35">
        <v>32.181375425231408</v>
      </c>
      <c r="N45" s="4">
        <v>0.53900000000000003</v>
      </c>
      <c r="O45" s="4">
        <v>10.677618069815205</v>
      </c>
      <c r="P45" s="35">
        <v>0.66380320187426789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 xml:space="preserve"> </v>
      </c>
      <c r="V45" s="37" t="str">
        <f t="shared" si="12"/>
        <v xml:space="preserve"> </v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 t="str">
        <f t="shared" si="18"/>
        <v xml:space="preserve"> </v>
      </c>
      <c r="AH45" s="38" t="str">
        <f t="shared" si="19"/>
        <v xml:space="preserve"> </v>
      </c>
      <c r="AI45" s="1" t="str">
        <f t="shared" si="29"/>
        <v xml:space="preserve"> 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855</v>
      </c>
      <c r="AP45" t="s">
        <v>1252</v>
      </c>
      <c r="AQ45" s="22" t="e">
        <v>#VALUE!</v>
      </c>
      <c r="AR45" s="21">
        <v>-249.70887675195303</v>
      </c>
      <c r="AS45">
        <v>-9.9960952752830892</v>
      </c>
      <c r="AT45" t="e">
        <v>#VALUE!</v>
      </c>
      <c r="AU45">
        <v>249.70887675195303</v>
      </c>
      <c r="AV45" t="s">
        <v>1954</v>
      </c>
    </row>
    <row r="46" spans="1:48" x14ac:dyDescent="0.25">
      <c r="A46" s="14">
        <v>4.9000000000000017E-10</v>
      </c>
      <c r="B46" t="s">
        <v>681</v>
      </c>
      <c r="C46" s="4">
        <v>7</v>
      </c>
      <c r="D46" s="4">
        <v>11</v>
      </c>
      <c r="E46" s="4">
        <v>12</v>
      </c>
      <c r="F46" s="4">
        <v>30</v>
      </c>
      <c r="G46" s="4">
        <v>400</v>
      </c>
      <c r="H46" s="4">
        <v>413.6</v>
      </c>
      <c r="I46" s="34">
        <v>115506.23698125355</v>
      </c>
      <c r="J46" s="35">
        <v>21.081298395709464</v>
      </c>
      <c r="K46" s="35">
        <v>13.374691670862845</v>
      </c>
      <c r="L46" s="35" t="s">
        <v>1234</v>
      </c>
      <c r="M46" s="35" t="s">
        <v>1234</v>
      </c>
      <c r="N46" s="4">
        <v>0.26900000000000002</v>
      </c>
      <c r="O46" s="4">
        <v>-63.301500682128243</v>
      </c>
      <c r="P46" s="35">
        <v>4.2497893813385028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4.2497893818285029</v>
      </c>
      <c r="AH46" s="38" t="str">
        <f t="shared" si="19"/>
        <v xml:space="preserve"> </v>
      </c>
      <c r="AI46" s="1">
        <f t="shared" si="29"/>
        <v>31</v>
      </c>
      <c r="AJ46" s="1" t="str">
        <f t="shared" si="30"/>
        <v xml:space="preserve"> </v>
      </c>
      <c r="AK46" s="25" t="str">
        <f t="shared" si="22"/>
        <v xml:space="preserve"> </v>
      </c>
      <c r="AL46" s="25">
        <f t="shared" si="23"/>
        <v>-63.301500681638245</v>
      </c>
      <c r="AM46" s="1" t="str">
        <f t="shared" si="31"/>
        <v xml:space="preserve"> </v>
      </c>
      <c r="AN46" s="1">
        <f t="shared" si="32"/>
        <v>5</v>
      </c>
      <c r="AO46" t="s">
        <v>681</v>
      </c>
      <c r="AP46" t="s">
        <v>1239</v>
      </c>
      <c r="AQ46" s="22">
        <v>-36.945674092740589</v>
      </c>
      <c r="AR46" s="21" t="e">
        <v>#VALUE!</v>
      </c>
      <c r="AS46">
        <v>-3.2882011605415928</v>
      </c>
      <c r="AT46">
        <v>36.945674092740589</v>
      </c>
      <c r="AU46" t="e">
        <v>#VALUE!</v>
      </c>
      <c r="AV46" t="s">
        <v>1955</v>
      </c>
    </row>
    <row r="47" spans="1:48" x14ac:dyDescent="0.25">
      <c r="A47" s="14">
        <v>5.0000000000000013E-10</v>
      </c>
      <c r="B47" t="s">
        <v>718</v>
      </c>
      <c r="C47" s="4">
        <v>23</v>
      </c>
      <c r="D47" s="4">
        <v>0</v>
      </c>
      <c r="E47" s="4">
        <v>9</v>
      </c>
      <c r="F47" s="4">
        <v>32</v>
      </c>
      <c r="G47" s="4">
        <v>190</v>
      </c>
      <c r="H47" s="4">
        <v>156.94999999999999</v>
      </c>
      <c r="I47" s="34">
        <v>10687.35651799586</v>
      </c>
      <c r="J47" s="35" t="s">
        <v>1234</v>
      </c>
      <c r="K47" s="35" t="s">
        <v>1234</v>
      </c>
      <c r="L47" s="35" t="s">
        <v>1234</v>
      </c>
      <c r="M47" s="35">
        <v>11.799325186695485</v>
      </c>
      <c r="N47" s="4">
        <v>-1.1520000000000001</v>
      </c>
      <c r="O47" s="4" t="s">
        <v>119</v>
      </c>
      <c r="P47" s="35">
        <v>0</v>
      </c>
      <c r="Q47" s="36">
        <f t="shared" si="7"/>
        <v>71.875000000499995</v>
      </c>
      <c r="R47" s="36" t="str">
        <f t="shared" si="8"/>
        <v xml:space="preserve"> </v>
      </c>
      <c r="S47" s="37">
        <f t="shared" si="9"/>
        <v>0.21057661725692897</v>
      </c>
      <c r="T47" s="37" t="str">
        <f t="shared" si="10"/>
        <v/>
      </c>
      <c r="U47" s="37" t="str">
        <f t="shared" si="11"/>
        <v xml:space="preserve"> </v>
      </c>
      <c r="V47" s="37" t="str">
        <f t="shared" si="12"/>
        <v xml:space="preserve"> </v>
      </c>
      <c r="W47" s="37" t="str">
        <f t="shared" si="13"/>
        <v xml:space="preserve"> </v>
      </c>
      <c r="X47" s="37" t="str">
        <f t="shared" si="14"/>
        <v xml:space="preserve"> 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 t="str">
        <f t="shared" si="16"/>
        <v xml:space="preserve"> </v>
      </c>
      <c r="AC47" s="1">
        <f t="shared" si="26"/>
        <v>12</v>
      </c>
      <c r="AD47" s="1" t="str">
        <f t="shared" si="17"/>
        <v xml:space="preserve"> </v>
      </c>
      <c r="AE47" s="1">
        <f t="shared" si="27"/>
        <v>17</v>
      </c>
      <c r="AF47" s="1" t="str">
        <f t="shared" si="28"/>
        <v xml:space="preserve"> </v>
      </c>
      <c r="AG47" s="38" t="str">
        <f t="shared" si="18"/>
        <v xml:space="preserve"> </v>
      </c>
      <c r="AH47" s="38" t="str">
        <f t="shared" si="19"/>
        <v xml:space="preserve"> </v>
      </c>
      <c r="AI47" s="1" t="str">
        <f t="shared" si="29"/>
        <v xml:space="preserve"> 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718</v>
      </c>
      <c r="AP47" t="s">
        <v>1237</v>
      </c>
      <c r="AQ47" s="22" t="e">
        <v>#VALUE!</v>
      </c>
      <c r="AR47" s="21" t="e">
        <v>#VALUE!</v>
      </c>
      <c r="AS47">
        <v>21.057661675692895</v>
      </c>
      <c r="AT47" t="e">
        <v>#VALUE!</v>
      </c>
      <c r="AU47" t="e">
        <v>#VALUE!</v>
      </c>
      <c r="AV47" t="s">
        <v>1956</v>
      </c>
    </row>
    <row r="48" spans="1:48" x14ac:dyDescent="0.25">
      <c r="A48" s="14">
        <v>5.100000000000001E-10</v>
      </c>
      <c r="B48" t="s">
        <v>1199</v>
      </c>
      <c r="C48" s="4">
        <v>10</v>
      </c>
      <c r="D48" s="4">
        <v>1</v>
      </c>
      <c r="E48" s="4">
        <v>1</v>
      </c>
      <c r="F48" s="4">
        <v>12</v>
      </c>
      <c r="G48" s="4">
        <v>1800</v>
      </c>
      <c r="H48" s="4">
        <v>1766</v>
      </c>
      <c r="I48" s="34">
        <v>6919.5103542153429</v>
      </c>
      <c r="J48" s="35">
        <v>25.300859598853865</v>
      </c>
      <c r="K48" s="35">
        <v>18.948497854077253</v>
      </c>
      <c r="L48" s="35" t="s">
        <v>1234</v>
      </c>
      <c r="M48" s="35">
        <v>26.995198879551822</v>
      </c>
      <c r="N48" s="4">
        <v>0.93200000000000005</v>
      </c>
      <c r="O48" s="4">
        <v>143.34203655352482</v>
      </c>
      <c r="P48" s="35">
        <v>3.012457531143828</v>
      </c>
      <c r="Q48" s="36">
        <f t="shared" si="7"/>
        <v>83.333333333843328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 xml:space="preserve"> </v>
      </c>
      <c r="X48" s="37" t="str">
        <f t="shared" si="14"/>
        <v xml:space="preserve"> </v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>
        <f t="shared" si="27"/>
        <v>4</v>
      </c>
      <c r="AF48" s="1" t="str">
        <f t="shared" si="28"/>
        <v xml:space="preserve"> </v>
      </c>
      <c r="AG48" s="38">
        <f t="shared" si="18"/>
        <v>3.012457531653828</v>
      </c>
      <c r="AH48" s="38" t="str">
        <f t="shared" si="19"/>
        <v xml:space="preserve"> </v>
      </c>
      <c r="AI48" s="1">
        <f t="shared" si="29"/>
        <v>48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1199</v>
      </c>
      <c r="AP48" t="s">
        <v>1239</v>
      </c>
      <c r="AQ48" s="22">
        <v>-64.356255855474487</v>
      </c>
      <c r="AR48" s="21" t="e">
        <v>#VALUE!</v>
      </c>
      <c r="AS48">
        <v>1.9252548131370339</v>
      </c>
      <c r="AT48">
        <v>64.356255855474487</v>
      </c>
      <c r="AU48" t="e">
        <v>#VALUE!</v>
      </c>
      <c r="AV48" t="s">
        <v>1957</v>
      </c>
    </row>
    <row r="49" spans="1:48" x14ac:dyDescent="0.25">
      <c r="A49" s="14">
        <v>5.2000000000000007E-10</v>
      </c>
      <c r="B49" t="s">
        <v>725</v>
      </c>
      <c r="C49" s="4">
        <v>2</v>
      </c>
      <c r="D49" s="4">
        <v>9</v>
      </c>
      <c r="E49" s="4">
        <v>13</v>
      </c>
      <c r="F49" s="4">
        <v>24</v>
      </c>
      <c r="G49" s="4">
        <v>4200</v>
      </c>
      <c r="H49" s="4">
        <v>4825</v>
      </c>
      <c r="I49" s="34">
        <v>12083.73264124952</v>
      </c>
      <c r="J49" s="35" t="s">
        <v>1234</v>
      </c>
      <c r="K49" s="35" t="s">
        <v>1234</v>
      </c>
      <c r="L49" s="35" t="s">
        <v>1234</v>
      </c>
      <c r="M49" s="35">
        <v>23.994051806843622</v>
      </c>
      <c r="N49" s="4">
        <v>0.193</v>
      </c>
      <c r="O49" s="4">
        <v>-93.636663369601052</v>
      </c>
      <c r="P49" s="35">
        <v>0.84195479000170614</v>
      </c>
      <c r="Q49" s="36" t="str">
        <f t="shared" si="7"/>
        <v xml:space="preserve"> 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 xml:space="preserve"> </v>
      </c>
      <c r="V49" s="37" t="str">
        <f t="shared" si="12"/>
        <v xml:space="preserve"> </v>
      </c>
      <c r="W49" s="37" t="str">
        <f t="shared" si="13"/>
        <v xml:space="preserve"> </v>
      </c>
      <c r="X49" s="37" t="str">
        <f t="shared" si="14"/>
        <v xml:space="preserve"> </v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 t="str">
        <f t="shared" si="27"/>
        <v xml:space="preserve"> </v>
      </c>
      <c r="AF49" s="1" t="str">
        <f t="shared" si="28"/>
        <v xml:space="preserve"> </v>
      </c>
      <c r="AG49" s="38" t="str">
        <f t="shared" si="18"/>
        <v xml:space="preserve"> </v>
      </c>
      <c r="AH49" s="38" t="str">
        <f t="shared" si="19"/>
        <v xml:space="preserve"> </v>
      </c>
      <c r="AI49" s="1" t="str">
        <f t="shared" si="29"/>
        <v xml:space="preserve"> </v>
      </c>
      <c r="AJ49" s="1" t="str">
        <f t="shared" si="30"/>
        <v xml:space="preserve"> </v>
      </c>
      <c r="AK49" s="25" t="str">
        <f t="shared" si="22"/>
        <v xml:space="preserve"> </v>
      </c>
      <c r="AL49" s="25">
        <f t="shared" si="23"/>
        <v>-93.636663369081049</v>
      </c>
      <c r="AM49" s="1" t="str">
        <f t="shared" si="31"/>
        <v xml:space="preserve"> </v>
      </c>
      <c r="AN49" s="1">
        <f t="shared" si="32"/>
        <v>14</v>
      </c>
      <c r="AO49" t="s">
        <v>725</v>
      </c>
      <c r="AP49" t="s">
        <v>1244</v>
      </c>
      <c r="AQ49" s="22" t="e">
        <v>#VALUE!</v>
      </c>
      <c r="AR49" s="21" t="e">
        <v>#VALUE!</v>
      </c>
      <c r="AS49">
        <v>-12.95336787564767</v>
      </c>
      <c r="AT49" t="e">
        <v>#VALUE!</v>
      </c>
      <c r="AU49" t="e">
        <v>#VALUE!</v>
      </c>
      <c r="AV49" t="s">
        <v>1958</v>
      </c>
    </row>
    <row r="50" spans="1:48" x14ac:dyDescent="0.25">
      <c r="A50" s="14">
        <v>5.3000000000000003E-10</v>
      </c>
      <c r="B50" t="s">
        <v>720</v>
      </c>
      <c r="C50" s="4">
        <v>8</v>
      </c>
      <c r="D50" s="4">
        <v>0</v>
      </c>
      <c r="E50" s="4">
        <v>0</v>
      </c>
      <c r="F50" s="4">
        <v>8</v>
      </c>
      <c r="G50" s="4">
        <v>1318</v>
      </c>
      <c r="H50" s="4">
        <v>1149</v>
      </c>
      <c r="I50" s="34">
        <v>15330.805261616595</v>
      </c>
      <c r="J50" s="35" t="s">
        <v>1234</v>
      </c>
      <c r="K50" s="35">
        <v>6.4369747899159657</v>
      </c>
      <c r="L50" s="35" t="s">
        <v>1234</v>
      </c>
      <c r="M50" s="35">
        <v>6.963255853836527</v>
      </c>
      <c r="N50" s="4">
        <v>1.7850000000000001</v>
      </c>
      <c r="O50" s="4">
        <v>707.69230769230774</v>
      </c>
      <c r="P50" s="35">
        <v>3.2985204525674496</v>
      </c>
      <c r="Q50" s="36">
        <f t="shared" si="7"/>
        <v>100.00000000052999</v>
      </c>
      <c r="R50" s="36" t="str">
        <f t="shared" si="8"/>
        <v xml:space="preserve"> </v>
      </c>
      <c r="S50" s="37">
        <f t="shared" si="9"/>
        <v>0.14708442176585729</v>
      </c>
      <c r="T50" s="37" t="str">
        <f t="shared" si="10"/>
        <v/>
      </c>
      <c r="U50" s="37" t="str">
        <f t="shared" si="11"/>
        <v xml:space="preserve"> </v>
      </c>
      <c r="V50" s="37" t="str">
        <f t="shared" si="12"/>
        <v xml:space="preserve"> </v>
      </c>
      <c r="W50" s="37" t="str">
        <f t="shared" si="13"/>
        <v xml:space="preserve"> </v>
      </c>
      <c r="X50" s="37" t="str">
        <f t="shared" si="14"/>
        <v xml:space="preserve"> </v>
      </c>
      <c r="Y50" s="1" t="str">
        <f t="shared" si="24"/>
        <v xml:space="preserve"> </v>
      </c>
      <c r="Z50" s="1" t="str">
        <f t="shared" si="15"/>
        <v xml:space="preserve"> 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29</v>
      </c>
      <c r="AD50" s="1" t="str">
        <f t="shared" si="17"/>
        <v xml:space="preserve"> </v>
      </c>
      <c r="AE50" s="1">
        <f t="shared" si="27"/>
        <v>1</v>
      </c>
      <c r="AF50" s="1" t="str">
        <f t="shared" si="28"/>
        <v xml:space="preserve"> </v>
      </c>
      <c r="AG50" s="38">
        <f t="shared" si="18"/>
        <v>3.2985204530974497</v>
      </c>
      <c r="AH50" s="38" t="str">
        <f t="shared" si="19"/>
        <v xml:space="preserve"> </v>
      </c>
      <c r="AI50" s="1">
        <f t="shared" si="29"/>
        <v>44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720</v>
      </c>
      <c r="AP50" t="s">
        <v>1239</v>
      </c>
      <c r="AQ50" s="22" t="e">
        <v>#VALUE!</v>
      </c>
      <c r="AR50" s="21" t="e">
        <v>#VALUE!</v>
      </c>
      <c r="AS50">
        <v>14.70844212358573</v>
      </c>
      <c r="AT50" t="e">
        <v>#VALUE!</v>
      </c>
      <c r="AU50" t="e">
        <v>#VALUE!</v>
      </c>
      <c r="AV50" t="s">
        <v>1959</v>
      </c>
    </row>
    <row r="51" spans="1:48" x14ac:dyDescent="0.25">
      <c r="A51" s="14">
        <v>5.4E-10</v>
      </c>
      <c r="B51" t="s">
        <v>698</v>
      </c>
      <c r="C51" s="4">
        <v>15</v>
      </c>
      <c r="D51" s="4">
        <v>1</v>
      </c>
      <c r="E51" s="4">
        <v>4</v>
      </c>
      <c r="F51" s="4">
        <v>20</v>
      </c>
      <c r="G51" s="4">
        <v>1900</v>
      </c>
      <c r="H51" s="4">
        <v>1640</v>
      </c>
      <c r="I51" s="34">
        <v>21280.969171192723</v>
      </c>
      <c r="J51" s="35">
        <v>6.421299921691463</v>
      </c>
      <c r="K51" s="35">
        <v>6.5234685759745412</v>
      </c>
      <c r="L51" s="35">
        <v>7.0346657808642785</v>
      </c>
      <c r="M51" s="35">
        <v>6.8562787407969283</v>
      </c>
      <c r="N51" s="4">
        <v>2.5140000000000002</v>
      </c>
      <c r="O51" s="4">
        <v>-1.1792452830188602</v>
      </c>
      <c r="P51" s="35">
        <v>8.347560975609758</v>
      </c>
      <c r="Q51" s="36">
        <f t="shared" si="7"/>
        <v>75.000000000539998</v>
      </c>
      <c r="R51" s="36" t="str">
        <f t="shared" si="8"/>
        <v xml:space="preserve"> </v>
      </c>
      <c r="S51" s="37">
        <f t="shared" si="9"/>
        <v>0.15853658590585357</v>
      </c>
      <c r="T51" s="37" t="str">
        <f t="shared" si="10"/>
        <v/>
      </c>
      <c r="U51" s="37" t="str">
        <f t="shared" si="11"/>
        <v/>
      </c>
      <c r="V51" s="37">
        <f t="shared" si="12"/>
        <v>-0.58286760624446554</v>
      </c>
      <c r="W51" s="37" t="str">
        <f t="shared" si="13"/>
        <v/>
      </c>
      <c r="X51" s="37">
        <f t="shared" si="14"/>
        <v>-0.2159824863274673</v>
      </c>
      <c r="Y51" s="1" t="str">
        <f t="shared" si="24"/>
        <v xml:space="preserve"> </v>
      </c>
      <c r="Z51" s="1">
        <f t="shared" si="15"/>
        <v>2</v>
      </c>
      <c r="AA51" s="1" t="str">
        <f t="shared" si="25"/>
        <v xml:space="preserve"> </v>
      </c>
      <c r="AB51" s="1">
        <f t="shared" si="16"/>
        <v>10</v>
      </c>
      <c r="AC51" s="1">
        <f t="shared" si="26"/>
        <v>24</v>
      </c>
      <c r="AD51" s="1" t="str">
        <f t="shared" si="17"/>
        <v xml:space="preserve"> </v>
      </c>
      <c r="AE51" s="1">
        <f t="shared" si="27"/>
        <v>14</v>
      </c>
      <c r="AF51" s="1" t="str">
        <f t="shared" si="28"/>
        <v xml:space="preserve"> </v>
      </c>
      <c r="AG51" s="38">
        <f t="shared" si="18"/>
        <v>8.347560976149758</v>
      </c>
      <c r="AH51" s="38" t="str">
        <f t="shared" si="19"/>
        <v xml:space="preserve"> </v>
      </c>
      <c r="AI51" s="1">
        <f t="shared" si="29"/>
        <v>3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698</v>
      </c>
      <c r="AP51" t="s">
        <v>1235</v>
      </c>
      <c r="AQ51" s="22">
        <v>58.286760624446558</v>
      </c>
      <c r="AR51" s="21">
        <v>21.598248632746731</v>
      </c>
      <c r="AS51">
        <v>15.853658536585357</v>
      </c>
      <c r="AT51">
        <v>-58.286760624446558</v>
      </c>
      <c r="AU51">
        <v>-21.598248632746731</v>
      </c>
      <c r="AV51" t="s">
        <v>1960</v>
      </c>
    </row>
    <row r="52" spans="1:48" x14ac:dyDescent="0.25">
      <c r="A52" s="14">
        <v>5.4999999999999996E-10</v>
      </c>
      <c r="B52" t="s">
        <v>742</v>
      </c>
      <c r="C52" s="4">
        <v>9</v>
      </c>
      <c r="D52" s="4">
        <v>1</v>
      </c>
      <c r="E52" s="4">
        <v>9</v>
      </c>
      <c r="F52" s="4">
        <v>19</v>
      </c>
      <c r="G52" s="4">
        <v>610</v>
      </c>
      <c r="H52" s="4">
        <v>530</v>
      </c>
      <c r="I52" s="34">
        <v>10915.779420037221</v>
      </c>
      <c r="J52" s="35" t="s">
        <v>1234</v>
      </c>
      <c r="K52" s="35">
        <v>22.268907563025209</v>
      </c>
      <c r="L52" s="35">
        <v>30.645791544810056</v>
      </c>
      <c r="M52" s="35">
        <v>16.563681895899641</v>
      </c>
      <c r="N52" s="4">
        <v>9.5000000000000001E-2</v>
      </c>
      <c r="O52" s="4">
        <v>-81.481481481481495</v>
      </c>
      <c r="P52" s="35">
        <v>1.9056603773584908</v>
      </c>
      <c r="Q52" s="36" t="str">
        <f t="shared" si="7"/>
        <v xml:space="preserve"> </v>
      </c>
      <c r="R52" s="36" t="str">
        <f t="shared" si="8"/>
        <v xml:space="preserve"> </v>
      </c>
      <c r="S52" s="37">
        <f t="shared" si="9"/>
        <v>0.15094339677641505</v>
      </c>
      <c r="T52" s="37" t="str">
        <f t="shared" si="10"/>
        <v/>
      </c>
      <c r="U52" s="37" t="str">
        <f t="shared" si="11"/>
        <v xml:space="preserve"> </v>
      </c>
      <c r="V52" s="37" t="str">
        <f t="shared" si="12"/>
        <v xml:space="preserve"> </v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>
        <f t="shared" si="26"/>
        <v>28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>
        <f t="shared" si="23"/>
        <v>-81.481481480931492</v>
      </c>
      <c r="AM52" s="1" t="str">
        <f t="shared" si="31"/>
        <v xml:space="preserve"> </v>
      </c>
      <c r="AN52" s="1">
        <f t="shared" si="32"/>
        <v>11</v>
      </c>
      <c r="AO52" t="s">
        <v>742</v>
      </c>
      <c r="AP52" t="s">
        <v>1328</v>
      </c>
      <c r="AQ52" s="22" t="e">
        <v>#VALUE!</v>
      </c>
      <c r="AR52" s="21">
        <v>-241.54909472524744</v>
      </c>
      <c r="AS52">
        <v>15.094339622641506</v>
      </c>
      <c r="AT52" t="e">
        <v>#VALUE!</v>
      </c>
      <c r="AU52">
        <v>241.54909472524744</v>
      </c>
      <c r="AV52" t="s">
        <v>1961</v>
      </c>
    </row>
    <row r="53" spans="1:48" x14ac:dyDescent="0.25">
      <c r="A53" s="14">
        <v>5.5999999999999993E-10</v>
      </c>
      <c r="B53" t="s">
        <v>722</v>
      </c>
      <c r="C53" s="4">
        <v>5</v>
      </c>
      <c r="D53" s="4">
        <v>6</v>
      </c>
      <c r="E53" s="4">
        <v>11</v>
      </c>
      <c r="F53" s="4">
        <v>22</v>
      </c>
      <c r="G53" s="4">
        <v>5950</v>
      </c>
      <c r="H53" s="4">
        <v>5552</v>
      </c>
      <c r="I53" s="34">
        <v>12285.804465872692</v>
      </c>
      <c r="J53" s="35">
        <v>35.796260477111545</v>
      </c>
      <c r="K53" s="35">
        <v>28.946819603753909</v>
      </c>
      <c r="L53" s="35">
        <v>17.606584218591216</v>
      </c>
      <c r="M53" s="35">
        <v>15.316789727027398</v>
      </c>
      <c r="N53" s="4">
        <v>1.5509999999999999</v>
      </c>
      <c r="O53" s="4">
        <v>-27.011764705882356</v>
      </c>
      <c r="P53" s="35">
        <v>1.9110230547550431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 t="str">
        <f t="shared" si="18"/>
        <v xml:space="preserve"> </v>
      </c>
      <c r="AH53" s="38" t="str">
        <f t="shared" si="19"/>
        <v xml:space="preserve"> </v>
      </c>
      <c r="AI53" s="1" t="str">
        <f t="shared" si="29"/>
        <v xml:space="preserve"> 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722</v>
      </c>
      <c r="AP53" t="s">
        <v>1237</v>
      </c>
      <c r="AQ53" s="22">
        <v>-132.53515647001461</v>
      </c>
      <c r="AR53" s="21">
        <v>-96.226385351174343</v>
      </c>
      <c r="AS53">
        <v>7.1685878962536087</v>
      </c>
      <c r="AT53">
        <v>132.53515647001461</v>
      </c>
      <c r="AU53">
        <v>96.226385351174343</v>
      </c>
      <c r="AV53" t="s">
        <v>1962</v>
      </c>
    </row>
    <row r="54" spans="1:48" x14ac:dyDescent="0.25">
      <c r="A54" s="14">
        <v>5.6999999999999989E-10</v>
      </c>
      <c r="B54" t="s">
        <v>1088</v>
      </c>
      <c r="C54" s="4">
        <v>11</v>
      </c>
      <c r="D54" s="4">
        <v>1</v>
      </c>
      <c r="E54" s="4">
        <v>4</v>
      </c>
      <c r="F54" s="4">
        <v>16</v>
      </c>
      <c r="G54" s="4">
        <v>975</v>
      </c>
      <c r="H54" s="4">
        <v>832.2</v>
      </c>
      <c r="I54" s="34">
        <v>11104.876031535814</v>
      </c>
      <c r="J54" s="35">
        <v>24.333333333333336</v>
      </c>
      <c r="K54" s="35">
        <v>29.935251798561151</v>
      </c>
      <c r="L54" s="35">
        <v>9.6546845285001304</v>
      </c>
      <c r="M54" s="35">
        <v>10.047945325314378</v>
      </c>
      <c r="N54" s="4">
        <v>0.27800000000000002</v>
      </c>
      <c r="O54" s="4">
        <v>-18.950437317784257</v>
      </c>
      <c r="P54" s="35">
        <v>7.2098053352559477E-2</v>
      </c>
      <c r="Q54" s="36" t="str">
        <f t="shared" si="7"/>
        <v xml:space="preserve"> </v>
      </c>
      <c r="R54" s="36" t="str">
        <f t="shared" si="8"/>
        <v xml:space="preserve"> </v>
      </c>
      <c r="S54" s="37">
        <f t="shared" si="9"/>
        <v>0.17159336754909144</v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>
        <f t="shared" si="26"/>
        <v>18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1088</v>
      </c>
      <c r="AP54" t="s">
        <v>1244</v>
      </c>
      <c r="AQ54" s="22">
        <v>-58.071133651563777</v>
      </c>
      <c r="AR54" s="21">
        <v>-7.6020097488890048</v>
      </c>
      <c r="AS54">
        <v>17.159336697909144</v>
      </c>
      <c r="AT54">
        <v>58.071133651563777</v>
      </c>
      <c r="AU54">
        <v>7.6020097488890048</v>
      </c>
      <c r="AV54" t="s">
        <v>1963</v>
      </c>
    </row>
    <row r="55" spans="1:48" x14ac:dyDescent="0.25">
      <c r="A55" s="14">
        <v>5.7999999999999986E-10</v>
      </c>
      <c r="B55" t="s">
        <v>1200</v>
      </c>
      <c r="C55" s="4">
        <v>15</v>
      </c>
      <c r="D55" s="4">
        <v>2</v>
      </c>
      <c r="E55" s="4">
        <v>2</v>
      </c>
      <c r="F55" s="4">
        <v>19</v>
      </c>
      <c r="G55" s="4">
        <v>11600</v>
      </c>
      <c r="H55" s="4">
        <v>8400</v>
      </c>
      <c r="I55" s="34">
        <v>17132.907360941281</v>
      </c>
      <c r="J55" s="35" t="s">
        <v>1234</v>
      </c>
      <c r="K55" s="35" t="s">
        <v>1234</v>
      </c>
      <c r="L55" s="35" t="s">
        <v>1234</v>
      </c>
      <c r="M55" s="35" t="s">
        <v>1234</v>
      </c>
      <c r="N55" s="4">
        <v>-0.13300000000000001</v>
      </c>
      <c r="O55" s="4">
        <v>93.568665377176018</v>
      </c>
      <c r="P55" s="35">
        <v>0</v>
      </c>
      <c r="Q55" s="36">
        <f t="shared" si="7"/>
        <v>78.947368421632632</v>
      </c>
      <c r="R55" s="36" t="str">
        <f t="shared" si="8"/>
        <v xml:space="preserve"> </v>
      </c>
      <c r="S55" s="37">
        <f t="shared" si="9"/>
        <v>0.38095238153238092</v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 xml:space="preserve"> </v>
      </c>
      <c r="X55" s="37" t="str">
        <f t="shared" si="14"/>
        <v xml:space="preserve"> 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>
        <f t="shared" si="26"/>
        <v>1</v>
      </c>
      <c r="AD55" s="1" t="str">
        <f t="shared" si="17"/>
        <v xml:space="preserve"> </v>
      </c>
      <c r="AE55" s="1">
        <f t="shared" si="27"/>
        <v>9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>
        <f t="shared" si="22"/>
        <v>93.56866537775602</v>
      </c>
      <c r="AL55" s="25" t="str">
        <f t="shared" si="23"/>
        <v xml:space="preserve"> </v>
      </c>
      <c r="AM55" s="1">
        <f t="shared" si="31"/>
        <v>2</v>
      </c>
      <c r="AN55" s="1" t="str">
        <f t="shared" si="32"/>
        <v xml:space="preserve"> </v>
      </c>
      <c r="AO55" t="s">
        <v>1200</v>
      </c>
      <c r="AP55" t="s">
        <v>1244</v>
      </c>
      <c r="AQ55" s="22" t="e">
        <v>#VALUE!</v>
      </c>
      <c r="AR55" s="21" t="e">
        <v>#VALUE!</v>
      </c>
      <c r="AS55">
        <v>38.095238095238095</v>
      </c>
      <c r="AT55" t="e">
        <v>#VALUE!</v>
      </c>
      <c r="AU55" t="e">
        <v>#VALUE!</v>
      </c>
      <c r="AV55" t="s">
        <v>1964</v>
      </c>
    </row>
    <row r="56" spans="1:48" x14ac:dyDescent="0.25">
      <c r="A56" s="14">
        <v>5.8999999999999982E-10</v>
      </c>
      <c r="B56" t="s">
        <v>735</v>
      </c>
      <c r="C56" s="4">
        <v>7</v>
      </c>
      <c r="D56" s="4">
        <v>5</v>
      </c>
      <c r="E56" s="4">
        <v>8</v>
      </c>
      <c r="F56" s="4">
        <v>20</v>
      </c>
      <c r="G56" s="4">
        <v>2745</v>
      </c>
      <c r="H56" s="4">
        <v>2955</v>
      </c>
      <c r="I56" s="34">
        <v>7841.2009591019578</v>
      </c>
      <c r="J56" s="35">
        <v>14.992389649923895</v>
      </c>
      <c r="K56" s="35">
        <v>19.126213592233011</v>
      </c>
      <c r="L56" s="35">
        <v>9.3566932018316322</v>
      </c>
      <c r="M56" s="35">
        <v>10.796161061780015</v>
      </c>
      <c r="N56" s="4">
        <v>1.5449999999999999</v>
      </c>
      <c r="O56" s="4">
        <v>-22.439759036144583</v>
      </c>
      <c r="P56" s="35">
        <v>1.983079526226734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 t="str">
        <f t="shared" si="18"/>
        <v xml:space="preserve"> </v>
      </c>
      <c r="AH56" s="38" t="str">
        <f t="shared" si="19"/>
        <v xml:space="preserve"> </v>
      </c>
      <c r="AI56" s="1" t="str">
        <f t="shared" si="29"/>
        <v xml:space="preserve"> 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735</v>
      </c>
      <c r="AP56" t="s">
        <v>1241</v>
      </c>
      <c r="AQ56" s="22">
        <v>2.6083276119407639</v>
      </c>
      <c r="AR56" s="21">
        <v>-4.2808794164979957</v>
      </c>
      <c r="AS56">
        <v>-7.1065989847715727</v>
      </c>
      <c r="AT56">
        <v>-2.6083276119407639</v>
      </c>
      <c r="AU56">
        <v>4.2808794164979957</v>
      </c>
      <c r="AV56" t="s">
        <v>1965</v>
      </c>
    </row>
    <row r="57" spans="1:48" x14ac:dyDescent="0.25">
      <c r="A57" s="14">
        <v>5.9999999999999979E-10</v>
      </c>
      <c r="B57" t="s">
        <v>732</v>
      </c>
      <c r="C57" s="4">
        <v>7</v>
      </c>
      <c r="D57" s="4">
        <v>4</v>
      </c>
      <c r="E57" s="4">
        <v>6</v>
      </c>
      <c r="F57" s="4">
        <v>17</v>
      </c>
      <c r="G57" s="4">
        <v>328</v>
      </c>
      <c r="H57" s="4">
        <v>272.8</v>
      </c>
      <c r="I57" s="34">
        <v>7894.2423035756337</v>
      </c>
      <c r="J57" s="35">
        <v>13.918367346938776</v>
      </c>
      <c r="K57" s="35">
        <v>10.412213740458016</v>
      </c>
      <c r="L57" s="35">
        <v>5.7060875819082622</v>
      </c>
      <c r="M57" s="35">
        <v>5.0066806243663295</v>
      </c>
      <c r="N57" s="4">
        <v>0.26200000000000001</v>
      </c>
      <c r="O57" s="4">
        <v>37.894736842105267</v>
      </c>
      <c r="P57" s="35">
        <v>1.1730205278592376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0.20234604165571851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>
        <f t="shared" si="14"/>
        <v>-0.36405328438847384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>
        <f t="shared" si="16"/>
        <v>2</v>
      </c>
      <c r="AC57" s="1">
        <f t="shared" si="26"/>
        <v>13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 t="str">
        <f t="shared" si="18"/>
        <v xml:space="preserve"> </v>
      </c>
      <c r="AH57" s="38" t="str">
        <f t="shared" si="19"/>
        <v xml:space="preserve"> </v>
      </c>
      <c r="AI57" s="1" t="str">
        <f t="shared" si="29"/>
        <v xml:space="preserve"> 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732</v>
      </c>
      <c r="AP57" t="s">
        <v>1244</v>
      </c>
      <c r="AQ57" s="22">
        <v>9.5852559544032818</v>
      </c>
      <c r="AR57" s="21">
        <v>36.405328438847384</v>
      </c>
      <c r="AS57">
        <v>20.234604105571851</v>
      </c>
      <c r="AT57">
        <v>-9.5852559544032818</v>
      </c>
      <c r="AU57">
        <v>-36.405328438847384</v>
      </c>
      <c r="AV57" t="s">
        <v>1966</v>
      </c>
    </row>
    <row r="58" spans="1:48" x14ac:dyDescent="0.25">
      <c r="A58" s="14">
        <v>6.0999999999999975E-10</v>
      </c>
      <c r="B58" t="s">
        <v>728</v>
      </c>
      <c r="C58" s="4">
        <v>9</v>
      </c>
      <c r="D58" s="4">
        <v>3</v>
      </c>
      <c r="E58" s="4">
        <v>7</v>
      </c>
      <c r="F58" s="4">
        <v>19</v>
      </c>
      <c r="G58" s="4">
        <v>740</v>
      </c>
      <c r="H58" s="4">
        <v>638.4</v>
      </c>
      <c r="I58" s="34">
        <v>6490.1964541206244</v>
      </c>
      <c r="J58" s="35">
        <v>11.006896551724138</v>
      </c>
      <c r="K58" s="35">
        <v>17.395095367847411</v>
      </c>
      <c r="L58" s="35">
        <v>16.46465279091769</v>
      </c>
      <c r="M58" s="35">
        <v>23.549577807848443</v>
      </c>
      <c r="N58" s="4">
        <v>0.36699999999999999</v>
      </c>
      <c r="O58" s="4">
        <v>-34.347048300536684</v>
      </c>
      <c r="P58" s="35">
        <v>3.7437343358395996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0.15914787028418548</v>
      </c>
      <c r="T58" s="37" t="str">
        <f t="shared" si="10"/>
        <v/>
      </c>
      <c r="U58" s="37" t="str">
        <f t="shared" si="11"/>
        <v/>
      </c>
      <c r="V58" s="37">
        <f t="shared" si="12"/>
        <v>-0.284983856472662</v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>
        <f t="shared" si="15"/>
        <v>10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23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3.7437343364495996</v>
      </c>
      <c r="AH58" s="38" t="str">
        <f t="shared" si="19"/>
        <v xml:space="preserve"> </v>
      </c>
      <c r="AI58" s="1">
        <f t="shared" si="29"/>
        <v>38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728</v>
      </c>
      <c r="AP58" t="s">
        <v>1248</v>
      </c>
      <c r="AQ58" s="22">
        <v>28.4983856472662</v>
      </c>
      <c r="AR58" s="21">
        <v>-83.499494456876192</v>
      </c>
      <c r="AS58">
        <v>15.914786967418548</v>
      </c>
      <c r="AT58">
        <v>-28.4983856472662</v>
      </c>
      <c r="AU58">
        <v>83.499494456876192</v>
      </c>
      <c r="AV58" t="s">
        <v>1967</v>
      </c>
    </row>
    <row r="59" spans="1:48" x14ac:dyDescent="0.25">
      <c r="A59" s="14">
        <v>6.1999999999999972E-10</v>
      </c>
      <c r="B59" t="s">
        <v>708</v>
      </c>
      <c r="C59" s="4">
        <v>11</v>
      </c>
      <c r="D59" s="4">
        <v>4</v>
      </c>
      <c r="E59" s="4">
        <v>4</v>
      </c>
      <c r="F59" s="4">
        <v>19</v>
      </c>
      <c r="G59" s="4">
        <v>302.5</v>
      </c>
      <c r="H59" s="4">
        <v>268.89999999999998</v>
      </c>
      <c r="I59" s="34">
        <v>22000.981347605579</v>
      </c>
      <c r="J59" s="35">
        <v>9.2405498281786933</v>
      </c>
      <c r="K59" s="35">
        <v>9.0844594594594579</v>
      </c>
      <c r="L59" s="35" t="s">
        <v>1234</v>
      </c>
      <c r="M59" s="35" t="s">
        <v>1234</v>
      </c>
      <c r="N59" s="4">
        <v>0.29099999999999998</v>
      </c>
      <c r="O59" s="4">
        <v>17.813765182186227</v>
      </c>
      <c r="P59" s="35">
        <v>6.9170695425808866</v>
      </c>
      <c r="Q59" s="36" t="str">
        <f t="shared" si="7"/>
        <v xml:space="preserve"> </v>
      </c>
      <c r="R59" s="36" t="str">
        <f t="shared" si="8"/>
        <v xml:space="preserve"> </v>
      </c>
      <c r="S59" s="37">
        <f t="shared" si="9"/>
        <v>0.12495351493759038</v>
      </c>
      <c r="T59" s="37" t="str">
        <f t="shared" si="10"/>
        <v/>
      </c>
      <c r="U59" s="37" t="str">
        <f t="shared" si="11"/>
        <v/>
      </c>
      <c r="V59" s="37">
        <f t="shared" si="12"/>
        <v>-0.39972704647782109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6</v>
      </c>
      <c r="AA59" s="1" t="str">
        <f t="shared" si="25"/>
        <v xml:space="preserve"> </v>
      </c>
      <c r="AB59" s="1" t="str">
        <f t="shared" si="16"/>
        <v xml:space="preserve"> </v>
      </c>
      <c r="AC59" s="1">
        <f t="shared" si="26"/>
        <v>36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6.9170695432008866</v>
      </c>
      <c r="AH59" s="38" t="str">
        <f t="shared" si="19"/>
        <v xml:space="preserve"> </v>
      </c>
      <c r="AI59" s="1">
        <f t="shared" si="29"/>
        <v>8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708</v>
      </c>
      <c r="AP59" t="s">
        <v>1239</v>
      </c>
      <c r="AQ59" s="22">
        <v>39.972704647782109</v>
      </c>
      <c r="AR59" s="21" t="e">
        <v>#VALUE!</v>
      </c>
      <c r="AS59">
        <v>12.495351431759039</v>
      </c>
      <c r="AT59">
        <v>-39.972704647782109</v>
      </c>
      <c r="AU59" t="e">
        <v>#VALUE!</v>
      </c>
      <c r="AV59" t="s">
        <v>1968</v>
      </c>
    </row>
    <row r="60" spans="1:48" x14ac:dyDescent="0.25">
      <c r="A60" s="14">
        <v>6.2999999999999969E-10</v>
      </c>
      <c r="B60" t="s">
        <v>692</v>
      </c>
      <c r="C60" s="4">
        <v>13</v>
      </c>
      <c r="D60" s="4">
        <v>4</v>
      </c>
      <c r="E60" s="4">
        <v>9</v>
      </c>
      <c r="F60" s="4">
        <v>26</v>
      </c>
      <c r="G60" s="4">
        <v>40</v>
      </c>
      <c r="H60" s="4">
        <v>35.314999999999998</v>
      </c>
      <c r="I60" s="34">
        <v>34300.622446277106</v>
      </c>
      <c r="J60" s="35">
        <v>25.224999999999998</v>
      </c>
      <c r="K60" s="35">
        <v>10.386764705882351</v>
      </c>
      <c r="L60" s="35" t="s">
        <v>1234</v>
      </c>
      <c r="M60" s="35" t="s">
        <v>1234</v>
      </c>
      <c r="N60" s="4">
        <v>1.4E-2</v>
      </c>
      <c r="O60" s="4">
        <v>-82.278481012658233</v>
      </c>
      <c r="P60" s="35">
        <v>4.5306526971541841</v>
      </c>
      <c r="Q60" s="36" t="str">
        <f t="shared" si="7"/>
        <v xml:space="preserve"> </v>
      </c>
      <c r="R60" s="36" t="str">
        <f t="shared" si="8"/>
        <v xml:space="preserve"> </v>
      </c>
      <c r="S60" s="37">
        <f t="shared" si="9"/>
        <v>0.13266317491854601</v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 t="str">
        <f t="shared" si="16"/>
        <v xml:space="preserve"> </v>
      </c>
      <c r="AC60" s="1">
        <f t="shared" si="26"/>
        <v>33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4.5306526977841841</v>
      </c>
      <c r="AH60" s="38" t="str">
        <f t="shared" si="19"/>
        <v xml:space="preserve"> </v>
      </c>
      <c r="AI60" s="1">
        <f t="shared" si="29"/>
        <v>27</v>
      </c>
      <c r="AJ60" s="1" t="str">
        <f t="shared" si="30"/>
        <v xml:space="preserve"> </v>
      </c>
      <c r="AK60" s="25" t="str">
        <f t="shared" si="22"/>
        <v xml:space="preserve"> </v>
      </c>
      <c r="AL60" s="25">
        <f t="shared" si="23"/>
        <v>-82.278481012028237</v>
      </c>
      <c r="AM60" s="1" t="str">
        <f t="shared" si="31"/>
        <v xml:space="preserve"> </v>
      </c>
      <c r="AN60" s="1">
        <f t="shared" si="32"/>
        <v>12</v>
      </c>
      <c r="AO60" t="s">
        <v>692</v>
      </c>
      <c r="AP60" t="s">
        <v>1239</v>
      </c>
      <c r="AQ60" s="22">
        <v>-63.863466288795713</v>
      </c>
      <c r="AR60" s="21" t="e">
        <v>#VALUE!</v>
      </c>
      <c r="AS60">
        <v>13.266317428854602</v>
      </c>
      <c r="AT60">
        <v>63.863466288795713</v>
      </c>
      <c r="AU60" t="e">
        <v>#VALUE!</v>
      </c>
      <c r="AV60" t="s">
        <v>1969</v>
      </c>
    </row>
    <row r="61" spans="1:48" x14ac:dyDescent="0.25">
      <c r="A61" s="14">
        <v>6.3999999999999965E-10</v>
      </c>
      <c r="B61" t="s">
        <v>715</v>
      </c>
      <c r="C61" s="4">
        <v>7</v>
      </c>
      <c r="D61" s="4">
        <v>3</v>
      </c>
      <c r="E61" s="4">
        <v>4</v>
      </c>
      <c r="F61" s="4">
        <v>14</v>
      </c>
      <c r="G61" s="4">
        <v>9200</v>
      </c>
      <c r="H61" s="4">
        <v>9172</v>
      </c>
      <c r="I61" s="34">
        <v>44214.638007013171</v>
      </c>
      <c r="J61" s="35" t="s">
        <v>1234</v>
      </c>
      <c r="K61" s="35">
        <v>36.850140618722378</v>
      </c>
      <c r="L61" s="35">
        <v>24.833499678199658</v>
      </c>
      <c r="M61" s="35">
        <v>17.074472792689708</v>
      </c>
      <c r="N61" s="4">
        <v>2.1080000000000001</v>
      </c>
      <c r="O61" s="4">
        <v>6.4646464646464699</v>
      </c>
      <c r="P61" s="35">
        <v>0.94308765808983863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715</v>
      </c>
      <c r="AP61" t="s">
        <v>1239</v>
      </c>
      <c r="AQ61" s="22" t="e">
        <v>#VALUE!</v>
      </c>
      <c r="AR61" s="21">
        <v>-176.77077035346608</v>
      </c>
      <c r="AS61">
        <v>0.30527692978630228</v>
      </c>
      <c r="AT61" t="e">
        <v>#VALUE!</v>
      </c>
      <c r="AU61">
        <v>176.77077035346608</v>
      </c>
      <c r="AV61" t="s">
        <v>1970</v>
      </c>
    </row>
    <row r="62" spans="1:48" x14ac:dyDescent="0.25">
      <c r="A62" s="14">
        <v>6.4999999999999962E-10</v>
      </c>
      <c r="B62" t="s">
        <v>730</v>
      </c>
      <c r="C62" s="4">
        <v>9</v>
      </c>
      <c r="D62" s="4">
        <v>1</v>
      </c>
      <c r="E62" s="4">
        <v>5</v>
      </c>
      <c r="F62" s="4">
        <v>15</v>
      </c>
      <c r="G62" s="4">
        <v>1900</v>
      </c>
      <c r="H62" s="4">
        <v>1840.5</v>
      </c>
      <c r="I62" s="34">
        <v>12252.995292299966</v>
      </c>
      <c r="J62" s="35">
        <v>17.259517464192871</v>
      </c>
      <c r="K62" s="35">
        <v>16.031462083910007</v>
      </c>
      <c r="L62" s="35">
        <v>9.4683477025329275</v>
      </c>
      <c r="M62" s="35">
        <v>9.0935225552384704</v>
      </c>
      <c r="N62" s="4">
        <v>1.2010000000000001</v>
      </c>
      <c r="O62" s="4">
        <v>-29.807130333138517</v>
      </c>
      <c r="P62" s="35">
        <v>3.0923338356663845</v>
      </c>
      <c r="Q62" s="36" t="str">
        <f t="shared" si="7"/>
        <v xml:space="preserve"> </v>
      </c>
      <c r="R62" s="36" t="str">
        <f t="shared" si="8"/>
        <v xml:space="preserve"> </v>
      </c>
      <c r="S62" s="37" t="str">
        <f t="shared" si="9"/>
        <v/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 t="str">
        <f t="shared" si="26"/>
        <v xml:space="preserve"> 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3.0923338363163846</v>
      </c>
      <c r="AH62" s="38" t="str">
        <f t="shared" si="19"/>
        <v xml:space="preserve"> </v>
      </c>
      <c r="AI62" s="1">
        <f t="shared" si="29"/>
        <v>47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730</v>
      </c>
      <c r="AP62" t="s">
        <v>1241</v>
      </c>
      <c r="AQ62" s="22">
        <v>-12.119102404545078</v>
      </c>
      <c r="AR62" s="21">
        <v>-5.5252751953038803</v>
      </c>
      <c r="AS62">
        <v>3.2328171692474816</v>
      </c>
      <c r="AT62">
        <v>12.119102404545078</v>
      </c>
      <c r="AU62">
        <v>5.5252751953038803</v>
      </c>
      <c r="AV62" t="s">
        <v>1971</v>
      </c>
    </row>
    <row r="63" spans="1:48" x14ac:dyDescent="0.25">
      <c r="A63" s="14">
        <v>6.5999999999999958E-10</v>
      </c>
      <c r="B63" t="s">
        <v>1201</v>
      </c>
      <c r="C63" s="4">
        <v>7</v>
      </c>
      <c r="D63" s="4">
        <v>2</v>
      </c>
      <c r="E63" s="4">
        <v>6</v>
      </c>
      <c r="F63" s="4">
        <v>15</v>
      </c>
      <c r="G63" s="4">
        <v>204.5</v>
      </c>
      <c r="H63" s="4">
        <v>197.5</v>
      </c>
      <c r="I63" s="34">
        <v>7040.345888723642</v>
      </c>
      <c r="J63" s="35">
        <v>8.2291666666666679</v>
      </c>
      <c r="K63" s="35">
        <v>8.7389380530973444</v>
      </c>
      <c r="L63" s="35" t="s">
        <v>1234</v>
      </c>
      <c r="M63" s="35" t="s">
        <v>1234</v>
      </c>
      <c r="N63" s="4">
        <v>0.24</v>
      </c>
      <c r="O63" s="4">
        <v>-49.685534591194973</v>
      </c>
      <c r="P63" s="35">
        <v>8.8101265822784818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-0.46542724492835874</v>
      </c>
      <c r="W63" s="37" t="str">
        <f t="shared" si="13"/>
        <v xml:space="preserve"> </v>
      </c>
      <c r="X63" s="37" t="str">
        <f t="shared" si="14"/>
        <v xml:space="preserve"> </v>
      </c>
      <c r="Y63" s="1" t="str">
        <f t="shared" si="24"/>
        <v xml:space="preserve"> </v>
      </c>
      <c r="Z63" s="1">
        <f t="shared" si="15"/>
        <v>4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8.8101265829384818</v>
      </c>
      <c r="AH63" s="38" t="str">
        <f t="shared" si="19"/>
        <v xml:space="preserve"> </v>
      </c>
      <c r="AI63" s="1">
        <f t="shared" si="29"/>
        <v>2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1201</v>
      </c>
      <c r="AP63" t="s">
        <v>1239</v>
      </c>
      <c r="AQ63" s="22">
        <v>46.542724492835873</v>
      </c>
      <c r="AR63" s="21" t="e">
        <v>#VALUE!</v>
      </c>
      <c r="AS63">
        <v>3.5443037974683511</v>
      </c>
      <c r="AT63">
        <v>-46.542724492835873</v>
      </c>
      <c r="AU63" t="e">
        <v>#VALUE!</v>
      </c>
      <c r="AV63" t="s">
        <v>1972</v>
      </c>
    </row>
    <row r="64" spans="1:48" x14ac:dyDescent="0.25">
      <c r="A64" s="14">
        <v>6.6999999999999955E-10</v>
      </c>
      <c r="B64" t="s">
        <v>856</v>
      </c>
      <c r="C64" s="4">
        <v>10</v>
      </c>
      <c r="D64" s="4">
        <v>1</v>
      </c>
      <c r="E64" s="4">
        <v>3</v>
      </c>
      <c r="F64" s="4">
        <v>14</v>
      </c>
      <c r="G64" s="4">
        <v>187.5</v>
      </c>
      <c r="H64" s="4">
        <v>180.55</v>
      </c>
      <c r="I64" s="34">
        <v>12026.711724017387</v>
      </c>
      <c r="J64" s="35" t="s">
        <v>1234</v>
      </c>
      <c r="K64" s="35">
        <v>26.551470588235293</v>
      </c>
      <c r="L64" s="35">
        <v>16.001294719511058</v>
      </c>
      <c r="M64" s="35">
        <v>11.463445451770287</v>
      </c>
      <c r="N64" s="4">
        <v>1.4E-2</v>
      </c>
      <c r="O64" s="4">
        <v>-90.209790209790199</v>
      </c>
      <c r="P64" s="35">
        <v>1.0523400720022154</v>
      </c>
      <c r="Q64" s="36">
        <f t="shared" si="7"/>
        <v>71.42857142924143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 xml:space="preserve"> </v>
      </c>
      <c r="V64" s="37" t="str">
        <f t="shared" si="12"/>
        <v xml:space="preserve"> </v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>
        <f t="shared" si="27"/>
        <v>18</v>
      </c>
      <c r="AF64" s="1" t="str">
        <f t="shared" si="28"/>
        <v xml:space="preserve"> </v>
      </c>
      <c r="AG64" s="38" t="str">
        <f t="shared" si="18"/>
        <v xml:space="preserve"> </v>
      </c>
      <c r="AH64" s="38" t="str">
        <f t="shared" si="19"/>
        <v xml:space="preserve"> </v>
      </c>
      <c r="AI64" s="1" t="str">
        <f t="shared" si="29"/>
        <v xml:space="preserve"> </v>
      </c>
      <c r="AJ64" s="1" t="str">
        <f t="shared" si="30"/>
        <v xml:space="preserve"> </v>
      </c>
      <c r="AK64" s="25" t="str">
        <f t="shared" si="22"/>
        <v xml:space="preserve"> </v>
      </c>
      <c r="AL64" s="25">
        <f t="shared" si="23"/>
        <v>-90.2097902091202</v>
      </c>
      <c r="AM64" s="1" t="str">
        <f t="shared" si="31"/>
        <v xml:space="preserve"> </v>
      </c>
      <c r="AN64" s="1">
        <f t="shared" si="32"/>
        <v>13</v>
      </c>
      <c r="AO64" t="s">
        <v>856</v>
      </c>
      <c r="AP64" t="s">
        <v>1237</v>
      </c>
      <c r="AQ64" s="22" t="e">
        <v>#VALUE!</v>
      </c>
      <c r="AR64" s="21">
        <v>-78.33534232227835</v>
      </c>
      <c r="AS64">
        <v>3.8493492107449345</v>
      </c>
      <c r="AT64" t="e">
        <v>#VALUE!</v>
      </c>
      <c r="AU64">
        <v>78.33534232227835</v>
      </c>
      <c r="AV64" t="s">
        <v>1973</v>
      </c>
    </row>
    <row r="65" spans="1:48" x14ac:dyDescent="0.25">
      <c r="A65" s="14">
        <v>6.7999999999999951E-10</v>
      </c>
      <c r="B65" t="s">
        <v>749</v>
      </c>
      <c r="C65" s="4">
        <v>7</v>
      </c>
      <c r="D65" s="4">
        <v>3</v>
      </c>
      <c r="E65" s="4">
        <v>6</v>
      </c>
      <c r="F65" s="4">
        <v>16</v>
      </c>
      <c r="G65" s="4">
        <v>198.5</v>
      </c>
      <c r="H65" s="4">
        <v>185.1</v>
      </c>
      <c r="I65" s="34">
        <v>6115.5747087783175</v>
      </c>
      <c r="J65" s="35">
        <v>14.129770992366412</v>
      </c>
      <c r="K65" s="35">
        <v>18.887755102040817</v>
      </c>
      <c r="L65" s="35">
        <v>6.9122938573644657</v>
      </c>
      <c r="M65" s="35">
        <v>7.4159078812691916</v>
      </c>
      <c r="N65" s="4">
        <v>9.8000000000000004E-2</v>
      </c>
      <c r="O65" s="4">
        <v>-25.757575757575758</v>
      </c>
      <c r="P65" s="35">
        <v>4.4840626688276615</v>
      </c>
      <c r="Q65" s="36" t="str">
        <f t="shared" si="7"/>
        <v xml:space="preserve"> 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>
        <f t="shared" si="14"/>
        <v>-0.22962090699936766</v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>
        <f t="shared" si="16"/>
        <v>9</v>
      </c>
      <c r="AC65" s="1" t="str">
        <f t="shared" si="26"/>
        <v xml:space="preserve"> </v>
      </c>
      <c r="AD65" s="1" t="str">
        <f t="shared" si="17"/>
        <v xml:space="preserve"> </v>
      </c>
      <c r="AE65" s="1" t="str">
        <f t="shared" si="27"/>
        <v xml:space="preserve"> </v>
      </c>
      <c r="AF65" s="1" t="str">
        <f t="shared" si="28"/>
        <v xml:space="preserve"> </v>
      </c>
      <c r="AG65" s="38">
        <f t="shared" si="18"/>
        <v>4.4840626695076615</v>
      </c>
      <c r="AH65" s="38" t="str">
        <f t="shared" si="19"/>
        <v xml:space="preserve"> </v>
      </c>
      <c r="AI65" s="1">
        <f t="shared" si="29"/>
        <v>28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749</v>
      </c>
      <c r="AP65" t="s">
        <v>1235</v>
      </c>
      <c r="AQ65" s="22">
        <v>8.2119622328627457</v>
      </c>
      <c r="AR65" s="21">
        <v>22.962090699936766</v>
      </c>
      <c r="AS65">
        <v>7.2393300918422554</v>
      </c>
      <c r="AT65">
        <v>-8.2119622328627457</v>
      </c>
      <c r="AU65">
        <v>-22.962090699936766</v>
      </c>
      <c r="AV65" t="s">
        <v>1974</v>
      </c>
    </row>
    <row r="66" spans="1:48" x14ac:dyDescent="0.25">
      <c r="A66" s="14">
        <v>6.8999999999999948E-10</v>
      </c>
      <c r="B66" t="s">
        <v>697</v>
      </c>
      <c r="C66" s="4">
        <v>14</v>
      </c>
      <c r="D66" s="4">
        <v>1</v>
      </c>
      <c r="E66" s="4">
        <v>5</v>
      </c>
      <c r="F66" s="4">
        <v>20</v>
      </c>
      <c r="G66" s="4">
        <v>1000</v>
      </c>
      <c r="H66" s="4">
        <v>868.8</v>
      </c>
      <c r="I66" s="34">
        <v>42278.10563490502</v>
      </c>
      <c r="J66" s="35">
        <v>14.725423728813558</v>
      </c>
      <c r="K66" s="35">
        <v>16.707692307692305</v>
      </c>
      <c r="L66" s="35">
        <v>11.663280715751082</v>
      </c>
      <c r="M66" s="35">
        <v>12.242955983508347</v>
      </c>
      <c r="N66" s="4">
        <v>0.52</v>
      </c>
      <c r="O66" s="4">
        <v>-5.6261343012704215</v>
      </c>
      <c r="P66" s="35">
        <v>5.6975138121546971</v>
      </c>
      <c r="Q66" s="36" t="str">
        <f t="shared" si="7"/>
        <v xml:space="preserve"> </v>
      </c>
      <c r="R66" s="36" t="str">
        <f t="shared" si="8"/>
        <v xml:space="preserve"> </v>
      </c>
      <c r="S66" s="37">
        <f t="shared" si="9"/>
        <v>0.15101289203438312</v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>
        <f t="shared" si="26"/>
        <v>27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5.6975138128446972</v>
      </c>
      <c r="AH66" s="38" t="str">
        <f t="shared" si="19"/>
        <v xml:space="preserve"> </v>
      </c>
      <c r="AI66" s="1">
        <f t="shared" si="29"/>
        <v>17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697</v>
      </c>
      <c r="AP66" t="s">
        <v>1246</v>
      </c>
      <c r="AQ66" s="22">
        <v>4.3425579871289148</v>
      </c>
      <c r="AR66" s="21">
        <v>-29.987928821040622</v>
      </c>
      <c r="AS66">
        <v>15.101289134438311</v>
      </c>
      <c r="AT66">
        <v>-4.3425579871289148</v>
      </c>
      <c r="AU66">
        <v>29.987928821040622</v>
      </c>
      <c r="AV66" t="s">
        <v>1975</v>
      </c>
    </row>
    <row r="67" spans="1:48" x14ac:dyDescent="0.25">
      <c r="A67" s="14">
        <v>6.9999999999999944E-10</v>
      </c>
      <c r="B67" t="s">
        <v>1202</v>
      </c>
      <c r="C67" s="4">
        <v>8</v>
      </c>
      <c r="D67" s="4">
        <v>5</v>
      </c>
      <c r="E67" s="4">
        <v>11</v>
      </c>
      <c r="F67" s="4">
        <v>24</v>
      </c>
      <c r="G67" s="4">
        <v>175</v>
      </c>
      <c r="H67" s="4">
        <v>157.30000000000001</v>
      </c>
      <c r="I67" s="34">
        <v>26159.458460170601</v>
      </c>
      <c r="J67" s="35" t="s">
        <v>1234</v>
      </c>
      <c r="K67" s="35">
        <v>15.73</v>
      </c>
      <c r="L67" s="35" t="s">
        <v>1234</v>
      </c>
      <c r="M67" s="35" t="s">
        <v>1234</v>
      </c>
      <c r="N67" s="4">
        <v>2.1999999999999999E-2</v>
      </c>
      <c r="O67" s="4">
        <v>-94.329896907216494</v>
      </c>
      <c r="P67" s="35">
        <v>5.8486967577876658</v>
      </c>
      <c r="Q67" s="36" t="str">
        <f t="shared" si="7"/>
        <v xml:space="preserve"> </v>
      </c>
      <c r="R67" s="36" t="str">
        <f t="shared" si="8"/>
        <v xml:space="preserve"> </v>
      </c>
      <c r="S67" s="37">
        <f t="shared" si="9"/>
        <v>0.11252384049656688</v>
      </c>
      <c r="T67" s="37" t="str">
        <f t="shared" si="10"/>
        <v/>
      </c>
      <c r="U67" s="37" t="str">
        <f t="shared" si="11"/>
        <v xml:space="preserve"> </v>
      </c>
      <c r="V67" s="37" t="str">
        <f t="shared" si="12"/>
        <v xml:space="preserve"> 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>
        <f t="shared" si="26"/>
        <v>39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5.8486967584876659</v>
      </c>
      <c r="AH67" s="38" t="str">
        <f t="shared" si="19"/>
        <v xml:space="preserve"> </v>
      </c>
      <c r="AI67" s="1">
        <f t="shared" si="29"/>
        <v>15</v>
      </c>
      <c r="AJ67" s="1" t="str">
        <f t="shared" si="30"/>
        <v xml:space="preserve"> </v>
      </c>
      <c r="AK67" s="25" t="str">
        <f t="shared" si="22"/>
        <v xml:space="preserve"> </v>
      </c>
      <c r="AL67" s="25">
        <f t="shared" si="23"/>
        <v>-94.329896906516495</v>
      </c>
      <c r="AM67" s="1" t="str">
        <f t="shared" si="31"/>
        <v xml:space="preserve"> </v>
      </c>
      <c r="AN67" s="1">
        <f t="shared" si="32"/>
        <v>15</v>
      </c>
      <c r="AO67" t="s">
        <v>1202</v>
      </c>
      <c r="AP67" t="s">
        <v>1239</v>
      </c>
      <c r="AQ67" s="22" t="e">
        <v>#VALUE!</v>
      </c>
      <c r="AR67" s="21" t="e">
        <v>#VALUE!</v>
      </c>
      <c r="AS67">
        <v>11.252383979656688</v>
      </c>
      <c r="AT67" t="e">
        <v>#VALUE!</v>
      </c>
      <c r="AU67" t="e">
        <v>#VALUE!</v>
      </c>
      <c r="AV67" t="s">
        <v>1976</v>
      </c>
    </row>
    <row r="68" spans="1:48" x14ac:dyDescent="0.25">
      <c r="A68" s="14">
        <v>7.0999999999999941E-10</v>
      </c>
      <c r="B68" t="s">
        <v>729</v>
      </c>
      <c r="C68" s="4">
        <v>11</v>
      </c>
      <c r="D68" s="4">
        <v>3</v>
      </c>
      <c r="E68" s="4">
        <v>10</v>
      </c>
      <c r="F68" s="4">
        <v>24</v>
      </c>
      <c r="G68" s="4">
        <v>7370</v>
      </c>
      <c r="H68" s="4">
        <v>8158</v>
      </c>
      <c r="I68" s="34">
        <v>14870.95238511127</v>
      </c>
      <c r="J68" s="35">
        <v>17.859019264448335</v>
      </c>
      <c r="K68" s="35">
        <v>36.797474064050519</v>
      </c>
      <c r="L68" s="35">
        <v>14.435738380183691</v>
      </c>
      <c r="M68" s="35">
        <v>21.360587630632175</v>
      </c>
      <c r="N68" s="4">
        <v>2.2170000000000001</v>
      </c>
      <c r="O68" s="4">
        <v>-51.7833840800348</v>
      </c>
      <c r="P68" s="35">
        <v>0.47805834763422411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>
        <f t="shared" si="23"/>
        <v>-51.783384079324797</v>
      </c>
      <c r="AM68" s="1" t="str">
        <f t="shared" si="31"/>
        <v xml:space="preserve"> </v>
      </c>
      <c r="AN68" s="1">
        <f t="shared" si="32"/>
        <v>2</v>
      </c>
      <c r="AO68" t="s">
        <v>729</v>
      </c>
      <c r="AP68" t="s">
        <v>1244</v>
      </c>
      <c r="AQ68" s="22">
        <v>-16.013510453553348</v>
      </c>
      <c r="AR68" s="21">
        <v>-60.887127625105997</v>
      </c>
      <c r="AS68">
        <v>-9.6592302034812505</v>
      </c>
      <c r="AT68">
        <v>16.013510453553348</v>
      </c>
      <c r="AU68">
        <v>60.887127625105997</v>
      </c>
      <c r="AV68" t="s">
        <v>1977</v>
      </c>
    </row>
    <row r="69" spans="1:48" x14ac:dyDescent="0.25">
      <c r="A69" s="14">
        <v>7.1999999999999937E-10</v>
      </c>
      <c r="B69" t="s">
        <v>857</v>
      </c>
      <c r="C69" s="4">
        <v>6</v>
      </c>
      <c r="D69" s="4">
        <v>7</v>
      </c>
      <c r="E69" s="4">
        <v>6</v>
      </c>
      <c r="F69" s="4">
        <v>19</v>
      </c>
      <c r="G69" s="4">
        <v>1935</v>
      </c>
      <c r="H69" s="4">
        <v>2675</v>
      </c>
      <c r="I69" s="34">
        <v>27462.369551234089</v>
      </c>
      <c r="J69" s="35" t="s">
        <v>1234</v>
      </c>
      <c r="K69" s="35" t="s">
        <v>1234</v>
      </c>
      <c r="L69" s="35" t="s">
        <v>1234</v>
      </c>
      <c r="M69" s="35" t="s">
        <v>1234</v>
      </c>
      <c r="N69" s="4">
        <v>-0.19900000000000001</v>
      </c>
      <c r="O69" s="4">
        <v>-22.839506172839506</v>
      </c>
      <c r="P69" s="35">
        <v>0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 xml:space="preserve"> </v>
      </c>
      <c r="V69" s="37" t="str">
        <f t="shared" si="12"/>
        <v xml:space="preserve"> </v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857</v>
      </c>
      <c r="AP69" t="s">
        <v>1244</v>
      </c>
      <c r="AQ69" s="22" t="e">
        <v>#VALUE!</v>
      </c>
      <c r="AR69" s="21" t="e">
        <v>#VALUE!</v>
      </c>
      <c r="AS69">
        <v>-27.663551401869157</v>
      </c>
      <c r="AT69" t="e">
        <v>#VALUE!</v>
      </c>
      <c r="AU69" t="e">
        <v>#VALUE!</v>
      </c>
      <c r="AV69" t="s">
        <v>1978</v>
      </c>
    </row>
    <row r="70" spans="1:48" x14ac:dyDescent="0.25">
      <c r="A70" s="14">
        <v>7.2999999999999934E-10</v>
      </c>
      <c r="B70" t="s">
        <v>1089</v>
      </c>
      <c r="C70" s="4">
        <v>8</v>
      </c>
      <c r="D70" s="4">
        <v>2</v>
      </c>
      <c r="E70" s="4">
        <v>5</v>
      </c>
      <c r="F70" s="4">
        <v>15</v>
      </c>
      <c r="G70" s="4">
        <v>812</v>
      </c>
      <c r="H70" s="4">
        <v>698.8</v>
      </c>
      <c r="I70" s="34">
        <v>9573.8892224082538</v>
      </c>
      <c r="J70" s="35">
        <v>9.2925531914893611</v>
      </c>
      <c r="K70" s="35">
        <v>10.717791411042944</v>
      </c>
      <c r="L70" s="35" t="s">
        <v>1234</v>
      </c>
      <c r="M70" s="35" t="s">
        <v>1234</v>
      </c>
      <c r="N70" s="4">
        <v>0.752</v>
      </c>
      <c r="O70" s="4">
        <v>774.4186046511627</v>
      </c>
      <c r="P70" s="35">
        <v>6.9118488838008014</v>
      </c>
      <c r="Q70" s="36" t="str">
        <f t="shared" si="7"/>
        <v xml:space="preserve"> </v>
      </c>
      <c r="R70" s="36" t="str">
        <f t="shared" si="8"/>
        <v xml:space="preserve"> </v>
      </c>
      <c r="S70" s="37">
        <f t="shared" si="9"/>
        <v>0.16199198699216372</v>
      </c>
      <c r="T70" s="37" t="str">
        <f t="shared" si="10"/>
        <v/>
      </c>
      <c r="U70" s="37" t="str">
        <f t="shared" si="11"/>
        <v/>
      </c>
      <c r="V70" s="37">
        <f t="shared" si="12"/>
        <v>-0.39634886952211779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>
        <f t="shared" si="15"/>
        <v>7</v>
      </c>
      <c r="AA70" s="1" t="str">
        <f t="shared" si="25"/>
        <v xml:space="preserve"> </v>
      </c>
      <c r="AB70" s="1" t="str">
        <f t="shared" si="16"/>
        <v xml:space="preserve"> </v>
      </c>
      <c r="AC70" s="1">
        <f t="shared" si="26"/>
        <v>22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6.9118488845308015</v>
      </c>
      <c r="AH70" s="38" t="str">
        <f t="shared" si="19"/>
        <v xml:space="preserve"> </v>
      </c>
      <c r="AI70" s="1">
        <f t="shared" si="29"/>
        <v>9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1089</v>
      </c>
      <c r="AP70" t="s">
        <v>1239</v>
      </c>
      <c r="AQ70" s="22">
        <v>39.634886952211779</v>
      </c>
      <c r="AR70" s="21" t="e">
        <v>#VALUE!</v>
      </c>
      <c r="AS70">
        <v>16.199198626216372</v>
      </c>
      <c r="AT70">
        <v>-39.634886952211779</v>
      </c>
      <c r="AU70" t="e">
        <v>#VALUE!</v>
      </c>
      <c r="AV70" t="s">
        <v>1979</v>
      </c>
    </row>
    <row r="71" spans="1:48" x14ac:dyDescent="0.25">
      <c r="A71" s="14">
        <v>7.3999999999999931E-10</v>
      </c>
      <c r="B71" t="s">
        <v>1203</v>
      </c>
      <c r="C71" s="4">
        <v>4</v>
      </c>
      <c r="D71" s="4">
        <v>1</v>
      </c>
      <c r="E71" s="4">
        <v>8</v>
      </c>
      <c r="F71" s="4">
        <v>13</v>
      </c>
      <c r="G71" s="4">
        <v>1080</v>
      </c>
      <c r="H71" s="4">
        <v>953</v>
      </c>
      <c r="I71" s="34">
        <v>5513.1872502946389</v>
      </c>
      <c r="J71" s="35">
        <v>16.897163120567374</v>
      </c>
      <c r="K71" s="35">
        <v>32.414965986394556</v>
      </c>
      <c r="L71" s="35">
        <v>7.058922026590011</v>
      </c>
      <c r="M71" s="35">
        <v>12.038287246265799</v>
      </c>
      <c r="N71" s="4">
        <v>0.29399999999999998</v>
      </c>
      <c r="O71" s="4">
        <v>-52.35008103727715</v>
      </c>
      <c r="P71" s="35">
        <v>2.2770199370409236</v>
      </c>
      <c r="Q71" s="36" t="str">
        <f t="shared" si="7"/>
        <v xml:space="preserve"> </v>
      </c>
      <c r="R71" s="36" t="str">
        <f t="shared" si="8"/>
        <v xml:space="preserve"> </v>
      </c>
      <c r="S71" s="37">
        <f t="shared" si="9"/>
        <v>0.13326337954377759</v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/>
      </c>
      <c r="X71" s="37">
        <f t="shared" si="14"/>
        <v>-0.21327911390618615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>
        <f t="shared" si="16"/>
        <v>11</v>
      </c>
      <c r="AC71" s="1">
        <f t="shared" si="26"/>
        <v>32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 t="str">
        <f t="shared" si="18"/>
        <v xml:space="preserve"> </v>
      </c>
      <c r="AH71" s="38" t="str">
        <f t="shared" si="19"/>
        <v xml:space="preserve"> </v>
      </c>
      <c r="AI71" s="1" t="str">
        <f t="shared" si="29"/>
        <v xml:space="preserve"> </v>
      </c>
      <c r="AJ71" s="1" t="str">
        <f t="shared" si="30"/>
        <v xml:space="preserve"> </v>
      </c>
      <c r="AK71" s="25" t="str">
        <f t="shared" si="22"/>
        <v xml:space="preserve"> </v>
      </c>
      <c r="AL71" s="25">
        <f t="shared" si="23"/>
        <v>-52.350081036537148</v>
      </c>
      <c r="AM71" s="1" t="str">
        <f t="shared" si="31"/>
        <v xml:space="preserve"> </v>
      </c>
      <c r="AN71" s="1">
        <f t="shared" si="32"/>
        <v>3</v>
      </c>
      <c r="AO71" t="s">
        <v>1203</v>
      </c>
      <c r="AP71" t="s">
        <v>1246</v>
      </c>
      <c r="AQ71" s="22">
        <v>-9.765221779321088</v>
      </c>
      <c r="AR71" s="21">
        <v>21.327911390618613</v>
      </c>
      <c r="AS71">
        <v>13.326337880377759</v>
      </c>
      <c r="AT71">
        <v>9.765221779321088</v>
      </c>
      <c r="AU71">
        <v>-21.327911390618613</v>
      </c>
      <c r="AV71" t="s">
        <v>1980</v>
      </c>
    </row>
    <row r="72" spans="1:48" x14ac:dyDescent="0.25">
      <c r="A72" s="14">
        <v>7.4999999999999927E-10</v>
      </c>
      <c r="B72" t="s">
        <v>1204</v>
      </c>
      <c r="C72" s="4">
        <v>14</v>
      </c>
      <c r="D72" s="4">
        <v>0</v>
      </c>
      <c r="E72" s="4">
        <v>3</v>
      </c>
      <c r="F72" s="4">
        <v>17</v>
      </c>
      <c r="G72" s="4">
        <v>2150</v>
      </c>
      <c r="H72" s="4">
        <v>1673.5</v>
      </c>
      <c r="I72" s="34">
        <v>10826.032523796059</v>
      </c>
      <c r="J72" s="35">
        <v>10.261787637957177</v>
      </c>
      <c r="K72" s="35">
        <v>8.346801439968079</v>
      </c>
      <c r="L72" s="35">
        <v>7.3784599849057306</v>
      </c>
      <c r="M72" s="35">
        <v>6.1781419457970728</v>
      </c>
      <c r="N72" s="4">
        <v>2.2360000000000002</v>
      </c>
      <c r="O72" s="4">
        <v>78.880000000000024</v>
      </c>
      <c r="P72" s="35">
        <v>7.8360079016513113</v>
      </c>
      <c r="Q72" s="36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82.3529411772206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0.28473259710494475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>
        <f t="shared" ref="V72:V107" si="38">IF(ISERROR((IF(((J72/$J$6-1))&lt;($V$5/100),((J72/$J$6-1)),"")))=TRUE," ",((IF(((J72/$J$6-1))&lt;($V$5/100),((J72/$J$6-1)),""))))</f>
        <v>-0.33338668278486561</v>
      </c>
      <c r="W72" s="37" t="str">
        <f t="shared" ref="W72:W107" si="39">IF(ISERROR((IF(((L72/$L$6-1))&gt;($W$5/100),((L72/$L$6-1)),"")))=TRUE," ",((IF(((L72/$L$6-1))&gt;($W$5/100),((L72/$L$6-1)),""))))</f>
        <v/>
      </c>
      <c r="X72" s="37">
        <f t="shared" ref="X72:X107" si="40">IF(ISERROR((IF(((L72/$L$6-1))&lt;($X$5/100),((L72/$L$6-1)),"")))=TRUE," ",((IF(((L72/$L$6-1))&lt;($X$5/100),((L72/$L$6-1)),""))))</f>
        <v>-0.17766642619554007</v>
      </c>
      <c r="Y72" s="1" t="str">
        <f t="shared" si="24"/>
        <v xml:space="preserve"> </v>
      </c>
      <c r="Z72" s="1">
        <f t="shared" ref="Z72:Z107" si="41">IF(ISERROR((RANK(V72,V$7:V$184,1)))=TRUE," ",((RANK(V72,V$7:V$184,1))))</f>
        <v>8</v>
      </c>
      <c r="AA72" s="1" t="str">
        <f t="shared" si="25"/>
        <v xml:space="preserve"> </v>
      </c>
      <c r="AB72" s="1">
        <f t="shared" ref="AB72:AB107" si="42">IF(ISERROR((RANK(X72,X$7:X$184,1)))=TRUE," ",((RANK(X72,X$7:X$184,1))))</f>
        <v>14</v>
      </c>
      <c r="AC72" s="1">
        <f t="shared" si="26"/>
        <v>5</v>
      </c>
      <c r="AD72" s="1" t="str">
        <f t="shared" ref="AD72:AD107" si="43">IF(ISERROR((RANK(T72,T$7:T$184,1)))=TRUE," ",((RANK(T72,T$7:T$184,1))))</f>
        <v xml:space="preserve"> </v>
      </c>
      <c r="AE72" s="1">
        <f t="shared" si="27"/>
        <v>5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7.8360079024013114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</v>
      </c>
      <c r="AJ72" s="1" t="str">
        <f t="shared" si="30"/>
        <v xml:space="preserve"> </v>
      </c>
      <c r="AK72" s="25">
        <f t="shared" ref="AK72:AK107" si="46">IF(ISERROR((IF((AND(O72&lt;$AK$5,O72&gt;$AK$6))=TRUE,O72+A72," ")))=TRUE," ",((IF((AND(O72&lt;$AK$5,O72&gt;$AK$6))=TRUE,O72+A72," "))))</f>
        <v>78.88000000075003</v>
      </c>
      <c r="AL72" s="25" t="str">
        <f t="shared" ref="AL72:AL107" si="47">IF(ISERROR((IF(O72&lt;$AL$5,O72+A72," ")))=TRUE," ",((IF(O72&lt;$AL$5,O72+A72," "))))</f>
        <v xml:space="preserve"> </v>
      </c>
      <c r="AM72" s="1">
        <f t="shared" si="31"/>
        <v>4</v>
      </c>
      <c r="AN72" s="1" t="str">
        <f t="shared" si="32"/>
        <v xml:space="preserve"> </v>
      </c>
      <c r="AO72" t="s">
        <v>1204</v>
      </c>
      <c r="AP72" t="s">
        <v>1241</v>
      </c>
      <c r="AQ72" s="22">
        <v>33.338668278486558</v>
      </c>
      <c r="AR72" s="21">
        <v>17.766642619554005</v>
      </c>
      <c r="AS72">
        <v>28.473259635494475</v>
      </c>
      <c r="AT72">
        <v>-33.338668278486558</v>
      </c>
      <c r="AU72">
        <v>-17.766642619554005</v>
      </c>
      <c r="AV72" t="s">
        <v>1981</v>
      </c>
    </row>
    <row r="73" spans="1:48" x14ac:dyDescent="0.25">
      <c r="A73" s="14">
        <v>7.5999999999999924E-10</v>
      </c>
      <c r="B73" t="s">
        <v>691</v>
      </c>
      <c r="C73" s="4">
        <v>11</v>
      </c>
      <c r="D73" s="4">
        <v>2</v>
      </c>
      <c r="E73" s="4">
        <v>6</v>
      </c>
      <c r="F73" s="4">
        <v>19</v>
      </c>
      <c r="G73" s="4">
        <v>1556</v>
      </c>
      <c r="H73" s="4">
        <v>1426</v>
      </c>
      <c r="I73" s="34">
        <v>51020.442188706787</v>
      </c>
      <c r="J73" s="35">
        <v>12.477271765715168</v>
      </c>
      <c r="K73" s="35">
        <v>11.269097900216522</v>
      </c>
      <c r="L73" s="35" t="s">
        <v>1234</v>
      </c>
      <c r="M73" s="35" t="s">
        <v>1234</v>
      </c>
      <c r="N73" s="4">
        <v>1.5669999999999999</v>
      </c>
      <c r="O73" s="4">
        <v>-10.457142857142861</v>
      </c>
      <c r="P73" s="35">
        <v>1.0740652450505346</v>
      </c>
      <c r="Q73" s="36" t="str">
        <f t="shared" si="33"/>
        <v xml:space="preserve"> 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>
        <f t="shared" si="38"/>
        <v>-0.18946719470469375</v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>
        <f t="shared" si="41"/>
        <v>16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 t="str">
        <f t="shared" si="44"/>
        <v xml:space="preserve"> </v>
      </c>
      <c r="AH73" s="38" t="str">
        <f t="shared" si="45"/>
        <v xml:space="preserve"> </v>
      </c>
      <c r="AI73" s="1" t="str">
        <f t="shared" si="29"/>
        <v xml:space="preserve"> 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691</v>
      </c>
      <c r="AP73" t="s">
        <v>1239</v>
      </c>
      <c r="AQ73" s="22">
        <v>18.946719470469375</v>
      </c>
      <c r="AR73" s="21" t="e">
        <v>#VALUE!</v>
      </c>
      <c r="AS73">
        <v>9.1164095371669021</v>
      </c>
      <c r="AT73">
        <v>-18.946719470469375</v>
      </c>
      <c r="AU73" t="e">
        <v>#VALUE!</v>
      </c>
      <c r="AV73" t="s">
        <v>1982</v>
      </c>
    </row>
    <row r="74" spans="1:48" x14ac:dyDescent="0.25">
      <c r="A74" s="14">
        <v>7.699999999999992E-10</v>
      </c>
      <c r="B74" t="s">
        <v>1205</v>
      </c>
      <c r="C74" s="4">
        <v>2</v>
      </c>
      <c r="D74" s="4">
        <v>0</v>
      </c>
      <c r="E74" s="4">
        <v>1</v>
      </c>
      <c r="F74" s="4">
        <v>3</v>
      </c>
      <c r="G74" s="4">
        <v>2794.61767578125</v>
      </c>
      <c r="H74" s="4">
        <v>2665</v>
      </c>
      <c r="I74" s="34">
        <v>7276.1052229980478</v>
      </c>
      <c r="J74" s="35" t="s">
        <v>1234</v>
      </c>
      <c r="K74" s="35" t="s">
        <v>1234</v>
      </c>
      <c r="L74" s="35" t="s">
        <v>1234</v>
      </c>
      <c r="M74" s="35" t="s">
        <v>1234</v>
      </c>
      <c r="N74" s="4" t="s">
        <v>119</v>
      </c>
      <c r="O74" s="4" t="s">
        <v>1915</v>
      </c>
      <c r="P74" s="35" t="s">
        <v>124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 xml:space="preserve"> </v>
      </c>
      <c r="V74" s="37" t="str">
        <f t="shared" si="38"/>
        <v xml:space="preserve"> </v>
      </c>
      <c r="W74" s="37" t="str">
        <f t="shared" si="39"/>
        <v xml:space="preserve"> </v>
      </c>
      <c r="X74" s="37" t="str">
        <f t="shared" si="40"/>
        <v xml:space="preserve"> </v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 t="str">
        <f t="shared" si="44"/>
        <v xml:space="preserve"> </v>
      </c>
      <c r="AH74" s="38" t="str">
        <f t="shared" si="45"/>
        <v xml:space="preserve"> </v>
      </c>
      <c r="AI74" s="1" t="str">
        <f t="shared" si="29"/>
        <v xml:space="preserve"> 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1205</v>
      </c>
      <c r="AP74" t="s">
        <v>119</v>
      </c>
      <c r="AQ74" s="22" t="e">
        <v>#VALUE!</v>
      </c>
      <c r="AR74" s="21" t="e">
        <v>#VALUE!</v>
      </c>
      <c r="AS74">
        <v>4.8637026559568586</v>
      </c>
      <c r="AT74" t="e">
        <v>#VALUE!</v>
      </c>
      <c r="AU74" t="e">
        <v>#VALUE!</v>
      </c>
      <c r="AV74" t="s">
        <v>1983</v>
      </c>
    </row>
    <row r="75" spans="1:48" x14ac:dyDescent="0.25">
      <c r="A75" s="14">
        <v>7.7999999999999917E-10</v>
      </c>
      <c r="B75" t="s">
        <v>721</v>
      </c>
      <c r="C75" s="4">
        <v>15</v>
      </c>
      <c r="D75" s="4">
        <v>0</v>
      </c>
      <c r="E75" s="4">
        <v>4</v>
      </c>
      <c r="F75" s="4">
        <v>19</v>
      </c>
      <c r="G75" s="4">
        <v>3145</v>
      </c>
      <c r="H75" s="4">
        <v>2729</v>
      </c>
      <c r="I75" s="34">
        <v>11938.790458553594</v>
      </c>
      <c r="J75" s="35">
        <v>12.478280749885689</v>
      </c>
      <c r="K75" s="35">
        <v>11.394572025052192</v>
      </c>
      <c r="L75" s="35">
        <v>9.1391870431743385</v>
      </c>
      <c r="M75" s="35">
        <v>8.3614274343327146</v>
      </c>
      <c r="N75" s="4">
        <v>2.1869999999999998</v>
      </c>
      <c r="O75" s="4">
        <v>-18.577810871183921</v>
      </c>
      <c r="P75" s="35">
        <v>8.255771344814951</v>
      </c>
      <c r="Q75" s="36">
        <f t="shared" si="33"/>
        <v>78.947368421832635</v>
      </c>
      <c r="R75" s="36" t="str">
        <f t="shared" si="34"/>
        <v xml:space="preserve"> </v>
      </c>
      <c r="S75" s="37">
        <f t="shared" si="35"/>
        <v>0.15243679081297906</v>
      </c>
      <c r="T75" s="37" t="str">
        <f t="shared" si="36"/>
        <v/>
      </c>
      <c r="U75" s="37" t="str">
        <f t="shared" si="37"/>
        <v/>
      </c>
      <c r="V75" s="37">
        <f t="shared" si="38"/>
        <v>-0.18940165034647283</v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>
        <f t="shared" si="41"/>
        <v>17</v>
      </c>
      <c r="AA75" s="1" t="str">
        <f t="shared" si="25"/>
        <v xml:space="preserve"> </v>
      </c>
      <c r="AB75" s="1" t="str">
        <f t="shared" si="42"/>
        <v xml:space="preserve"> </v>
      </c>
      <c r="AC75" s="1">
        <f t="shared" si="26"/>
        <v>26</v>
      </c>
      <c r="AD75" s="1" t="str">
        <f t="shared" si="43"/>
        <v xml:space="preserve"> </v>
      </c>
      <c r="AE75" s="1">
        <f t="shared" si="27"/>
        <v>8</v>
      </c>
      <c r="AF75" s="1" t="str">
        <f t="shared" si="28"/>
        <v xml:space="preserve"> </v>
      </c>
      <c r="AG75" s="38">
        <f t="shared" si="44"/>
        <v>8.2557713455949511</v>
      </c>
      <c r="AH75" s="38" t="str">
        <f t="shared" si="45"/>
        <v xml:space="preserve"> </v>
      </c>
      <c r="AI75" s="1">
        <f t="shared" si="29"/>
        <v>4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721</v>
      </c>
      <c r="AP75" t="s">
        <v>1244</v>
      </c>
      <c r="AQ75" s="22">
        <v>18.940165034647283</v>
      </c>
      <c r="AR75" s="21">
        <v>-1.8567608722619866</v>
      </c>
      <c r="AS75">
        <v>15.243679003297906</v>
      </c>
      <c r="AT75">
        <v>-18.940165034647283</v>
      </c>
      <c r="AU75">
        <v>1.8567608722619866</v>
      </c>
      <c r="AV75" t="s">
        <v>1984</v>
      </c>
    </row>
    <row r="76" spans="1:48" x14ac:dyDescent="0.25">
      <c r="A76" s="14">
        <v>7.8999999999999913E-10</v>
      </c>
      <c r="B76" t="s">
        <v>744</v>
      </c>
      <c r="C76" s="4">
        <v>6</v>
      </c>
      <c r="D76" s="4">
        <v>7</v>
      </c>
      <c r="E76" s="4">
        <v>5</v>
      </c>
      <c r="F76" s="4">
        <v>18</v>
      </c>
      <c r="G76" s="4">
        <v>680</v>
      </c>
      <c r="H76" s="4">
        <v>720</v>
      </c>
      <c r="I76" s="34">
        <v>7436.0987069645553</v>
      </c>
      <c r="J76" s="35">
        <v>25.806451612903224</v>
      </c>
      <c r="K76" s="35">
        <v>18.997361477572561</v>
      </c>
      <c r="L76" s="35">
        <v>12.547836752262093</v>
      </c>
      <c r="M76" s="35">
        <v>10.48699562276164</v>
      </c>
      <c r="N76" s="4">
        <v>0.27900000000000003</v>
      </c>
      <c r="O76" s="4">
        <v>-51.730103806228364</v>
      </c>
      <c r="P76" s="35">
        <v>2.6527777777777781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 t="str">
        <f t="shared" si="44"/>
        <v xml:space="preserve"> </v>
      </c>
      <c r="AH76" s="38" t="str">
        <f t="shared" si="45"/>
        <v xml:space="preserve"> </v>
      </c>
      <c r="AI76" s="1" t="str">
        <f t="shared" si="29"/>
        <v xml:space="preserve"> </v>
      </c>
      <c r="AJ76" s="1" t="str">
        <f t="shared" si="30"/>
        <v xml:space="preserve"> </v>
      </c>
      <c r="AK76" s="25" t="str">
        <f t="shared" si="46"/>
        <v xml:space="preserve"> </v>
      </c>
      <c r="AL76" s="25">
        <f t="shared" si="47"/>
        <v>-51.730103805438361</v>
      </c>
      <c r="AM76" s="1" t="str">
        <f t="shared" si="31"/>
        <v xml:space="preserve"> </v>
      </c>
      <c r="AN76" s="1">
        <f t="shared" si="32"/>
        <v>1</v>
      </c>
      <c r="AO76" t="s">
        <v>744</v>
      </c>
      <c r="AP76" t="s">
        <v>1328</v>
      </c>
      <c r="AQ76" s="22">
        <v>-67.640618985308436</v>
      </c>
      <c r="AR76" s="21">
        <v>-39.846356300792031</v>
      </c>
      <c r="AS76">
        <v>-5.555555555555558</v>
      </c>
      <c r="AT76">
        <v>67.640618985308436</v>
      </c>
      <c r="AU76">
        <v>39.846356300792031</v>
      </c>
      <c r="AV76" t="s">
        <v>1985</v>
      </c>
    </row>
    <row r="77" spans="1:48" x14ac:dyDescent="0.25">
      <c r="A77" s="14">
        <v>7.999999999999991E-10</v>
      </c>
      <c r="B77" t="s">
        <v>695</v>
      </c>
      <c r="C77" s="4">
        <v>17</v>
      </c>
      <c r="D77" s="4">
        <v>3</v>
      </c>
      <c r="E77" s="4">
        <v>4</v>
      </c>
      <c r="F77" s="4">
        <v>24</v>
      </c>
      <c r="G77" s="4">
        <v>8000</v>
      </c>
      <c r="H77" s="4">
        <v>6260</v>
      </c>
      <c r="I77" s="34">
        <v>61174.661892735043</v>
      </c>
      <c r="J77" s="35">
        <v>19.261538461538461</v>
      </c>
      <c r="K77" s="35">
        <v>19.841521394611725</v>
      </c>
      <c r="L77" s="35">
        <v>14.685230320777675</v>
      </c>
      <c r="M77" s="35">
        <v>15.057918174838214</v>
      </c>
      <c r="N77" s="4">
        <v>3.25</v>
      </c>
      <c r="O77" s="4">
        <v>-6.8767908309455645</v>
      </c>
      <c r="P77" s="35">
        <v>2.779552715654952</v>
      </c>
      <c r="Q77" s="36">
        <f t="shared" si="33"/>
        <v>70.833333334133329</v>
      </c>
      <c r="R77" s="36" t="str">
        <f t="shared" si="34"/>
        <v xml:space="preserve"> </v>
      </c>
      <c r="S77" s="37">
        <f t="shared" si="35"/>
        <v>0.27795527236549517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 t="str">
        <f t="shared" si="40"/>
        <v/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 t="str">
        <f t="shared" si="42"/>
        <v xml:space="preserve"> </v>
      </c>
      <c r="AC77" s="1">
        <f t="shared" si="26"/>
        <v>6</v>
      </c>
      <c r="AD77" s="1" t="str">
        <f t="shared" si="43"/>
        <v xml:space="preserve"> </v>
      </c>
      <c r="AE77" s="1">
        <f t="shared" si="27"/>
        <v>20</v>
      </c>
      <c r="AF77" s="1" t="str">
        <f t="shared" si="28"/>
        <v xml:space="preserve"> </v>
      </c>
      <c r="AG77" s="38" t="str">
        <f t="shared" si="44"/>
        <v xml:space="preserve"> </v>
      </c>
      <c r="AH77" s="38" t="str">
        <f t="shared" si="45"/>
        <v xml:space="preserve"> </v>
      </c>
      <c r="AI77" s="1" t="str">
        <f t="shared" si="29"/>
        <v xml:space="preserve"> 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695</v>
      </c>
      <c r="AP77" t="s">
        <v>1235</v>
      </c>
      <c r="AQ77" s="22">
        <v>-25.124378924188306</v>
      </c>
      <c r="AR77" s="21">
        <v>-63.667729533414395</v>
      </c>
      <c r="AS77">
        <v>27.795527156549515</v>
      </c>
      <c r="AT77">
        <v>25.124378924188306</v>
      </c>
      <c r="AU77">
        <v>63.667729533414395</v>
      </c>
      <c r="AV77" t="s">
        <v>1986</v>
      </c>
    </row>
    <row r="78" spans="1:48" x14ac:dyDescent="0.25">
      <c r="A78" s="14">
        <v>8.0999999999999906E-10</v>
      </c>
      <c r="B78" t="s">
        <v>683</v>
      </c>
      <c r="C78" s="4">
        <v>15</v>
      </c>
      <c r="D78" s="4">
        <v>2</v>
      </c>
      <c r="E78" s="4">
        <v>8</v>
      </c>
      <c r="F78" s="4">
        <v>25</v>
      </c>
      <c r="G78" s="4">
        <v>1657.5</v>
      </c>
      <c r="H78" s="4">
        <v>1436.8</v>
      </c>
      <c r="I78" s="34">
        <v>150757.02686948495</v>
      </c>
      <c r="J78" s="35">
        <v>29.713369001837197</v>
      </c>
      <c r="K78" s="35">
        <v>14.635931387977758</v>
      </c>
      <c r="L78" s="35">
        <v>6.1461003698119843</v>
      </c>
      <c r="M78" s="35">
        <v>5.287824896318658</v>
      </c>
      <c r="N78" s="4">
        <v>0.66300000000000003</v>
      </c>
      <c r="O78" s="4">
        <v>-67.5</v>
      </c>
      <c r="P78" s="35">
        <v>3.5177729886962741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0.15360523466300674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-0.31501360820445312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4</v>
      </c>
      <c r="AC78" s="1">
        <f t="shared" si="26"/>
        <v>25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3.5177729895062742</v>
      </c>
      <c r="AH78" s="38" t="str">
        <f t="shared" si="45"/>
        <v xml:space="preserve"> </v>
      </c>
      <c r="AI78" s="1">
        <f t="shared" si="29"/>
        <v>40</v>
      </c>
      <c r="AJ78" s="1" t="str">
        <f t="shared" si="30"/>
        <v xml:space="preserve"> </v>
      </c>
      <c r="AK78" s="25" t="str">
        <f t="shared" si="46"/>
        <v xml:space="preserve"> </v>
      </c>
      <c r="AL78" s="25">
        <f t="shared" si="47"/>
        <v>-67.499999999189995</v>
      </c>
      <c r="AM78" s="1" t="str">
        <f t="shared" si="31"/>
        <v xml:space="preserve"> </v>
      </c>
      <c r="AN78" s="1">
        <f t="shared" si="32"/>
        <v>8</v>
      </c>
      <c r="AO78" t="s">
        <v>683</v>
      </c>
      <c r="AP78" t="s">
        <v>1291</v>
      </c>
      <c r="AQ78" s="22">
        <v>-93.020243399766002</v>
      </c>
      <c r="AR78" s="21">
        <v>31.501360820445313</v>
      </c>
      <c r="AS78">
        <v>15.360523385300674</v>
      </c>
      <c r="AT78">
        <v>93.020243399766002</v>
      </c>
      <c r="AU78">
        <v>-31.501360820445313</v>
      </c>
      <c r="AV78" t="s">
        <v>1987</v>
      </c>
    </row>
    <row r="79" spans="1:48" x14ac:dyDescent="0.25">
      <c r="A79" s="14">
        <v>8.1999999999999903E-10</v>
      </c>
      <c r="B79" t="s">
        <v>685</v>
      </c>
      <c r="C79" s="4">
        <v>12</v>
      </c>
      <c r="D79" s="4">
        <v>2</v>
      </c>
      <c r="E79" s="4">
        <v>3</v>
      </c>
      <c r="F79" s="4">
        <v>17</v>
      </c>
      <c r="G79" s="4">
        <v>1640</v>
      </c>
      <c r="H79" s="4">
        <v>1376.8</v>
      </c>
      <c r="I79" s="34">
        <v>150757.02686948495</v>
      </c>
      <c r="J79" s="35">
        <v>28.472554594744885</v>
      </c>
      <c r="K79" s="35">
        <v>14.024742716430801</v>
      </c>
      <c r="L79" s="35">
        <v>6.1461003698119843</v>
      </c>
      <c r="M79" s="35">
        <v>5.287824896318658</v>
      </c>
      <c r="N79" s="4">
        <v>0.66300000000000003</v>
      </c>
      <c r="O79" s="4">
        <v>-67.5</v>
      </c>
      <c r="P79" s="35">
        <v>4.0418907926395704</v>
      </c>
      <c r="Q79" s="36">
        <f t="shared" si="33"/>
        <v>70.588235294937647</v>
      </c>
      <c r="R79" s="36" t="str">
        <f t="shared" si="34"/>
        <v xml:space="preserve"> </v>
      </c>
      <c r="S79" s="37">
        <f t="shared" si="35"/>
        <v>0.19116792644463682</v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>
        <f t="shared" si="40"/>
        <v>-0.31501360820445312</v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>
        <f t="shared" si="42"/>
        <v>4</v>
      </c>
      <c r="AC79" s="1">
        <f t="shared" si="26"/>
        <v>15</v>
      </c>
      <c r="AD79" s="1" t="str">
        <f t="shared" si="43"/>
        <v xml:space="preserve"> </v>
      </c>
      <c r="AE79" s="1">
        <f t="shared" si="27"/>
        <v>21</v>
      </c>
      <c r="AF79" s="1" t="str">
        <f t="shared" si="28"/>
        <v xml:space="preserve"> </v>
      </c>
      <c r="AG79" s="38">
        <f t="shared" si="44"/>
        <v>4.0418907934595705</v>
      </c>
      <c r="AH79" s="38" t="str">
        <f t="shared" si="45"/>
        <v xml:space="preserve"> </v>
      </c>
      <c r="AI79" s="1">
        <f t="shared" si="29"/>
        <v>33</v>
      </c>
      <c r="AJ79" s="1" t="str">
        <f t="shared" si="30"/>
        <v xml:space="preserve"> </v>
      </c>
      <c r="AK79" s="25" t="str">
        <f t="shared" si="46"/>
        <v xml:space="preserve"> </v>
      </c>
      <c r="AL79" s="25">
        <f t="shared" si="47"/>
        <v>-67.499999999180005</v>
      </c>
      <c r="AM79" s="1" t="str">
        <f t="shared" si="31"/>
        <v xml:space="preserve"> </v>
      </c>
      <c r="AN79" s="1">
        <f t="shared" si="32"/>
        <v>7</v>
      </c>
      <c r="AO79" t="s">
        <v>685</v>
      </c>
      <c r="AP79" t="s">
        <v>1291</v>
      </c>
      <c r="AQ79" s="22">
        <v>-84.959821208795816</v>
      </c>
      <c r="AR79" s="21">
        <v>31.501360820445313</v>
      </c>
      <c r="AS79">
        <v>19.116792562463679</v>
      </c>
      <c r="AT79">
        <v>84.959821208795816</v>
      </c>
      <c r="AU79">
        <v>-31.501360820445313</v>
      </c>
      <c r="AV79" t="s">
        <v>1987</v>
      </c>
    </row>
    <row r="80" spans="1:48" x14ac:dyDescent="0.25">
      <c r="A80" s="14">
        <v>8.2999999999999899E-10</v>
      </c>
      <c r="B80" t="s">
        <v>705</v>
      </c>
      <c r="C80" s="4">
        <v>11</v>
      </c>
      <c r="D80" s="4">
        <v>2</v>
      </c>
      <c r="E80" s="4">
        <v>10</v>
      </c>
      <c r="F80" s="4">
        <v>23</v>
      </c>
      <c r="G80" s="4">
        <v>1960</v>
      </c>
      <c r="H80" s="4">
        <v>1819.5</v>
      </c>
      <c r="I80" s="34">
        <v>48203.198639006958</v>
      </c>
      <c r="J80" s="35">
        <v>23.031645569620252</v>
      </c>
      <c r="K80" s="35">
        <v>20.284280936454849</v>
      </c>
      <c r="L80" s="35">
        <v>17.497124931025319</v>
      </c>
      <c r="M80" s="35">
        <v>15.634620525931338</v>
      </c>
      <c r="N80" s="4">
        <v>0.79</v>
      </c>
      <c r="O80" s="4">
        <v>-15.053763440860216</v>
      </c>
      <c r="P80" s="35">
        <v>2.5776312173674087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 t="str">
        <f t="shared" si="38"/>
        <v/>
      </c>
      <c r="W80" s="37" t="str">
        <f t="shared" si="39"/>
        <v/>
      </c>
      <c r="X80" s="37" t="str">
        <f t="shared" si="40"/>
        <v/>
      </c>
      <c r="Y80" s="1" t="str">
        <f t="shared" si="24"/>
        <v xml:space="preserve"> </v>
      </c>
      <c r="Z80" s="1" t="str">
        <f t="shared" si="41"/>
        <v xml:space="preserve"> </v>
      </c>
      <c r="AA80" s="1" t="str">
        <f t="shared" si="25"/>
        <v xml:space="preserve"> 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705</v>
      </c>
      <c r="AP80" t="s">
        <v>1237</v>
      </c>
      <c r="AQ80" s="22">
        <v>-49.61527363222833</v>
      </c>
      <c r="AR80" s="21">
        <v>-95.006455347971851</v>
      </c>
      <c r="AS80">
        <v>7.7219016213245339</v>
      </c>
      <c r="AT80">
        <v>49.61527363222833</v>
      </c>
      <c r="AU80">
        <v>95.006455347971851</v>
      </c>
      <c r="AV80" t="s">
        <v>1988</v>
      </c>
    </row>
    <row r="81" spans="1:48" x14ac:dyDescent="0.25">
      <c r="A81" s="14">
        <v>8.3999999999999896E-10</v>
      </c>
      <c r="B81" t="s">
        <v>694</v>
      </c>
      <c r="C81" s="4">
        <v>8</v>
      </c>
      <c r="D81" s="4">
        <v>4</v>
      </c>
      <c r="E81" s="4">
        <v>14</v>
      </c>
      <c r="F81" s="4">
        <v>26</v>
      </c>
      <c r="G81" s="4">
        <v>5875</v>
      </c>
      <c r="H81" s="4">
        <v>5924</v>
      </c>
      <c r="I81" s="34">
        <v>135573.28789152121</v>
      </c>
      <c r="J81" s="35">
        <v>11.336212037842856</v>
      </c>
      <c r="K81" s="35">
        <v>9.3221576094507128</v>
      </c>
      <c r="L81" s="35">
        <v>6.3525776647660104</v>
      </c>
      <c r="M81" s="35">
        <v>5.3720731958529049</v>
      </c>
      <c r="N81" s="4">
        <v>7.165</v>
      </c>
      <c r="O81" s="4">
        <v>12.604117554612598</v>
      </c>
      <c r="P81" s="35">
        <v>7.1616799447240265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 t="str">
        <f t="shared" si="37"/>
        <v/>
      </c>
      <c r="V81" s="37">
        <f t="shared" si="38"/>
        <v>-0.26359127884808597</v>
      </c>
      <c r="W81" s="37" t="str">
        <f t="shared" si="39"/>
        <v/>
      </c>
      <c r="X81" s="37">
        <f t="shared" si="40"/>
        <v>-0.29200159591240693</v>
      </c>
      <c r="Y81" s="1" t="str">
        <f t="shared" si="24"/>
        <v xml:space="preserve"> </v>
      </c>
      <c r="Z81" s="1">
        <f t="shared" si="41"/>
        <v>11</v>
      </c>
      <c r="AA81" s="1" t="str">
        <f t="shared" si="25"/>
        <v xml:space="preserve"> </v>
      </c>
      <c r="AB81" s="1">
        <f t="shared" si="42"/>
        <v>6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7.1616799455640265</v>
      </c>
      <c r="AH81" s="38" t="str">
        <f t="shared" si="45"/>
        <v xml:space="preserve"> </v>
      </c>
      <c r="AI81" s="1">
        <f t="shared" si="29"/>
        <v>7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694</v>
      </c>
      <c r="AP81" t="s">
        <v>1241</v>
      </c>
      <c r="AQ81" s="22">
        <v>26.359127884808597</v>
      </c>
      <c r="AR81" s="21">
        <v>29.200159591240691</v>
      </c>
      <c r="AS81">
        <v>-0.82714382174207124</v>
      </c>
      <c r="AT81">
        <v>-26.359127884808597</v>
      </c>
      <c r="AU81">
        <v>-29.200159591240691</v>
      </c>
      <c r="AV81" t="s">
        <v>1989</v>
      </c>
    </row>
    <row r="82" spans="1:48" x14ac:dyDescent="0.25">
      <c r="A82" s="14">
        <v>8.4999999999999893E-10</v>
      </c>
      <c r="B82" t="s">
        <v>858</v>
      </c>
      <c r="C82" s="4">
        <v>4</v>
      </c>
      <c r="D82" s="4">
        <v>8</v>
      </c>
      <c r="E82" s="4">
        <v>7</v>
      </c>
      <c r="F82" s="4">
        <v>19</v>
      </c>
      <c r="G82" s="4">
        <v>580</v>
      </c>
      <c r="H82" s="4">
        <v>630.79999999999995</v>
      </c>
      <c r="I82" s="34">
        <v>7575.5060919979451</v>
      </c>
      <c r="J82" s="35" t="s">
        <v>1234</v>
      </c>
      <c r="K82" s="35">
        <v>31.858585858585855</v>
      </c>
      <c r="L82" s="35" t="s">
        <v>1234</v>
      </c>
      <c r="M82" s="35">
        <v>25.594691933399577</v>
      </c>
      <c r="N82" s="4">
        <v>0.122</v>
      </c>
      <c r="O82" s="4">
        <v>-39.603960396039611</v>
      </c>
      <c r="P82" s="35">
        <v>1.14140773620799</v>
      </c>
      <c r="Q82" s="36" t="str">
        <f t="shared" si="33"/>
        <v xml:space="preserve"> </v>
      </c>
      <c r="R82" s="36" t="str">
        <f t="shared" si="34"/>
        <v xml:space="preserve"> </v>
      </c>
      <c r="S82" s="37" t="str">
        <f t="shared" si="35"/>
        <v/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 t="str">
        <f t="shared" si="44"/>
        <v xml:space="preserve"> </v>
      </c>
      <c r="AH82" s="38" t="str">
        <f t="shared" si="45"/>
        <v xml:space="preserve"> </v>
      </c>
      <c r="AI82" s="1" t="str">
        <f t="shared" si="29"/>
        <v xml:space="preserve"> 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858</v>
      </c>
      <c r="AP82" t="s">
        <v>1328</v>
      </c>
      <c r="AQ82" s="22" t="e">
        <v>#VALUE!</v>
      </c>
      <c r="AR82" s="21" t="e">
        <v>#VALUE!</v>
      </c>
      <c r="AS82">
        <v>-8.0532656943563712</v>
      </c>
      <c r="AT82" t="e">
        <v>#VALUE!</v>
      </c>
      <c r="AU82" t="e">
        <v>#VALUE!</v>
      </c>
      <c r="AV82" t="s">
        <v>1990</v>
      </c>
    </row>
    <row r="83" spans="1:48" x14ac:dyDescent="0.25">
      <c r="A83" s="14">
        <v>8.5999999999999889E-10</v>
      </c>
      <c r="B83" t="s">
        <v>710</v>
      </c>
      <c r="C83" s="4">
        <v>4</v>
      </c>
      <c r="D83" s="4">
        <v>8</v>
      </c>
      <c r="E83" s="4">
        <v>8</v>
      </c>
      <c r="F83" s="4">
        <v>20</v>
      </c>
      <c r="G83" s="4">
        <v>100</v>
      </c>
      <c r="H83" s="4">
        <v>103.3</v>
      </c>
      <c r="I83" s="34">
        <v>11851.414342354174</v>
      </c>
      <c r="J83" s="35" t="s">
        <v>1234</v>
      </c>
      <c r="K83" s="35" t="s">
        <v>1234</v>
      </c>
      <c r="L83" s="35" t="s">
        <v>1234</v>
      </c>
      <c r="M83" s="35">
        <v>11.191763750764556</v>
      </c>
      <c r="N83" s="4">
        <v>-0.66300000000000003</v>
      </c>
      <c r="O83" s="4" t="s">
        <v>119</v>
      </c>
      <c r="P83" s="35">
        <v>9.6805421103581812E-2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 xml:space="preserve"> </v>
      </c>
      <c r="V83" s="37" t="str">
        <f t="shared" si="38"/>
        <v xml:space="preserve"> </v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710</v>
      </c>
      <c r="AP83" t="s">
        <v>1237</v>
      </c>
      <c r="AQ83" s="22" t="e">
        <v>#VALUE!</v>
      </c>
      <c r="AR83" s="21" t="e">
        <v>#VALUE!</v>
      </c>
      <c r="AS83">
        <v>-3.1945788964181987</v>
      </c>
      <c r="AT83" t="e">
        <v>#VALUE!</v>
      </c>
      <c r="AU83" t="e">
        <v>#VALUE!</v>
      </c>
      <c r="AV83" t="s">
        <v>1991</v>
      </c>
    </row>
    <row r="84" spans="1:48" x14ac:dyDescent="0.25">
      <c r="A84" s="14">
        <v>8.6999999999999886E-10</v>
      </c>
      <c r="B84" t="s">
        <v>737</v>
      </c>
      <c r="C84" s="4">
        <v>5</v>
      </c>
      <c r="D84" s="4">
        <v>2</v>
      </c>
      <c r="E84" s="4">
        <v>10</v>
      </c>
      <c r="F84" s="4">
        <v>17</v>
      </c>
      <c r="G84" s="4">
        <v>685</v>
      </c>
      <c r="H84" s="4">
        <v>677</v>
      </c>
      <c r="I84" s="34">
        <v>9609.8486369776201</v>
      </c>
      <c r="J84" s="35">
        <v>16.674876847290637</v>
      </c>
      <c r="K84" s="35">
        <v>14.404255319148934</v>
      </c>
      <c r="L84" s="35" t="s">
        <v>1234</v>
      </c>
      <c r="M84" s="35" t="s">
        <v>1234</v>
      </c>
      <c r="N84" s="4">
        <v>0.40600000000000003</v>
      </c>
      <c r="O84" s="4">
        <v>3.0456852791878197</v>
      </c>
      <c r="P84" s="35">
        <v>4.3722304283604139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 xml:space="preserve"> </v>
      </c>
      <c r="X84" s="37" t="str">
        <f t="shared" si="40"/>
        <v xml:space="preserve"> 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4.3722304292304139</v>
      </c>
      <c r="AH84" s="38" t="str">
        <f t="shared" si="45"/>
        <v xml:space="preserve"> </v>
      </c>
      <c r="AI84" s="1">
        <f t="shared" si="29"/>
        <v>29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737</v>
      </c>
      <c r="AP84" t="s">
        <v>1239</v>
      </c>
      <c r="AQ84" s="22">
        <v>-8.3212337021141494</v>
      </c>
      <c r="AR84" s="21" t="e">
        <v>#VALUE!</v>
      </c>
      <c r="AS84">
        <v>1.1816838995568624</v>
      </c>
      <c r="AT84">
        <v>8.3212337021141494</v>
      </c>
      <c r="AU84" t="e">
        <v>#VALUE!</v>
      </c>
      <c r="AV84" t="s">
        <v>1992</v>
      </c>
    </row>
    <row r="85" spans="1:48" x14ac:dyDescent="0.25">
      <c r="A85" s="14">
        <v>8.7999999999999882E-10</v>
      </c>
      <c r="B85" t="s">
        <v>743</v>
      </c>
      <c r="C85" s="4">
        <v>9</v>
      </c>
      <c r="D85" s="4">
        <v>3</v>
      </c>
      <c r="E85" s="4">
        <v>6</v>
      </c>
      <c r="F85" s="4">
        <v>18</v>
      </c>
      <c r="G85" s="4">
        <v>595</v>
      </c>
      <c r="H85" s="4">
        <v>525.4</v>
      </c>
      <c r="I85" s="34">
        <v>13358.167746347366</v>
      </c>
      <c r="J85" s="35">
        <v>38.072463768115938</v>
      </c>
      <c r="K85" s="35">
        <v>32.837499999999999</v>
      </c>
      <c r="L85" s="35">
        <v>18.56000860585198</v>
      </c>
      <c r="M85" s="35">
        <v>16.577881737274911</v>
      </c>
      <c r="N85" s="4">
        <v>0.13800000000000001</v>
      </c>
      <c r="O85" s="4">
        <v>-3.4965034965034993</v>
      </c>
      <c r="P85" s="35">
        <v>1.0468214693566806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0.13247049954768189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>
        <f t="shared" si="26"/>
        <v>35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 t="str">
        <f t="shared" si="44"/>
        <v xml:space="preserve"> </v>
      </c>
      <c r="AH85" s="38" t="str">
        <f t="shared" si="45"/>
        <v xml:space="preserve"> </v>
      </c>
      <c r="AI85" s="1" t="str">
        <f t="shared" si="29"/>
        <v xml:space="preserve"> 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743</v>
      </c>
      <c r="AP85" t="s">
        <v>1237</v>
      </c>
      <c r="AQ85" s="22">
        <v>-147.32154145482906</v>
      </c>
      <c r="AR85" s="21">
        <v>-106.85235452810807</v>
      </c>
      <c r="AS85">
        <v>13.24704986676819</v>
      </c>
      <c r="AT85">
        <v>147.32154145482906</v>
      </c>
      <c r="AU85">
        <v>106.85235452810807</v>
      </c>
      <c r="AV85" t="s">
        <v>1993</v>
      </c>
    </row>
    <row r="86" spans="1:48" x14ac:dyDescent="0.25">
      <c r="A86" s="14">
        <v>8.8999999999999879E-10</v>
      </c>
      <c r="B86" t="s">
        <v>752</v>
      </c>
      <c r="C86" s="4">
        <v>8</v>
      </c>
      <c r="D86" s="4">
        <v>3</v>
      </c>
      <c r="E86" s="4">
        <v>7</v>
      </c>
      <c r="F86" s="4">
        <v>18</v>
      </c>
      <c r="G86" s="4">
        <v>259</v>
      </c>
      <c r="H86" s="4">
        <v>245</v>
      </c>
      <c r="I86" s="34">
        <v>7471.628727566067</v>
      </c>
      <c r="J86" s="35">
        <v>12.373737373737374</v>
      </c>
      <c r="K86" s="35">
        <v>18.28358208955224</v>
      </c>
      <c r="L86" s="35">
        <v>5.78732005331715</v>
      </c>
      <c r="M86" s="35">
        <v>5.5277039686891491</v>
      </c>
      <c r="N86" s="4">
        <v>0.13400000000000001</v>
      </c>
      <c r="O86" s="4">
        <v>-26.775956284153001</v>
      </c>
      <c r="P86" s="35">
        <v>5.591836734693878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>
        <f t="shared" si="38"/>
        <v>-0.19619286540819592</v>
      </c>
      <c r="W86" s="37" t="str">
        <f t="shared" si="39"/>
        <v/>
      </c>
      <c r="X86" s="37">
        <f t="shared" si="40"/>
        <v>-0.35499987911700881</v>
      </c>
      <c r="Y86" s="1" t="str">
        <f t="shared" si="24"/>
        <v xml:space="preserve"> </v>
      </c>
      <c r="Z86" s="1">
        <f t="shared" si="41"/>
        <v>15</v>
      </c>
      <c r="AA86" s="1" t="str">
        <f t="shared" si="25"/>
        <v xml:space="preserve"> </v>
      </c>
      <c r="AB86" s="1">
        <f t="shared" si="42"/>
        <v>3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5.5918367355838781</v>
      </c>
      <c r="AH86" s="38" t="str">
        <f t="shared" si="45"/>
        <v xml:space="preserve"> </v>
      </c>
      <c r="AI86" s="1">
        <f t="shared" si="29"/>
        <v>18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752</v>
      </c>
      <c r="AP86" t="s">
        <v>1235</v>
      </c>
      <c r="AQ86" s="22">
        <v>19.619286540819591</v>
      </c>
      <c r="AR86" s="21">
        <v>35.499987911700885</v>
      </c>
      <c r="AS86">
        <v>5.7142857142857162</v>
      </c>
      <c r="AT86">
        <v>-19.619286540819591</v>
      </c>
      <c r="AU86">
        <v>-35.499987911700885</v>
      </c>
      <c r="AV86" t="s">
        <v>1994</v>
      </c>
    </row>
    <row r="87" spans="1:48" x14ac:dyDescent="0.25">
      <c r="A87" s="14">
        <v>8.9999999999999875E-10</v>
      </c>
      <c r="B87" t="s">
        <v>753</v>
      </c>
      <c r="C87" s="4">
        <v>1</v>
      </c>
      <c r="D87" s="4">
        <v>4</v>
      </c>
      <c r="E87" s="4">
        <v>15</v>
      </c>
      <c r="F87" s="4">
        <v>20</v>
      </c>
      <c r="G87" s="4">
        <v>3121</v>
      </c>
      <c r="H87" s="4">
        <v>3525</v>
      </c>
      <c r="I87" s="34">
        <v>12829.830793184597</v>
      </c>
      <c r="J87" s="35">
        <v>19.594219010561424</v>
      </c>
      <c r="K87" s="35">
        <v>17.41600790513834</v>
      </c>
      <c r="L87" s="35">
        <v>14.078965904674229</v>
      </c>
      <c r="M87" s="35">
        <v>12.71516591311515</v>
      </c>
      <c r="N87" s="4">
        <v>1.7989999999999999</v>
      </c>
      <c r="O87" s="4">
        <v>-9.1414141414141437</v>
      </c>
      <c r="P87" s="35">
        <v>3.2822695035460994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3.2822695044460994</v>
      </c>
      <c r="AH87" s="38" t="str">
        <f t="shared" si="45"/>
        <v xml:space="preserve"> </v>
      </c>
      <c r="AI87" s="1">
        <f t="shared" si="29"/>
        <v>45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753</v>
      </c>
      <c r="AP87" t="s">
        <v>1239</v>
      </c>
      <c r="AQ87" s="22">
        <v>-27.285496384238339</v>
      </c>
      <c r="AR87" s="21">
        <v>-56.910878036154557</v>
      </c>
      <c r="AS87">
        <v>-11.460992907801415</v>
      </c>
      <c r="AT87">
        <v>27.285496384238339</v>
      </c>
      <c r="AU87">
        <v>56.910878036154557</v>
      </c>
      <c r="AV87" t="s">
        <v>1995</v>
      </c>
    </row>
    <row r="88" spans="1:48" x14ac:dyDescent="0.25">
      <c r="A88" s="14">
        <v>9.0999999999999872E-10</v>
      </c>
      <c r="B88" t="s">
        <v>724</v>
      </c>
      <c r="C88" s="4">
        <v>6</v>
      </c>
      <c r="D88" s="4">
        <v>8</v>
      </c>
      <c r="E88" s="4">
        <v>7</v>
      </c>
      <c r="F88" s="4">
        <v>21</v>
      </c>
      <c r="G88" s="4">
        <v>600</v>
      </c>
      <c r="H88" s="4">
        <v>601.20000000000005</v>
      </c>
      <c r="I88" s="34">
        <v>9035.0606212337516</v>
      </c>
      <c r="J88" s="35">
        <v>21.941605839416059</v>
      </c>
      <c r="K88" s="35">
        <v>26.484581497797357</v>
      </c>
      <c r="L88" s="35">
        <v>13.765719530851607</v>
      </c>
      <c r="M88" s="35">
        <v>16.283176701933865</v>
      </c>
      <c r="N88" s="4">
        <v>0.22700000000000001</v>
      </c>
      <c r="O88" s="4">
        <v>-16.544117647058826</v>
      </c>
      <c r="P88" s="35">
        <v>2.9274783765801726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 t="str">
        <f t="shared" si="39"/>
        <v/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724</v>
      </c>
      <c r="AP88" t="s">
        <v>1252</v>
      </c>
      <c r="AQ88" s="22">
        <v>-42.534294897490454</v>
      </c>
      <c r="AR88" s="21">
        <v>-53.41972933312158</v>
      </c>
      <c r="AS88">
        <v>-0.19960079840319889</v>
      </c>
      <c r="AT88">
        <v>42.534294897490454</v>
      </c>
      <c r="AU88">
        <v>53.41972933312158</v>
      </c>
      <c r="AV88" t="s">
        <v>1996</v>
      </c>
    </row>
    <row r="89" spans="1:48" x14ac:dyDescent="0.25">
      <c r="A89" s="14">
        <v>9.1999999999999868E-10</v>
      </c>
      <c r="B89" t="s">
        <v>745</v>
      </c>
      <c r="C89" s="4">
        <v>10</v>
      </c>
      <c r="D89" s="4">
        <v>2</v>
      </c>
      <c r="E89" s="4">
        <v>8</v>
      </c>
      <c r="F89" s="4">
        <v>20</v>
      </c>
      <c r="G89" s="4">
        <v>972.5</v>
      </c>
      <c r="H89" s="4">
        <v>959.8</v>
      </c>
      <c r="I89" s="34">
        <v>15680.956814166808</v>
      </c>
      <c r="J89" s="35">
        <v>39.175510204081633</v>
      </c>
      <c r="K89" s="35">
        <v>35.81343283582089</v>
      </c>
      <c r="L89" s="35">
        <v>39.9090327949921</v>
      </c>
      <c r="M89" s="35">
        <v>35.762209834878448</v>
      </c>
      <c r="N89" s="4">
        <v>0.245</v>
      </c>
      <c r="O89" s="4">
        <v>0.40983606557377084</v>
      </c>
      <c r="P89" s="35">
        <v>2.4171702438007925</v>
      </c>
      <c r="Q89" s="36" t="str">
        <f t="shared" si="33"/>
        <v xml:space="preserve"> 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>
        <f t="shared" si="39"/>
        <v>3.4478844681034815</v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>
        <f t="shared" si="25"/>
        <v>1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 t="str">
        <f t="shared" si="44"/>
        <v xml:space="preserve"> </v>
      </c>
      <c r="AH89" s="38" t="str">
        <f t="shared" si="45"/>
        <v xml:space="preserve"> </v>
      </c>
      <c r="AI89" s="1" t="str">
        <f t="shared" si="29"/>
        <v xml:space="preserve"> 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745</v>
      </c>
      <c r="AP89" t="s">
        <v>1248</v>
      </c>
      <c r="AQ89" s="22">
        <v>-154.48701271250363</v>
      </c>
      <c r="AR89" s="21">
        <v>-344.78844681034815</v>
      </c>
      <c r="AS89">
        <v>1.3231923317357897</v>
      </c>
      <c r="AT89">
        <v>154.48701271250363</v>
      </c>
      <c r="AU89">
        <v>344.78844681034815</v>
      </c>
      <c r="AV89" t="s">
        <v>1997</v>
      </c>
    </row>
    <row r="90" spans="1:48" x14ac:dyDescent="0.25">
      <c r="A90" s="14">
        <v>9.2999999999999865E-10</v>
      </c>
      <c r="B90" t="s">
        <v>747</v>
      </c>
      <c r="C90" s="4">
        <v>9</v>
      </c>
      <c r="D90" s="4">
        <v>0</v>
      </c>
      <c r="E90" s="4">
        <v>2</v>
      </c>
      <c r="F90" s="4">
        <v>11</v>
      </c>
      <c r="G90" s="4">
        <v>3871.33349609375</v>
      </c>
      <c r="H90" s="4">
        <v>3658</v>
      </c>
      <c r="I90" s="34">
        <v>12938.929153834117</v>
      </c>
      <c r="J90" s="35">
        <v>17.974835442343906</v>
      </c>
      <c r="K90" s="35">
        <v>16.954042318457709</v>
      </c>
      <c r="L90" s="35">
        <v>9.5046315693067704</v>
      </c>
      <c r="M90" s="35">
        <v>8.909237620356091</v>
      </c>
      <c r="N90" s="4">
        <v>2.2920000000000003</v>
      </c>
      <c r="O90" s="4">
        <v>-16.593886462882093</v>
      </c>
      <c r="P90" s="35">
        <v>2.7137027021919229</v>
      </c>
      <c r="Q90" s="36">
        <f t="shared" si="33"/>
        <v>81.818181819111814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>
        <f t="shared" si="27"/>
        <v>7</v>
      </c>
      <c r="AF90" s="1" t="str">
        <f t="shared" si="28"/>
        <v xml:space="preserve"> </v>
      </c>
      <c r="AG90" s="38" t="str">
        <f t="shared" si="44"/>
        <v xml:space="preserve"> </v>
      </c>
      <c r="AH90" s="38" t="str">
        <f t="shared" si="45"/>
        <v xml:space="preserve"> </v>
      </c>
      <c r="AI90" s="1" t="str">
        <f t="shared" si="29"/>
        <v xml:space="preserve"> 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747</v>
      </c>
      <c r="AP90" t="s">
        <v>1241</v>
      </c>
      <c r="AQ90" s="22">
        <v>-16.765860913901733</v>
      </c>
      <c r="AR90" s="21">
        <v>-5.9296609600382411</v>
      </c>
      <c r="AS90">
        <v>5.8319709156301247</v>
      </c>
      <c r="AT90">
        <v>16.765860913901733</v>
      </c>
      <c r="AU90">
        <v>5.9296609600382411</v>
      </c>
      <c r="AV90" t="s">
        <v>1998</v>
      </c>
    </row>
    <row r="91" spans="1:48" x14ac:dyDescent="0.25">
      <c r="A91" s="14">
        <v>9.3999999999999862E-10</v>
      </c>
      <c r="B91" t="s">
        <v>717</v>
      </c>
      <c r="C91" s="4">
        <v>7</v>
      </c>
      <c r="D91" s="4">
        <v>4</v>
      </c>
      <c r="E91" s="4">
        <v>8</v>
      </c>
      <c r="F91" s="4">
        <v>19</v>
      </c>
      <c r="G91" s="4">
        <v>300</v>
      </c>
      <c r="H91" s="4">
        <v>310.39999999999998</v>
      </c>
      <c r="I91" s="34">
        <v>9314.5104878656311</v>
      </c>
      <c r="J91" s="35">
        <v>22.492753623188403</v>
      </c>
      <c r="K91" s="35">
        <v>18.926829268292678</v>
      </c>
      <c r="L91" s="35">
        <v>25.579440415569959</v>
      </c>
      <c r="M91" s="35">
        <v>20.622132436923202</v>
      </c>
      <c r="N91" s="4">
        <v>0.13800000000000001</v>
      </c>
      <c r="O91" s="4">
        <v>-28.497409326424865</v>
      </c>
      <c r="P91" s="35">
        <v>4.8646907216494846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4.8646907225894847</v>
      </c>
      <c r="AH91" s="38" t="str">
        <f t="shared" si="45"/>
        <v xml:space="preserve"> </v>
      </c>
      <c r="AI91" s="1">
        <f t="shared" si="29"/>
        <v>22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717</v>
      </c>
      <c r="AP91" t="s">
        <v>1239</v>
      </c>
      <c r="AQ91" s="22">
        <v>-46.114591677919556</v>
      </c>
      <c r="AR91" s="21">
        <v>-185.08432241802865</v>
      </c>
      <c r="AS91">
        <v>-3.3505154639175139</v>
      </c>
      <c r="AT91">
        <v>46.114591677919556</v>
      </c>
      <c r="AU91">
        <v>185.08432241802865</v>
      </c>
      <c r="AV91" t="s">
        <v>1999</v>
      </c>
    </row>
    <row r="92" spans="1:48" x14ac:dyDescent="0.25">
      <c r="A92" s="14">
        <v>9.4999999999999858E-10</v>
      </c>
      <c r="B92" t="s">
        <v>859</v>
      </c>
      <c r="C92" s="4">
        <v>6</v>
      </c>
      <c r="D92" s="4">
        <v>2</v>
      </c>
      <c r="E92" s="4">
        <v>5</v>
      </c>
      <c r="F92" s="4">
        <v>13</v>
      </c>
      <c r="G92" s="4">
        <v>413.5</v>
      </c>
      <c r="H92" s="4">
        <v>386.8</v>
      </c>
      <c r="I92" s="34">
        <v>7280.3088474572996</v>
      </c>
      <c r="J92" s="35">
        <v>11.82874617737003</v>
      </c>
      <c r="K92" s="35">
        <v>15.852459016393444</v>
      </c>
      <c r="L92" s="35">
        <v>7.6359471953975762</v>
      </c>
      <c r="M92" s="35">
        <v>8.9260310262587144</v>
      </c>
      <c r="N92" s="4">
        <v>0.24399999999999999</v>
      </c>
      <c r="O92" s="4">
        <v>-26.506024096385548</v>
      </c>
      <c r="P92" s="35">
        <v>3.257497414684591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>
        <f t="shared" si="38"/>
        <v>-0.23159589673966496</v>
      </c>
      <c r="W92" s="37" t="str">
        <f t="shared" si="39"/>
        <v/>
      </c>
      <c r="X92" s="37">
        <f t="shared" si="40"/>
        <v>-0.14896932972203991</v>
      </c>
      <c r="Y92" s="1" t="str">
        <f t="shared" si="24"/>
        <v xml:space="preserve"> </v>
      </c>
      <c r="Z92" s="1">
        <f t="shared" si="41"/>
        <v>12</v>
      </c>
      <c r="AA92" s="1" t="str">
        <f t="shared" si="25"/>
        <v xml:space="preserve"> </v>
      </c>
      <c r="AB92" s="1">
        <f t="shared" si="42"/>
        <v>16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3.2574974156345911</v>
      </c>
      <c r="AH92" s="38" t="str">
        <f t="shared" si="45"/>
        <v xml:space="preserve"> </v>
      </c>
      <c r="AI92" s="1">
        <f t="shared" si="29"/>
        <v>46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859</v>
      </c>
      <c r="AP92" t="s">
        <v>1241</v>
      </c>
      <c r="AQ92" s="22">
        <v>23.159589673966497</v>
      </c>
      <c r="AR92" s="21">
        <v>14.896932972203992</v>
      </c>
      <c r="AS92">
        <v>6.9027921406411563</v>
      </c>
      <c r="AT92">
        <v>-23.159589673966497</v>
      </c>
      <c r="AU92">
        <v>-14.896932972203992</v>
      </c>
      <c r="AV92" t="s">
        <v>2000</v>
      </c>
    </row>
    <row r="93" spans="1:48" x14ac:dyDescent="0.25">
      <c r="A93" s="14">
        <v>9.5999999999999855E-10</v>
      </c>
      <c r="B93" t="s">
        <v>738</v>
      </c>
      <c r="C93" s="4">
        <v>9</v>
      </c>
      <c r="D93" s="4">
        <v>1</v>
      </c>
      <c r="E93" s="4">
        <v>5</v>
      </c>
      <c r="F93" s="4">
        <v>15</v>
      </c>
      <c r="G93" s="4">
        <v>1695</v>
      </c>
      <c r="H93" s="4">
        <v>1494</v>
      </c>
      <c r="I93" s="34">
        <v>8118.9563156295717</v>
      </c>
      <c r="J93" s="35">
        <v>18.264058679706601</v>
      </c>
      <c r="K93" s="35">
        <v>19.735799207397623</v>
      </c>
      <c r="L93" s="35">
        <v>13.213489531941047</v>
      </c>
      <c r="M93" s="35">
        <v>15.815402171504543</v>
      </c>
      <c r="N93" s="4">
        <v>0.75700000000000001</v>
      </c>
      <c r="O93" s="4">
        <v>-10.625737898465168</v>
      </c>
      <c r="P93" s="35">
        <v>2.6506024096385543</v>
      </c>
      <c r="Q93" s="36" t="str">
        <f t="shared" si="33"/>
        <v xml:space="preserve"> </v>
      </c>
      <c r="R93" s="36" t="str">
        <f t="shared" si="34"/>
        <v xml:space="preserve"> </v>
      </c>
      <c r="S93" s="37">
        <f t="shared" si="35"/>
        <v>0.13453815357044166</v>
      </c>
      <c r="T93" s="37" t="str">
        <f t="shared" si="36"/>
        <v/>
      </c>
      <c r="U93" s="37" t="str">
        <f t="shared" si="37"/>
        <v/>
      </c>
      <c r="V93" s="37" t="str">
        <f t="shared" si="38"/>
        <v/>
      </c>
      <c r="W93" s="37" t="str">
        <f t="shared" si="39"/>
        <v/>
      </c>
      <c r="X93" s="37" t="str">
        <f t="shared" si="40"/>
        <v/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>
        <f t="shared" si="26"/>
        <v>31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738</v>
      </c>
      <c r="AP93" t="s">
        <v>1237</v>
      </c>
      <c r="AQ93" s="22">
        <v>-18.644676462187881</v>
      </c>
      <c r="AR93" s="21">
        <v>-47.265094497462769</v>
      </c>
      <c r="AS93">
        <v>13.453815261044166</v>
      </c>
      <c r="AT93">
        <v>18.644676462187881</v>
      </c>
      <c r="AU93">
        <v>47.265094497462769</v>
      </c>
      <c r="AV93" t="s">
        <v>2001</v>
      </c>
    </row>
    <row r="94" spans="1:48" x14ac:dyDescent="0.25">
      <c r="A94" s="14">
        <v>9.6999999999999851E-10</v>
      </c>
      <c r="B94" t="s">
        <v>739</v>
      </c>
      <c r="C94" s="4">
        <v>2</v>
      </c>
      <c r="D94" s="4">
        <v>0</v>
      </c>
      <c r="E94" s="4">
        <v>1</v>
      </c>
      <c r="F94" s="4">
        <v>3</v>
      </c>
      <c r="G94" s="4" t="s">
        <v>119</v>
      </c>
      <c r="H94" s="4">
        <v>1274</v>
      </c>
      <c r="I94" s="34">
        <v>25223.149255664062</v>
      </c>
      <c r="J94" s="35" t="s">
        <v>1234</v>
      </c>
      <c r="K94" s="35" t="s">
        <v>1234</v>
      </c>
      <c r="L94" s="35" t="s">
        <v>1234</v>
      </c>
      <c r="M94" s="35" t="s">
        <v>1234</v>
      </c>
      <c r="N94" s="4" t="s">
        <v>119</v>
      </c>
      <c r="O94" s="4" t="s">
        <v>1915</v>
      </c>
      <c r="P94" s="35" t="s">
        <v>124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 xml:space="preserve"> </v>
      </c>
      <c r="T94" s="37" t="str">
        <f t="shared" si="36"/>
        <v xml:space="preserve"> </v>
      </c>
      <c r="U94" s="37" t="str">
        <f t="shared" si="37"/>
        <v xml:space="preserve"> </v>
      </c>
      <c r="V94" s="37" t="str">
        <f t="shared" si="38"/>
        <v xml:space="preserve"> </v>
      </c>
      <c r="W94" s="37" t="str">
        <f t="shared" si="39"/>
        <v xml:space="preserve"> </v>
      </c>
      <c r="X94" s="37" t="str">
        <f t="shared" si="40"/>
        <v xml:space="preserve"> </v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739</v>
      </c>
      <c r="AP94" t="s">
        <v>119</v>
      </c>
      <c r="AQ94" s="22" t="e">
        <v>#VALUE!</v>
      </c>
      <c r="AR94" s="21" t="e">
        <v>#VALUE!</v>
      </c>
      <c r="AS94" t="s">
        <v>124</v>
      </c>
      <c r="AT94" t="e">
        <v>#VALUE!</v>
      </c>
      <c r="AU94" t="e">
        <v>#VALUE!</v>
      </c>
      <c r="AV94" t="s">
        <v>2002</v>
      </c>
    </row>
    <row r="95" spans="1:48" x14ac:dyDescent="0.25">
      <c r="A95" s="14">
        <v>9.7999999999999848E-10</v>
      </c>
      <c r="B95" t="s">
        <v>714</v>
      </c>
      <c r="C95" s="4">
        <v>8</v>
      </c>
      <c r="D95" s="4">
        <v>3</v>
      </c>
      <c r="E95" s="4">
        <v>5</v>
      </c>
      <c r="F95" s="4">
        <v>16</v>
      </c>
      <c r="G95" s="4">
        <v>1750</v>
      </c>
      <c r="H95" s="4">
        <v>1624.5</v>
      </c>
      <c r="I95" s="34">
        <v>19533.313298102814</v>
      </c>
      <c r="J95" s="35">
        <v>35.298761010700659</v>
      </c>
      <c r="K95" s="35">
        <v>22.704911516566888</v>
      </c>
      <c r="L95" s="35">
        <v>20.399396205252827</v>
      </c>
      <c r="M95" s="35">
        <v>14.669521441053908</v>
      </c>
      <c r="N95" s="4">
        <v>0.63100000000000001</v>
      </c>
      <c r="O95" s="4">
        <v>-38.258317025440313</v>
      </c>
      <c r="P95" s="35">
        <v>1.7060618651540655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714</v>
      </c>
      <c r="AP95" t="s">
        <v>1270</v>
      </c>
      <c r="AQ95" s="22">
        <v>-129.30336312837284</v>
      </c>
      <c r="AR95" s="21">
        <v>-127.35243423744093</v>
      </c>
      <c r="AS95">
        <v>7.7254539858417903</v>
      </c>
      <c r="AT95">
        <v>129.30336312837284</v>
      </c>
      <c r="AU95">
        <v>127.35243423744093</v>
      </c>
      <c r="AV95" t="s">
        <v>2003</v>
      </c>
    </row>
    <row r="96" spans="1:48" x14ac:dyDescent="0.25">
      <c r="A96" s="14">
        <v>9.8999999999999844E-10</v>
      </c>
      <c r="B96" t="s">
        <v>1090</v>
      </c>
      <c r="C96" s="4">
        <v>2</v>
      </c>
      <c r="D96" s="4">
        <v>6</v>
      </c>
      <c r="E96" s="4">
        <v>9</v>
      </c>
      <c r="F96" s="4">
        <v>17</v>
      </c>
      <c r="G96" s="4">
        <v>9862.5</v>
      </c>
      <c r="H96" s="4">
        <v>11685</v>
      </c>
      <c r="I96" s="34">
        <v>11793.632484432996</v>
      </c>
      <c r="J96" s="35" t="s">
        <v>1234</v>
      </c>
      <c r="K96" s="35" t="s">
        <v>1234</v>
      </c>
      <c r="L96" s="35">
        <v>28.874991948470207</v>
      </c>
      <c r="M96" s="35">
        <v>26.308841912519878</v>
      </c>
      <c r="N96" s="4">
        <v>2.3149999999999999</v>
      </c>
      <c r="O96" s="4">
        <v>-12.608531521328805</v>
      </c>
      <c r="P96" s="35">
        <v>1.0500641848523748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 xml:space="preserve"> </v>
      </c>
      <c r="V96" s="37" t="str">
        <f t="shared" si="38"/>
        <v xml:space="preserve"> </v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 t="str">
        <f t="shared" si="44"/>
        <v xml:space="preserve"> </v>
      </c>
      <c r="AH96" s="38" t="str">
        <f t="shared" si="45"/>
        <v xml:space="preserve"> </v>
      </c>
      <c r="AI96" s="1" t="str">
        <f t="shared" si="29"/>
        <v xml:space="preserve"> 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1090</v>
      </c>
      <c r="AP96" t="s">
        <v>1237</v>
      </c>
      <c r="AQ96" s="22" t="e">
        <v>#VALUE!</v>
      </c>
      <c r="AR96" s="21">
        <v>-221.81343222211544</v>
      </c>
      <c r="AS96">
        <v>-15.596919127086007</v>
      </c>
      <c r="AT96" t="e">
        <v>#VALUE!</v>
      </c>
      <c r="AU96">
        <v>221.81343222211544</v>
      </c>
      <c r="AV96" t="s">
        <v>2004</v>
      </c>
    </row>
    <row r="97" spans="1:48" x14ac:dyDescent="0.25">
      <c r="A97" s="14">
        <v>9.9999999999999841E-10</v>
      </c>
      <c r="B97" t="s">
        <v>712</v>
      </c>
      <c r="C97" s="4">
        <v>8</v>
      </c>
      <c r="D97" s="4">
        <v>2</v>
      </c>
      <c r="E97" s="4">
        <v>9</v>
      </c>
      <c r="F97" s="4">
        <v>19</v>
      </c>
      <c r="G97" s="4">
        <v>1715</v>
      </c>
      <c r="H97" s="4">
        <v>1508.5</v>
      </c>
      <c r="I97" s="34">
        <v>21553.589327672969</v>
      </c>
      <c r="J97" s="35">
        <v>18.284848484848485</v>
      </c>
      <c r="K97" s="35">
        <v>18.152827918170878</v>
      </c>
      <c r="L97" s="35">
        <v>13.454530411424347</v>
      </c>
      <c r="M97" s="35">
        <v>13.428942072513083</v>
      </c>
      <c r="N97" s="4">
        <v>0.83100000000000007</v>
      </c>
      <c r="O97" s="4">
        <v>-0.59808612440190112</v>
      </c>
      <c r="P97" s="35">
        <v>5.3762015246934043</v>
      </c>
      <c r="Q97" s="36" t="str">
        <f t="shared" si="33"/>
        <v xml:space="preserve"> </v>
      </c>
      <c r="R97" s="36" t="str">
        <f t="shared" si="34"/>
        <v xml:space="preserve"> </v>
      </c>
      <c r="S97" s="37">
        <f t="shared" si="35"/>
        <v>0.13689095227610207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/>
      </c>
      <c r="X97" s="37" t="str">
        <f t="shared" si="40"/>
        <v/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30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5.3762015256934044</v>
      </c>
      <c r="AH97" s="38" t="str">
        <f t="shared" si="45"/>
        <v xml:space="preserve"> </v>
      </c>
      <c r="AI97" s="1">
        <f t="shared" si="29"/>
        <v>20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712</v>
      </c>
      <c r="AP97" t="s">
        <v>1246</v>
      </c>
      <c r="AQ97" s="22">
        <v>-18.779728574537447</v>
      </c>
      <c r="AR97" s="21">
        <v>-49.95150884766548</v>
      </c>
      <c r="AS97">
        <v>13.689095127610207</v>
      </c>
      <c r="AT97">
        <v>18.779728574537447</v>
      </c>
      <c r="AU97">
        <v>49.95150884766548</v>
      </c>
      <c r="AV97" t="s">
        <v>2005</v>
      </c>
    </row>
    <row r="98" spans="1:48" x14ac:dyDescent="0.25">
      <c r="A98" s="14">
        <v>1.0099999999999984E-9</v>
      </c>
      <c r="B98" t="s">
        <v>703</v>
      </c>
      <c r="C98" s="4">
        <v>12</v>
      </c>
      <c r="D98" s="4">
        <v>5</v>
      </c>
      <c r="E98" s="4">
        <v>9</v>
      </c>
      <c r="F98" s="4">
        <v>26</v>
      </c>
      <c r="G98" s="4">
        <v>500</v>
      </c>
      <c r="H98" s="4">
        <v>471.5</v>
      </c>
      <c r="I98" s="34">
        <v>20403.885476866391</v>
      </c>
      <c r="J98" s="35">
        <v>18.523599203528565</v>
      </c>
      <c r="K98" s="35">
        <v>10.615330249641167</v>
      </c>
      <c r="L98" s="35" t="s">
        <v>1234</v>
      </c>
      <c r="M98" s="35" t="s">
        <v>1234</v>
      </c>
      <c r="N98" s="4">
        <v>0.34900000000000003</v>
      </c>
      <c r="O98" s="4">
        <v>-53.896961690885071</v>
      </c>
      <c r="P98" s="35">
        <v>3.4340148740709773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3.4340148750809774</v>
      </c>
      <c r="AH98" s="38" t="str">
        <f t="shared" si="45"/>
        <v xml:space="preserve"> </v>
      </c>
      <c r="AI98" s="1">
        <f t="shared" si="29"/>
        <v>42</v>
      </c>
      <c r="AJ98" s="1" t="str">
        <f t="shared" si="30"/>
        <v xml:space="preserve"> </v>
      </c>
      <c r="AK98" s="25" t="str">
        <f t="shared" si="46"/>
        <v xml:space="preserve"> </v>
      </c>
      <c r="AL98" s="25">
        <f t="shared" si="47"/>
        <v>-53.89696168987507</v>
      </c>
      <c r="AM98" s="1" t="str">
        <f t="shared" si="31"/>
        <v xml:space="preserve"> </v>
      </c>
      <c r="AN98" s="1">
        <f t="shared" si="32"/>
        <v>4</v>
      </c>
      <c r="AO98" t="s">
        <v>703</v>
      </c>
      <c r="AP98" t="s">
        <v>1239</v>
      </c>
      <c r="AQ98" s="22">
        <v>-20.330670907217694</v>
      </c>
      <c r="AR98" s="21" t="e">
        <v>#VALUE!</v>
      </c>
      <c r="AS98">
        <v>6.0445387062566303</v>
      </c>
      <c r="AT98">
        <v>20.330670907217694</v>
      </c>
      <c r="AU98" t="e">
        <v>#VALUE!</v>
      </c>
      <c r="AV98" t="s">
        <v>2006</v>
      </c>
    </row>
    <row r="99" spans="1:48" x14ac:dyDescent="0.25">
      <c r="A99" s="14">
        <v>1.0199999999999983E-9</v>
      </c>
      <c r="B99" t="s">
        <v>740</v>
      </c>
      <c r="C99" s="4">
        <v>11</v>
      </c>
      <c r="D99" s="4">
        <v>1</v>
      </c>
      <c r="E99" s="4">
        <v>8</v>
      </c>
      <c r="F99" s="4">
        <v>20</v>
      </c>
      <c r="G99" s="4">
        <v>1218</v>
      </c>
      <c r="H99" s="4">
        <v>1180.5</v>
      </c>
      <c r="I99" s="34">
        <v>8708.7139400671713</v>
      </c>
      <c r="J99" s="35">
        <v>23.469184890656063</v>
      </c>
      <c r="K99" s="35">
        <v>21.581352833638025</v>
      </c>
      <c r="L99" s="35" t="s">
        <v>1234</v>
      </c>
      <c r="M99" s="35" t="s">
        <v>1234</v>
      </c>
      <c r="N99" s="4">
        <v>0.503</v>
      </c>
      <c r="O99" s="4">
        <v>55.246913580246911</v>
      </c>
      <c r="P99" s="35">
        <v>3.9220669207962731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 xml:space="preserve"> </v>
      </c>
      <c r="X99" s="37" t="str">
        <f t="shared" si="40"/>
        <v xml:space="preserve"> </v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3.9220669218162731</v>
      </c>
      <c r="AH99" s="38" t="str">
        <f t="shared" si="45"/>
        <v xml:space="preserve"> </v>
      </c>
      <c r="AI99" s="1">
        <f t="shared" si="29"/>
        <v>34</v>
      </c>
      <c r="AJ99" s="1" t="str">
        <f t="shared" si="30"/>
        <v xml:space="preserve"> </v>
      </c>
      <c r="AK99" s="25">
        <f t="shared" si="46"/>
        <v>55.246913581266909</v>
      </c>
      <c r="AL99" s="25" t="str">
        <f t="shared" si="47"/>
        <v xml:space="preserve"> </v>
      </c>
      <c r="AM99" s="1">
        <f t="shared" si="31"/>
        <v>5</v>
      </c>
      <c r="AN99" s="1" t="str">
        <f t="shared" si="32"/>
        <v xml:space="preserve"> </v>
      </c>
      <c r="AO99" t="s">
        <v>740</v>
      </c>
      <c r="AP99" t="s">
        <v>1239</v>
      </c>
      <c r="AQ99" s="22">
        <v>-52.457561433321452</v>
      </c>
      <c r="AR99" s="21" t="e">
        <v>#VALUE!</v>
      </c>
      <c r="AS99">
        <v>3.1766200762388896</v>
      </c>
      <c r="AT99">
        <v>52.457561433321452</v>
      </c>
      <c r="AU99" t="e">
        <v>#VALUE!</v>
      </c>
      <c r="AV99" t="s">
        <v>2007</v>
      </c>
    </row>
    <row r="100" spans="1:48" x14ac:dyDescent="0.25">
      <c r="A100" s="14">
        <v>1.0299999999999983E-9</v>
      </c>
      <c r="B100" t="s">
        <v>748</v>
      </c>
      <c r="C100" s="4">
        <v>1</v>
      </c>
      <c r="D100" s="4">
        <v>2</v>
      </c>
      <c r="E100" s="4">
        <v>11</v>
      </c>
      <c r="F100" s="4">
        <v>14</v>
      </c>
      <c r="G100" s="4">
        <v>2440</v>
      </c>
      <c r="H100" s="4">
        <v>2329</v>
      </c>
      <c r="I100" s="34">
        <v>7627.9494270871519</v>
      </c>
      <c r="J100" s="35">
        <v>17.226331360946745</v>
      </c>
      <c r="K100" s="35">
        <v>22.18095238095238</v>
      </c>
      <c r="L100" s="35">
        <v>12.870010741138561</v>
      </c>
      <c r="M100" s="35">
        <v>14.072788218395193</v>
      </c>
      <c r="N100" s="4">
        <v>1.05</v>
      </c>
      <c r="O100" s="4">
        <v>-28.082191780821912</v>
      </c>
      <c r="P100" s="35">
        <v>4.3537999141262347</v>
      </c>
      <c r="Q100" s="36" t="str">
        <f t="shared" si="33"/>
        <v xml:space="preserve"> </v>
      </c>
      <c r="R100" s="36" t="str">
        <f t="shared" si="34"/>
        <v xml:space="preserve"> </v>
      </c>
      <c r="S100" s="37" t="str">
        <f t="shared" si="35"/>
        <v/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 t="str">
        <f t="shared" ref="AC100:AC107" si="50">IF(ISERROR((RANK(S100,S$7:S$184,0)))=TRUE," ",((RANK(S100,S$7:S$184,0))))</f>
        <v xml:space="preserve"> 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4.3537999151562348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30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748</v>
      </c>
      <c r="AP100" t="s">
        <v>1246</v>
      </c>
      <c r="AQ100" s="22">
        <v>-11.903523022561791</v>
      </c>
      <c r="AR100" s="21">
        <v>-43.437003782808681</v>
      </c>
      <c r="AS100">
        <v>4.7659939888364145</v>
      </c>
      <c r="AT100">
        <v>11.903523022561791</v>
      </c>
      <c r="AU100">
        <v>43.437003782808681</v>
      </c>
      <c r="AV100" t="s">
        <v>2008</v>
      </c>
    </row>
    <row r="101" spans="1:48" x14ac:dyDescent="0.25">
      <c r="A101" s="14">
        <v>1.0399999999999983E-9</v>
      </c>
      <c r="B101" t="s">
        <v>709</v>
      </c>
      <c r="C101" s="4">
        <v>12</v>
      </c>
      <c r="D101" s="4">
        <v>2</v>
      </c>
      <c r="E101" s="4">
        <v>5</v>
      </c>
      <c r="F101" s="4">
        <v>19</v>
      </c>
      <c r="G101" s="4">
        <v>290</v>
      </c>
      <c r="H101" s="4">
        <v>242.1</v>
      </c>
      <c r="I101" s="34">
        <v>32508.85474865049</v>
      </c>
      <c r="J101" s="35">
        <v>14.157894736842103</v>
      </c>
      <c r="K101" s="35">
        <v>21.616071428571427</v>
      </c>
      <c r="L101" s="35">
        <v>7.2942465008162634</v>
      </c>
      <c r="M101" s="35">
        <v>9.497595014618847</v>
      </c>
      <c r="N101" s="4">
        <v>0.112</v>
      </c>
      <c r="O101" s="4">
        <v>-37.430167597765355</v>
      </c>
      <c r="P101" s="35">
        <v>4.5435770342833539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0.197852128260157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-0.18705206703054988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13</v>
      </c>
      <c r="AC101" s="1">
        <f t="shared" si="50"/>
        <v>14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4.543577035323354</v>
      </c>
      <c r="AH101" s="38" t="str">
        <f t="shared" si="45"/>
        <v xml:space="preserve"> </v>
      </c>
      <c r="AI101" s="1">
        <f t="shared" si="53"/>
        <v>26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709</v>
      </c>
      <c r="AP101" t="s">
        <v>1235</v>
      </c>
      <c r="AQ101" s="22">
        <v>8.0292683079942755</v>
      </c>
      <c r="AR101" s="21">
        <v>18.705206703054987</v>
      </c>
      <c r="AS101">
        <v>19.7852127220157</v>
      </c>
      <c r="AT101">
        <v>-8.0292683079942755</v>
      </c>
      <c r="AU101">
        <v>-18.705206703054987</v>
      </c>
      <c r="AV101" t="s">
        <v>2009</v>
      </c>
    </row>
    <row r="102" spans="1:48" x14ac:dyDescent="0.25">
      <c r="A102" s="14">
        <v>1.0499999999999982E-9</v>
      </c>
      <c r="B102" t="s">
        <v>733</v>
      </c>
      <c r="C102" s="4">
        <v>13</v>
      </c>
      <c r="D102" s="4">
        <v>1</v>
      </c>
      <c r="E102" s="4">
        <v>5</v>
      </c>
      <c r="F102" s="4">
        <v>19</v>
      </c>
      <c r="G102" s="4">
        <v>179.5</v>
      </c>
      <c r="H102" s="4">
        <v>162.19999999999999</v>
      </c>
      <c r="I102" s="34">
        <v>8107.1298263531153</v>
      </c>
      <c r="J102" s="35">
        <v>26.590163934426229</v>
      </c>
      <c r="K102" s="35">
        <v>10.95945945945946</v>
      </c>
      <c r="L102" s="35">
        <v>18.473229202037352</v>
      </c>
      <c r="M102" s="35">
        <v>7.8821437988797669</v>
      </c>
      <c r="N102" s="4">
        <v>6.0999999999999999E-2</v>
      </c>
      <c r="O102" s="4">
        <v>-69.801980198019805</v>
      </c>
      <c r="P102" s="35">
        <v>4.808877928483354</v>
      </c>
      <c r="Q102" s="36" t="str">
        <f t="shared" si="33"/>
        <v xml:space="preserve"> </v>
      </c>
      <c r="R102" s="36" t="str">
        <f t="shared" si="34"/>
        <v xml:space="preserve"> </v>
      </c>
      <c r="S102" s="37">
        <f t="shared" si="35"/>
        <v>0.10665844741251554</v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>
        <f t="shared" si="50"/>
        <v>43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4.8088779295333541</v>
      </c>
      <c r="AH102" s="38" t="str">
        <f t="shared" si="45"/>
        <v xml:space="preserve"> </v>
      </c>
      <c r="AI102" s="1">
        <f t="shared" si="53"/>
        <v>23</v>
      </c>
      <c r="AJ102" s="1" t="str">
        <f t="shared" si="54"/>
        <v xml:space="preserve"> </v>
      </c>
      <c r="AK102" s="25" t="str">
        <f t="shared" si="46"/>
        <v xml:space="preserve"> </v>
      </c>
      <c r="AL102" s="25">
        <f t="shared" si="47"/>
        <v>-69.801980196969808</v>
      </c>
      <c r="AM102" s="1" t="str">
        <f t="shared" si="55"/>
        <v xml:space="preserve"> </v>
      </c>
      <c r="AN102" s="1">
        <f t="shared" si="56"/>
        <v>9</v>
      </c>
      <c r="AO102" t="s">
        <v>733</v>
      </c>
      <c r="AP102" t="s">
        <v>1244</v>
      </c>
      <c r="AQ102" s="22">
        <v>-72.731672209411457</v>
      </c>
      <c r="AR102" s="21">
        <v>-105.8851931229166</v>
      </c>
      <c r="AS102">
        <v>10.665844636251553</v>
      </c>
      <c r="AT102">
        <v>72.731672209411457</v>
      </c>
      <c r="AU102">
        <v>105.8851931229166</v>
      </c>
      <c r="AV102" t="s">
        <v>2010</v>
      </c>
    </row>
    <row r="103" spans="1:48" x14ac:dyDescent="0.25">
      <c r="A103" s="14">
        <v>1.0599999999999982E-9</v>
      </c>
      <c r="B103" t="s">
        <v>690</v>
      </c>
      <c r="C103" s="4">
        <v>12</v>
      </c>
      <c r="D103" s="4">
        <v>4</v>
      </c>
      <c r="E103" s="4">
        <v>7</v>
      </c>
      <c r="F103" s="4">
        <v>23</v>
      </c>
      <c r="G103" s="4">
        <v>4875</v>
      </c>
      <c r="H103" s="4">
        <v>4353</v>
      </c>
      <c r="I103" s="34">
        <v>156841.17432740403</v>
      </c>
      <c r="J103" s="35">
        <v>19.736625974939315</v>
      </c>
      <c r="K103" s="35">
        <v>19.256001147584154</v>
      </c>
      <c r="L103" s="35">
        <v>13.419934914999693</v>
      </c>
      <c r="M103" s="35">
        <v>13.324851534766958</v>
      </c>
      <c r="N103" s="4">
        <v>2.484</v>
      </c>
      <c r="O103" s="4">
        <v>-1.035856573705189</v>
      </c>
      <c r="P103" s="35">
        <v>3.4757224412890588</v>
      </c>
      <c r="Q103" s="36" t="str">
        <f t="shared" si="33"/>
        <v xml:space="preserve"> </v>
      </c>
      <c r="R103" s="36" t="str">
        <f t="shared" si="34"/>
        <v xml:space="preserve"> </v>
      </c>
      <c r="S103" s="37">
        <f t="shared" si="35"/>
        <v>0.11991729947488619</v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>
        <f t="shared" si="50"/>
        <v>37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3.4757224423490589</v>
      </c>
      <c r="AH103" s="38" t="str">
        <f t="shared" si="45"/>
        <v xml:space="preserve"> </v>
      </c>
      <c r="AI103" s="1">
        <f t="shared" si="53"/>
        <v>41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690</v>
      </c>
      <c r="AP103" t="s">
        <v>1235</v>
      </c>
      <c r="AQ103" s="22">
        <v>-28.210582560913309</v>
      </c>
      <c r="AR103" s="21">
        <v>-49.565940066773216</v>
      </c>
      <c r="AS103">
        <v>11.991729841488619</v>
      </c>
      <c r="AT103">
        <v>28.210582560913309</v>
      </c>
      <c r="AU103">
        <v>49.565940066773216</v>
      </c>
      <c r="AV103" t="s">
        <v>2011</v>
      </c>
    </row>
    <row r="104" spans="1:48" x14ac:dyDescent="0.25">
      <c r="A104" s="14">
        <v>1.0699999999999982E-9</v>
      </c>
      <c r="B104" t="s">
        <v>741</v>
      </c>
      <c r="C104" s="4">
        <v>6</v>
      </c>
      <c r="D104" s="4">
        <v>3</v>
      </c>
      <c r="E104" s="4">
        <v>7</v>
      </c>
      <c r="F104" s="4">
        <v>16</v>
      </c>
      <c r="G104" s="4">
        <v>969</v>
      </c>
      <c r="H104" s="4">
        <v>926.4</v>
      </c>
      <c r="I104" s="34">
        <v>8661.2578063062301</v>
      </c>
      <c r="J104" s="35">
        <v>15.44</v>
      </c>
      <c r="K104" s="35">
        <v>19.879828326180256</v>
      </c>
      <c r="L104" s="35">
        <v>12.603504430990611</v>
      </c>
      <c r="M104" s="35">
        <v>14.22199405940594</v>
      </c>
      <c r="N104" s="4">
        <v>0.46600000000000003</v>
      </c>
      <c r="O104" s="4">
        <v>-26.031746031746028</v>
      </c>
      <c r="P104" s="35">
        <v>4.6632124352331612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4.6632124363031613</v>
      </c>
      <c r="AH104" s="38" t="str">
        <f t="shared" si="45"/>
        <v xml:space="preserve"> </v>
      </c>
      <c r="AI104" s="1">
        <f t="shared" si="53"/>
        <v>24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741</v>
      </c>
      <c r="AP104" t="s">
        <v>1246</v>
      </c>
      <c r="AQ104" s="22">
        <v>-0.29938233891004806</v>
      </c>
      <c r="AR104" s="21">
        <v>-40.466775755364793</v>
      </c>
      <c r="AS104">
        <v>4.5984455958549164</v>
      </c>
      <c r="AT104">
        <v>0.29938233891004806</v>
      </c>
      <c r="AU104">
        <v>40.466775755364793</v>
      </c>
      <c r="AV104" t="s">
        <v>2012</v>
      </c>
    </row>
    <row r="105" spans="1:48" x14ac:dyDescent="0.25">
      <c r="A105" s="14">
        <v>1.0799999999999981E-9</v>
      </c>
      <c r="B105" t="s">
        <v>689</v>
      </c>
      <c r="C105" s="4">
        <v>23</v>
      </c>
      <c r="D105" s="4">
        <v>2</v>
      </c>
      <c r="E105" s="4">
        <v>1</v>
      </c>
      <c r="F105" s="4">
        <v>26</v>
      </c>
      <c r="G105" s="4">
        <v>170</v>
      </c>
      <c r="H105" s="4">
        <v>127.92</v>
      </c>
      <c r="I105" s="34">
        <v>47064.519379277699</v>
      </c>
      <c r="J105" s="35">
        <v>21.828824564285743</v>
      </c>
      <c r="K105" s="35">
        <v>18.710421055102067</v>
      </c>
      <c r="L105" s="35">
        <v>7.241712203306526</v>
      </c>
      <c r="M105" s="35">
        <v>7.3630158523195171</v>
      </c>
      <c r="N105" s="4">
        <v>7.6999999999999999E-2</v>
      </c>
      <c r="O105" s="4">
        <v>37.499999999999993</v>
      </c>
      <c r="P105" s="35">
        <v>6.3163633695774939</v>
      </c>
      <c r="Q105" s="36">
        <f t="shared" si="33"/>
        <v>88.461538462618464</v>
      </c>
      <c r="R105" s="36" t="str">
        <f t="shared" si="34"/>
        <v xml:space="preserve"> </v>
      </c>
      <c r="S105" s="37">
        <f t="shared" si="35"/>
        <v>0.32895559832828003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>
        <f t="shared" si="40"/>
        <v>-0.19290704445224294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>
        <f t="shared" si="42"/>
        <v>12</v>
      </c>
      <c r="AC105" s="1">
        <f t="shared" si="50"/>
        <v>2</v>
      </c>
      <c r="AD105" s="1" t="str">
        <f t="shared" si="43"/>
        <v xml:space="preserve"> </v>
      </c>
      <c r="AE105" s="1">
        <f t="shared" si="51"/>
        <v>2</v>
      </c>
      <c r="AF105" s="1" t="str">
        <f t="shared" si="52"/>
        <v xml:space="preserve"> </v>
      </c>
      <c r="AG105" s="38">
        <f t="shared" si="44"/>
        <v>6.316363370657494</v>
      </c>
      <c r="AH105" s="38" t="str">
        <f t="shared" si="45"/>
        <v xml:space="preserve"> </v>
      </c>
      <c r="AI105" s="1">
        <f t="shared" si="53"/>
        <v>12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689</v>
      </c>
      <c r="AP105" t="s">
        <v>1328</v>
      </c>
      <c r="AQ105" s="22">
        <v>-41.801659390044499</v>
      </c>
      <c r="AR105" s="21">
        <v>19.290704445224293</v>
      </c>
      <c r="AS105">
        <v>32.895559724828004</v>
      </c>
      <c r="AT105">
        <v>41.801659390044499</v>
      </c>
      <c r="AU105">
        <v>-19.290704445224293</v>
      </c>
      <c r="AV105" t="s">
        <v>2013</v>
      </c>
    </row>
    <row r="106" spans="1:48" x14ac:dyDescent="0.25">
      <c r="A106" s="14">
        <v>1.0899999999999981E-9</v>
      </c>
      <c r="B106" t="s">
        <v>706</v>
      </c>
      <c r="C106" s="4">
        <v>13</v>
      </c>
      <c r="D106" s="4">
        <v>3</v>
      </c>
      <c r="E106" s="4">
        <v>9</v>
      </c>
      <c r="F106" s="4">
        <v>25</v>
      </c>
      <c r="G106" s="4">
        <v>900</v>
      </c>
      <c r="H106" s="4">
        <v>794.6</v>
      </c>
      <c r="I106" s="34">
        <v>13349.699562069054</v>
      </c>
      <c r="J106" s="35">
        <v>13.98943661971831</v>
      </c>
      <c r="K106" s="35">
        <v>10.855191256830603</v>
      </c>
      <c r="L106" s="35">
        <v>9.6037788146163443</v>
      </c>
      <c r="M106" s="35">
        <v>8.4207790233327469</v>
      </c>
      <c r="N106" s="4">
        <v>0.56800000000000006</v>
      </c>
      <c r="O106" s="4">
        <v>-39.251336898395714</v>
      </c>
      <c r="P106" s="35">
        <v>3.8635791593254463</v>
      </c>
      <c r="Q106" s="36" t="str">
        <f t="shared" si="33"/>
        <v xml:space="preserve"> </v>
      </c>
      <c r="R106" s="36" t="str">
        <f t="shared" si="34"/>
        <v xml:space="preserve"> </v>
      </c>
      <c r="S106" s="37">
        <f t="shared" si="35"/>
        <v>0.13264535724403972</v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>
        <f t="shared" si="50"/>
        <v>34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3.8635791604154464</v>
      </c>
      <c r="AH106" s="38" t="str">
        <f t="shared" si="45"/>
        <v xml:space="preserve"> </v>
      </c>
      <c r="AI106" s="1">
        <f t="shared" si="53"/>
        <v>35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706</v>
      </c>
      <c r="AP106" t="s">
        <v>1328</v>
      </c>
      <c r="AQ106" s="22">
        <v>9.123584700318899</v>
      </c>
      <c r="AR106" s="21">
        <v>-7.0346626641212051</v>
      </c>
      <c r="AS106">
        <v>13.264535615403972</v>
      </c>
      <c r="AT106">
        <v>-9.123584700318899</v>
      </c>
      <c r="AU106">
        <v>7.0346626641212051</v>
      </c>
      <c r="AV106" t="s">
        <v>2014</v>
      </c>
    </row>
    <row r="107" spans="1:48" x14ac:dyDescent="0.25">
      <c r="A107">
        <v>1.0999999999999981E-9</v>
      </c>
      <c r="B107" t="s">
        <v>727</v>
      </c>
      <c r="C107" s="3">
        <v>13</v>
      </c>
      <c r="D107" s="3">
        <v>5</v>
      </c>
      <c r="E107" s="3">
        <v>8</v>
      </c>
      <c r="F107" s="3">
        <v>26</v>
      </c>
      <c r="G107" s="4">
        <v>3350</v>
      </c>
      <c r="H107" s="4">
        <v>3181</v>
      </c>
      <c r="I107" s="5">
        <v>8802.8901305939144</v>
      </c>
      <c r="J107" s="4">
        <v>18.537296037296038</v>
      </c>
      <c r="K107" s="4" t="s">
        <v>1234</v>
      </c>
      <c r="L107" s="4">
        <v>13.074979431366241</v>
      </c>
      <c r="M107" s="4" t="s">
        <v>1234</v>
      </c>
      <c r="N107" s="4">
        <v>-2.8340000000000001</v>
      </c>
      <c r="O107" s="4" t="s">
        <v>119</v>
      </c>
      <c r="P107" s="4">
        <v>0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727</v>
      </c>
      <c r="AP107" t="s">
        <v>1244</v>
      </c>
      <c r="AQ107">
        <v>-20.419646552740755</v>
      </c>
      <c r="AR107">
        <v>-45.7213915262912</v>
      </c>
      <c r="AS107">
        <v>5.3127947186419444</v>
      </c>
      <c r="AT107">
        <v>20.419646552740755</v>
      </c>
      <c r="AU107">
        <v>45.7213915262912</v>
      </c>
      <c r="AV107" t="s">
        <v>2015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861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1058</v>
      </c>
      <c r="P2" s="2" t="s">
        <v>25</v>
      </c>
    </row>
    <row r="3" spans="1:48" x14ac:dyDescent="0.25">
      <c r="B3" s="24">
        <f ca="1">NOW()</f>
        <v>44218.335084375001</v>
      </c>
      <c r="J3" t="s">
        <v>87</v>
      </c>
      <c r="K3" t="s">
        <v>86</v>
      </c>
      <c r="L3" t="s">
        <v>88</v>
      </c>
      <c r="M3" t="s">
        <v>89</v>
      </c>
      <c r="P3" s="184" t="s">
        <v>1146</v>
      </c>
    </row>
    <row r="4" spans="1:48" x14ac:dyDescent="0.25">
      <c r="B4" s="28"/>
      <c r="C4" s="194" t="s">
        <v>12</v>
      </c>
      <c r="D4" s="194"/>
      <c r="E4" s="194"/>
      <c r="F4" s="194"/>
      <c r="G4" s="28" t="s">
        <v>13</v>
      </c>
      <c r="H4" s="28" t="s">
        <v>14</v>
      </c>
      <c r="I4" s="28" t="s">
        <v>150</v>
      </c>
      <c r="J4" s="29" t="s">
        <v>807</v>
      </c>
      <c r="K4" s="29" t="s">
        <v>1097</v>
      </c>
      <c r="L4" s="29" t="s">
        <v>807</v>
      </c>
      <c r="M4" s="29" t="s">
        <v>1097</v>
      </c>
      <c r="N4" s="28" t="s">
        <v>26</v>
      </c>
      <c r="O4" s="28" t="s">
        <v>27</v>
      </c>
      <c r="P4" s="29" t="s">
        <v>1097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806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10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861</v>
      </c>
      <c r="C6" s="31"/>
      <c r="D6" s="31"/>
      <c r="E6" s="31"/>
      <c r="F6" s="31"/>
      <c r="G6" s="32"/>
      <c r="H6" s="32"/>
      <c r="I6" s="33"/>
      <c r="J6" s="32">
        <v>17.190281190589232</v>
      </c>
      <c r="K6" s="32">
        <v>15.141619522090844</v>
      </c>
      <c r="L6" s="32">
        <v>11.940564062694184</v>
      </c>
      <c r="M6" s="32">
        <v>11.051689401649169</v>
      </c>
      <c r="N6" s="32"/>
      <c r="O6" s="32"/>
      <c r="P6" s="32">
        <v>2.972501166542012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985</v>
      </c>
      <c r="C7" s="4">
        <v>22</v>
      </c>
      <c r="D7" s="4">
        <v>1</v>
      </c>
      <c r="E7" s="4">
        <v>3</v>
      </c>
      <c r="F7" s="4">
        <v>26</v>
      </c>
      <c r="G7" s="4">
        <v>41.249336242675781</v>
      </c>
      <c r="H7" s="4">
        <v>29.92</v>
      </c>
      <c r="I7" s="34">
        <v>41990.155528056181</v>
      </c>
      <c r="J7" s="35">
        <v>20.69498242411527</v>
      </c>
      <c r="K7" s="35">
        <v>16.734922002775001</v>
      </c>
      <c r="L7" s="35">
        <v>7.7637209213558274</v>
      </c>
      <c r="M7" s="35">
        <v>6.711786458942365</v>
      </c>
      <c r="N7" s="4">
        <v>1.141</v>
      </c>
      <c r="O7" s="4">
        <v>123.72549019607844</v>
      </c>
      <c r="P7" s="35">
        <v>1.4864708949378467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84.615384615484615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0.37865428628568787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-0.3498028333843991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31</v>
      </c>
      <c r="AC7" s="1">
        <f t="shared" ref="AC7:AC10" si="1">IF(ISERROR((RANK(S7,S$7:S$184,0)))=TRUE," ",((RANK(S7,S$7:S$184,0))))</f>
        <v>19</v>
      </c>
      <c r="AD7" s="1" t="str">
        <f>IF(ISERROR((RANK(T7,T$7:T$184,1)))=TRUE," ",((RANK(T7,T$7:T$184,1))))</f>
        <v xml:space="preserve"> </v>
      </c>
      <c r="AE7" s="1">
        <f t="shared" ref="AE7:AF10" si="2">IF(ISERROR((RANK(Q7,Q$7:Q$184,0)))=TRUE," ",((RANK(Q7,Q$7:Q$184,0))))</f>
        <v>40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985</v>
      </c>
      <c r="AP7" t="s">
        <v>1241</v>
      </c>
      <c r="AQ7" s="22">
        <v>-20.387689966611354</v>
      </c>
      <c r="AR7" s="21">
        <v>34.980283338439911</v>
      </c>
      <c r="AS7">
        <v>37.865428618568785</v>
      </c>
      <c r="AT7">
        <v>20.387689966611354</v>
      </c>
      <c r="AU7">
        <v>-34.980283338439911</v>
      </c>
      <c r="AV7" t="s">
        <v>2016</v>
      </c>
    </row>
    <row r="8" spans="1:48" x14ac:dyDescent="0.25">
      <c r="A8" s="14">
        <v>1.1000000000000001E-10</v>
      </c>
      <c r="B8" t="s">
        <v>999</v>
      </c>
      <c r="C8" s="4">
        <v>13</v>
      </c>
      <c r="D8" s="4">
        <v>0</v>
      </c>
      <c r="E8" s="4">
        <v>4</v>
      </c>
      <c r="F8" s="4">
        <v>17</v>
      </c>
      <c r="G8" s="4">
        <v>28.5</v>
      </c>
      <c r="H8" s="4">
        <v>22.03</v>
      </c>
      <c r="I8" s="34">
        <v>5820.6319437185975</v>
      </c>
      <c r="J8" s="35" t="s">
        <v>1234</v>
      </c>
      <c r="K8" s="35" t="s">
        <v>1234</v>
      </c>
      <c r="L8" s="35" t="s">
        <v>1234</v>
      </c>
      <c r="M8" s="35">
        <v>14.778434764885853</v>
      </c>
      <c r="N8" s="4">
        <v>-12.69</v>
      </c>
      <c r="O8" s="4" t="s">
        <v>119</v>
      </c>
      <c r="P8" s="35">
        <v>0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76.470588235404122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0.29369042226161146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 xml:space="preserve"> </v>
      </c>
      <c r="V8" s="37" t="str">
        <f t="shared" ref="V8:V24" si="9">IF(ISERROR((IF(((J8/$J$6-1))&lt;($V$5/100),((J8/$J$6-1)),"")))=TRUE," ",((IF(((J8/$J$6-1))&lt;($V$5/100),((J8/$J$6-1)),""))))</f>
        <v xml:space="preserve"> </v>
      </c>
      <c r="W8" s="37" t="str">
        <f t="shared" ref="W8:W24" si="10">IF(ISERROR((IF(((L8/$L$6-1))&gt;($W$5/100),((L8/$L$6-1)),"")))=TRUE," ",((IF(((L8/$L$6-1))&gt;($W$5/100),((L8/$L$6-1)),""))))</f>
        <v xml:space="preserve"> </v>
      </c>
      <c r="X8" s="37" t="str">
        <f t="shared" ref="X8:X24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 t="str">
        <f t="shared" ref="AB8:AB24" si="13">IF(ISERROR((RANK(X8,X$7:X$184,1)))=TRUE," ",((RANK(X8,X$7:X$184,1))))</f>
        <v xml:space="preserve"> </v>
      </c>
      <c r="AC8" s="1">
        <f t="shared" si="1"/>
        <v>32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64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999</v>
      </c>
      <c r="AP8" t="s">
        <v>1237</v>
      </c>
      <c r="AQ8" s="22" t="e">
        <v>#VALUE!</v>
      </c>
      <c r="AR8" s="21" t="e">
        <v>#VALUE!</v>
      </c>
      <c r="AS8">
        <v>29.369042215161144</v>
      </c>
      <c r="AT8" t="e">
        <v>#VALUE!</v>
      </c>
      <c r="AU8" t="e">
        <v>#VALUE!</v>
      </c>
      <c r="AV8" t="s">
        <v>2017</v>
      </c>
    </row>
    <row r="9" spans="1:48" x14ac:dyDescent="0.25">
      <c r="A9" s="14">
        <v>1.2E-10</v>
      </c>
      <c r="B9" t="s">
        <v>1056</v>
      </c>
      <c r="C9" s="4">
        <v>1</v>
      </c>
      <c r="D9" s="4">
        <v>5</v>
      </c>
      <c r="E9" s="4">
        <v>12</v>
      </c>
      <c r="F9" s="4">
        <v>18</v>
      </c>
      <c r="G9" s="4">
        <v>11</v>
      </c>
      <c r="H9" s="4">
        <v>14.09</v>
      </c>
      <c r="I9" s="34">
        <v>1576.3757714764495</v>
      </c>
      <c r="J9" s="35" t="s">
        <v>1234</v>
      </c>
      <c r="K9" s="35" t="s">
        <v>1234</v>
      </c>
      <c r="L9" s="35" t="s">
        <v>1234</v>
      </c>
      <c r="M9" s="35" t="s">
        <v>1234</v>
      </c>
      <c r="N9" s="4">
        <v>-1.639</v>
      </c>
      <c r="O9" s="4">
        <v>87.342651942234923</v>
      </c>
      <c r="P9" s="35" t="s">
        <v>124</v>
      </c>
      <c r="Q9" s="36" t="str">
        <f t="shared" si="4"/>
        <v xml:space="preserve"> </v>
      </c>
      <c r="R9" s="36" t="str">
        <f t="shared" si="5"/>
        <v xml:space="preserve"> </v>
      </c>
      <c r="S9" s="37" t="str">
        <f t="shared" si="6"/>
        <v/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 t="str">
        <f t="shared" si="1"/>
        <v xml:space="preserve"> 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>
        <f t="shared" si="18"/>
        <v>87.342651942354919</v>
      </c>
      <c r="AL9" s="25" t="str">
        <f t="shared" si="19"/>
        <v xml:space="preserve"> </v>
      </c>
      <c r="AM9" s="1">
        <f t="shared" si="3"/>
        <v>5</v>
      </c>
      <c r="AN9" s="1" t="str">
        <f t="shared" si="3"/>
        <v xml:space="preserve"> </v>
      </c>
      <c r="AO9" t="s">
        <v>1056</v>
      </c>
      <c r="AP9" t="s">
        <v>1270</v>
      </c>
      <c r="AQ9" s="22" t="e">
        <v>#VALUE!</v>
      </c>
      <c r="AR9" s="21" t="e">
        <v>#VALUE!</v>
      </c>
      <c r="AS9">
        <v>-21.930447125621011</v>
      </c>
      <c r="AT9" t="e">
        <v>#VALUE!</v>
      </c>
      <c r="AU9" t="e">
        <v>#VALUE!</v>
      </c>
      <c r="AV9" t="s">
        <v>2018</v>
      </c>
    </row>
    <row r="10" spans="1:48" x14ac:dyDescent="0.25">
      <c r="A10" s="14">
        <v>1.2999999999999999E-10</v>
      </c>
      <c r="B10" t="s">
        <v>937</v>
      </c>
      <c r="C10" s="4">
        <v>5</v>
      </c>
      <c r="D10" s="4">
        <v>0</v>
      </c>
      <c r="E10" s="4">
        <v>3</v>
      </c>
      <c r="F10" s="4">
        <v>8</v>
      </c>
      <c r="G10" s="4">
        <v>45</v>
      </c>
      <c r="H10" s="4">
        <v>37.81</v>
      </c>
      <c r="I10" s="34">
        <v>3435.4057558743848</v>
      </c>
      <c r="J10" s="35">
        <v>13.266666666666667</v>
      </c>
      <c r="K10" s="35">
        <v>13.051432516396272</v>
      </c>
      <c r="L10" s="35">
        <v>8.9209118286381042</v>
      </c>
      <c r="M10" s="35">
        <v>8.6211138955426279</v>
      </c>
      <c r="N10" s="4">
        <v>2.85</v>
      </c>
      <c r="O10" s="4">
        <v>-9.9810486418193243</v>
      </c>
      <c r="P10" s="35">
        <v>4.8135413911663578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0.19016133311069283</v>
      </c>
      <c r="T10" s="37" t="str">
        <f t="shared" si="7"/>
        <v/>
      </c>
      <c r="U10" s="37" t="str">
        <f t="shared" si="8"/>
        <v/>
      </c>
      <c r="V10" s="37">
        <f t="shared" si="9"/>
        <v>-0.22824609326754564</v>
      </c>
      <c r="W10" s="37" t="str">
        <f t="shared" si="10"/>
        <v/>
      </c>
      <c r="X10" s="37">
        <f t="shared" si="11"/>
        <v>-0.25289025025964706</v>
      </c>
      <c r="Y10" s="1" t="str">
        <f t="shared" si="0"/>
        <v xml:space="preserve"> </v>
      </c>
      <c r="Z10" s="1">
        <f t="shared" si="12"/>
        <v>36</v>
      </c>
      <c r="AA10" s="1" t="str">
        <f t="shared" si="0"/>
        <v xml:space="preserve"> </v>
      </c>
      <c r="AB10" s="1">
        <f t="shared" si="13"/>
        <v>41</v>
      </c>
      <c r="AC10" s="1">
        <f t="shared" si="1"/>
        <v>60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4.8135413912963578</v>
      </c>
      <c r="AH10" s="38" t="str">
        <f t="shared" si="16"/>
        <v xml:space="preserve"> </v>
      </c>
      <c r="AI10" s="1">
        <f t="shared" si="17"/>
        <v>37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937</v>
      </c>
      <c r="AP10" t="s">
        <v>1246</v>
      </c>
      <c r="AQ10" s="22">
        <v>22.824609326754562</v>
      </c>
      <c r="AR10" s="21">
        <v>25.289025025964705</v>
      </c>
      <c r="AS10">
        <v>19.016133298069281</v>
      </c>
      <c r="AT10">
        <v>-22.824609326754562</v>
      </c>
      <c r="AU10">
        <v>-25.289025025964705</v>
      </c>
      <c r="AV10" t="s">
        <v>2019</v>
      </c>
    </row>
    <row r="11" spans="1:48" x14ac:dyDescent="0.25">
      <c r="A11" s="14">
        <v>1.3999999999999998E-10</v>
      </c>
      <c r="B11" t="s">
        <v>1006</v>
      </c>
      <c r="C11" s="4">
        <v>14</v>
      </c>
      <c r="D11" s="4">
        <v>2</v>
      </c>
      <c r="E11" s="4">
        <v>5</v>
      </c>
      <c r="F11" s="4">
        <v>21</v>
      </c>
      <c r="G11" s="4">
        <v>114.96649932861328</v>
      </c>
      <c r="H11" s="4">
        <v>89.53</v>
      </c>
      <c r="I11" s="34">
        <v>17165.232290498603</v>
      </c>
      <c r="J11" s="35">
        <v>37.744341872268656</v>
      </c>
      <c r="K11" s="35">
        <v>18.912582437068234</v>
      </c>
      <c r="L11" s="35">
        <v>12.318320037609711</v>
      </c>
      <c r="M11" s="35">
        <v>7.7435352854305819</v>
      </c>
      <c r="N11" s="4">
        <v>1.8720000000000001</v>
      </c>
      <c r="O11" s="4">
        <v>95.000000000000014</v>
      </c>
      <c r="P11" s="35">
        <v>1.9813916755896976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0.28411146365628825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4" si="22">IF(ISERROR((RANK(S11,S$7:S$184,0)))=TRUE," ",((RANK(S11,S$7:S$184,0))))</f>
        <v>36</v>
      </c>
      <c r="AD11" s="1" t="str">
        <f t="shared" si="14"/>
        <v xml:space="preserve"> </v>
      </c>
      <c r="AE11" s="1" t="str">
        <f t="shared" ref="AE11:AE24" si="23">IF(ISERROR((RANK(Q11,Q$7:Q$184,0)))=TRUE," ",((RANK(Q11,Q$7:Q$184,0))))</f>
        <v xml:space="preserve"> </v>
      </c>
      <c r="AF11" s="1" t="str">
        <f t="shared" ref="AF11:AF24" si="24">IF(ISERROR((RANK(R11,R$7:R$184,0)))=TRUE," ",((RANK(R11,R$7:R$184,0))))</f>
        <v xml:space="preserve"> </v>
      </c>
      <c r="AG11" s="38" t="str">
        <f t="shared" si="15"/>
        <v xml:space="preserve"> </v>
      </c>
      <c r="AH11" s="38" t="str">
        <f t="shared" si="16"/>
        <v xml:space="preserve"> </v>
      </c>
      <c r="AI11" s="1" t="str">
        <f t="shared" ref="AI11:AI24" si="25">IF(ISERROR((RANK(AG11,AG$7:AG$184,0)))=TRUE," ",((RANK(AG11,AG$7:AG$184,0))))</f>
        <v xml:space="preserve"> </v>
      </c>
      <c r="AJ11" s="1" t="str">
        <f t="shared" ref="AJ11:AJ24" si="26">IF(ISERROR((RANK(AH11,AH$7:AH$184,0)))=TRUE," ",((RANK(AH11,AH$7:AH$184,0))))</f>
        <v xml:space="preserve"> </v>
      </c>
      <c r="AK11" s="25">
        <f t="shared" si="18"/>
        <v>95.00000000014002</v>
      </c>
      <c r="AL11" s="25" t="str">
        <f t="shared" si="19"/>
        <v xml:space="preserve"> </v>
      </c>
      <c r="AM11" s="1">
        <f t="shared" ref="AM11:AM24" si="27">IF(ISERROR((RANK(AK11,AK$7:AK$184,0)))=TRUE," ",((RANK(AK11,AK$7:AK$184,0))))</f>
        <v>2</v>
      </c>
      <c r="AN11" s="1" t="str">
        <f t="shared" ref="AN11:AN24" si="28">IF(ISERROR((RANK(AL11,AL$7:AL$184,0)))=TRUE," ",((RANK(AL11,AL$7:AL$184,0))))</f>
        <v xml:space="preserve"> </v>
      </c>
      <c r="AO11" t="s">
        <v>1006</v>
      </c>
      <c r="AP11" t="s">
        <v>1241</v>
      </c>
      <c r="AQ11" s="22">
        <v>-119.56791429875899</v>
      </c>
      <c r="AR11" s="21">
        <v>-3.1636359298615302</v>
      </c>
      <c r="AS11">
        <v>28.411146351628823</v>
      </c>
      <c r="AT11">
        <v>119.56791429875899</v>
      </c>
      <c r="AU11">
        <v>3.1636359298615302</v>
      </c>
      <c r="AV11" t="s">
        <v>2020</v>
      </c>
    </row>
    <row r="12" spans="1:48" x14ac:dyDescent="0.25">
      <c r="A12" s="14">
        <v>1.4999999999999997E-10</v>
      </c>
      <c r="B12" t="s">
        <v>1052</v>
      </c>
      <c r="C12" s="4">
        <v>10</v>
      </c>
      <c r="D12" s="4">
        <v>1</v>
      </c>
      <c r="E12" s="4">
        <v>3</v>
      </c>
      <c r="F12" s="4">
        <v>14</v>
      </c>
      <c r="G12" s="4">
        <v>16.5</v>
      </c>
      <c r="H12" s="4">
        <v>10.199999999999999</v>
      </c>
      <c r="I12" s="34">
        <v>3161.6593217349</v>
      </c>
      <c r="J12" s="35">
        <v>21.072978592856547</v>
      </c>
      <c r="K12" s="35">
        <v>11.700403811731396</v>
      </c>
      <c r="L12" s="35">
        <v>7.9285405945619276</v>
      </c>
      <c r="M12" s="35">
        <v>5.0410850895009203</v>
      </c>
      <c r="N12" s="4">
        <v>0.38200000000000001</v>
      </c>
      <c r="O12" s="4">
        <v>81.904761904761912</v>
      </c>
      <c r="P12" s="35">
        <v>0.94411370800990679</v>
      </c>
      <c r="Q12" s="36">
        <f t="shared" si="4"/>
        <v>71.428571428721426</v>
      </c>
      <c r="R12" s="36" t="str">
        <f t="shared" si="5"/>
        <v xml:space="preserve"> </v>
      </c>
      <c r="S12" s="37">
        <f t="shared" si="6"/>
        <v>0.61764705897352945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 t="str">
        <f t="shared" si="10"/>
        <v/>
      </c>
      <c r="X12" s="37">
        <f t="shared" si="11"/>
        <v>-0.33599949274314367</v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>
        <f t="shared" si="13"/>
        <v>32</v>
      </c>
      <c r="AC12" s="1">
        <f t="shared" si="22"/>
        <v>8</v>
      </c>
      <c r="AD12" s="1" t="str">
        <f t="shared" si="14"/>
        <v xml:space="preserve"> </v>
      </c>
      <c r="AE12" s="1">
        <f t="shared" si="23"/>
        <v>79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>
        <f t="shared" si="18"/>
        <v>81.904761904911908</v>
      </c>
      <c r="AL12" s="25" t="str">
        <f t="shared" si="19"/>
        <v xml:space="preserve"> </v>
      </c>
      <c r="AM12" s="1">
        <f t="shared" si="27"/>
        <v>6</v>
      </c>
      <c r="AN12" s="1" t="str">
        <f t="shared" si="28"/>
        <v xml:space="preserve"> </v>
      </c>
      <c r="AO12" t="s">
        <v>1052</v>
      </c>
      <c r="AP12" t="s">
        <v>1241</v>
      </c>
      <c r="AQ12" s="22">
        <v>-22.586584589395109</v>
      </c>
      <c r="AR12" s="21">
        <v>33.599949274314369</v>
      </c>
      <c r="AS12">
        <v>61.764705882352942</v>
      </c>
      <c r="AT12">
        <v>22.586584589395109</v>
      </c>
      <c r="AU12">
        <v>-33.599949274314369</v>
      </c>
      <c r="AV12" t="s">
        <v>2021</v>
      </c>
    </row>
    <row r="13" spans="1:48" x14ac:dyDescent="0.25">
      <c r="A13" s="14">
        <v>1.5999999999999996E-10</v>
      </c>
      <c r="B13" t="s">
        <v>977</v>
      </c>
      <c r="C13" s="4">
        <v>5</v>
      </c>
      <c r="D13" s="4">
        <v>0</v>
      </c>
      <c r="E13" s="4">
        <v>4</v>
      </c>
      <c r="F13" s="4">
        <v>9</v>
      </c>
      <c r="G13" s="4">
        <v>58</v>
      </c>
      <c r="H13" s="4">
        <v>49.1</v>
      </c>
      <c r="I13" s="34">
        <v>1580.6343030080777</v>
      </c>
      <c r="J13" s="35">
        <v>30.59190031152648</v>
      </c>
      <c r="K13" s="35">
        <v>26.497571505666489</v>
      </c>
      <c r="L13" s="35">
        <v>22.593829543526219</v>
      </c>
      <c r="M13" s="35">
        <v>18.894252771618628</v>
      </c>
      <c r="N13" s="4">
        <v>1.605</v>
      </c>
      <c r="O13" s="4">
        <v>9.183673469387756</v>
      </c>
      <c r="P13" s="35">
        <v>1.2219959266802443</v>
      </c>
      <c r="Q13" s="36" t="str">
        <f t="shared" si="4"/>
        <v xml:space="preserve"> </v>
      </c>
      <c r="R13" s="36" t="str">
        <f t="shared" si="5"/>
        <v xml:space="preserve"> </v>
      </c>
      <c r="S13" s="37">
        <f t="shared" si="6"/>
        <v>0.18126272928423615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63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 t="str">
        <f t="shared" si="15"/>
        <v xml:space="preserve"> </v>
      </c>
      <c r="AH13" s="38" t="str">
        <f t="shared" si="16"/>
        <v xml:space="preserve"> </v>
      </c>
      <c r="AI13" s="1" t="str">
        <f t="shared" si="25"/>
        <v xml:space="preserve"> 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977</v>
      </c>
      <c r="AP13" t="s">
        <v>1248</v>
      </c>
      <c r="AQ13" s="22">
        <v>-77.96044155620865</v>
      </c>
      <c r="AR13" s="21">
        <v>-89.219114146507977</v>
      </c>
      <c r="AS13">
        <v>18.126272912423612</v>
      </c>
      <c r="AT13">
        <v>77.96044155620865</v>
      </c>
      <c r="AU13">
        <v>89.219114146507977</v>
      </c>
      <c r="AV13" t="s">
        <v>2022</v>
      </c>
    </row>
    <row r="14" spans="1:48" x14ac:dyDescent="0.25">
      <c r="A14" s="14">
        <v>1.6999999999999996E-10</v>
      </c>
      <c r="B14" t="s">
        <v>976</v>
      </c>
      <c r="C14" s="4">
        <v>14</v>
      </c>
      <c r="D14" s="4">
        <v>0</v>
      </c>
      <c r="E14" s="4">
        <v>2</v>
      </c>
      <c r="F14" s="4">
        <v>16</v>
      </c>
      <c r="G14" s="4">
        <v>22</v>
      </c>
      <c r="H14" s="4">
        <v>19.920000000000002</v>
      </c>
      <c r="I14" s="34">
        <v>4393.603495929603</v>
      </c>
      <c r="J14" s="35">
        <v>13.814147018030514</v>
      </c>
      <c r="K14" s="35">
        <v>13.148514851485148</v>
      </c>
      <c r="L14" s="35">
        <v>10.788786975166209</v>
      </c>
      <c r="M14" s="35">
        <v>9.5315506756756747</v>
      </c>
      <c r="N14" s="4">
        <v>1.4419999999999999</v>
      </c>
      <c r="O14" s="4">
        <v>23.247863247863251</v>
      </c>
      <c r="P14" s="35">
        <v>4.9899598393574296</v>
      </c>
      <c r="Q14" s="36">
        <f t="shared" si="4"/>
        <v>87.500000000170004</v>
      </c>
      <c r="R14" s="36" t="str">
        <f t="shared" si="5"/>
        <v xml:space="preserve"> </v>
      </c>
      <c r="S14" s="37">
        <f t="shared" si="6"/>
        <v>0.10441767085273089</v>
      </c>
      <c r="T14" s="37" t="str">
        <f t="shared" si="7"/>
        <v/>
      </c>
      <c r="U14" s="37" t="str">
        <f t="shared" si="8"/>
        <v/>
      </c>
      <c r="V14" s="37">
        <f t="shared" si="9"/>
        <v>-0.19639784452199494</v>
      </c>
      <c r="W14" s="37" t="str">
        <f t="shared" si="10"/>
        <v/>
      </c>
      <c r="X14" s="37" t="str">
        <f t="shared" si="11"/>
        <v/>
      </c>
      <c r="Y14" s="1" t="str">
        <f t="shared" si="20"/>
        <v xml:space="preserve"> </v>
      </c>
      <c r="Z14" s="1">
        <f t="shared" si="12"/>
        <v>40</v>
      </c>
      <c r="AA14" s="1" t="str">
        <f t="shared" si="21"/>
        <v xml:space="preserve"> </v>
      </c>
      <c r="AB14" s="1" t="str">
        <f t="shared" si="13"/>
        <v xml:space="preserve"> </v>
      </c>
      <c r="AC14" s="1">
        <f t="shared" si="22"/>
        <v>108</v>
      </c>
      <c r="AD14" s="1" t="str">
        <f t="shared" si="14"/>
        <v xml:space="preserve"> </v>
      </c>
      <c r="AE14" s="1">
        <f t="shared" si="23"/>
        <v>34</v>
      </c>
      <c r="AF14" s="1" t="str">
        <f t="shared" si="24"/>
        <v xml:space="preserve"> </v>
      </c>
      <c r="AG14" s="38">
        <f t="shared" si="15"/>
        <v>4.9899598395274296</v>
      </c>
      <c r="AH14" s="38" t="str">
        <f t="shared" si="16"/>
        <v xml:space="preserve"> </v>
      </c>
      <c r="AI14" s="1">
        <f t="shared" si="25"/>
        <v>32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976</v>
      </c>
      <c r="AP14" t="s">
        <v>1246</v>
      </c>
      <c r="AQ14" s="22">
        <v>19.639784452199493</v>
      </c>
      <c r="AR14" s="21">
        <v>9.6459185803999254</v>
      </c>
      <c r="AS14">
        <v>10.441767068273089</v>
      </c>
      <c r="AT14">
        <v>-19.639784452199493</v>
      </c>
      <c r="AU14">
        <v>-9.6459185803999254</v>
      </c>
      <c r="AV14" t="s">
        <v>2023</v>
      </c>
    </row>
    <row r="15" spans="1:48" x14ac:dyDescent="0.25">
      <c r="A15" s="14">
        <v>1.7999999999999995E-10</v>
      </c>
      <c r="B15" t="s">
        <v>916</v>
      </c>
      <c r="C15" s="4">
        <v>8</v>
      </c>
      <c r="D15" s="4">
        <v>0</v>
      </c>
      <c r="E15" s="4">
        <v>4</v>
      </c>
      <c r="F15" s="4">
        <v>12</v>
      </c>
      <c r="G15" s="4">
        <v>15.5</v>
      </c>
      <c r="H15" s="4">
        <v>16.03</v>
      </c>
      <c r="I15" s="34">
        <v>4007.4440912750224</v>
      </c>
      <c r="J15" s="35" t="s">
        <v>1234</v>
      </c>
      <c r="K15" s="35" t="s">
        <v>1234</v>
      </c>
      <c r="L15" s="35" t="s">
        <v>1234</v>
      </c>
      <c r="M15" s="35" t="s">
        <v>1234</v>
      </c>
      <c r="N15" s="4">
        <v>-0.35899999999999999</v>
      </c>
      <c r="O15" s="4">
        <v>7.4742268041237185</v>
      </c>
      <c r="P15" s="35" t="s">
        <v>124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 xml:space="preserve"> </v>
      </c>
      <c r="V15" s="37" t="str">
        <f t="shared" si="9"/>
        <v xml:space="preserve"> </v>
      </c>
      <c r="W15" s="37" t="str">
        <f t="shared" si="10"/>
        <v xml:space="preserve"> </v>
      </c>
      <c r="X15" s="37" t="str">
        <f t="shared" si="11"/>
        <v xml:space="preserve"> </v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916</v>
      </c>
      <c r="AP15" t="s">
        <v>1270</v>
      </c>
      <c r="AQ15" s="22" t="e">
        <v>#VALUE!</v>
      </c>
      <c r="AR15" s="21" t="e">
        <v>#VALUE!</v>
      </c>
      <c r="AS15">
        <v>-3.3063006862133593</v>
      </c>
      <c r="AT15" t="e">
        <v>#VALUE!</v>
      </c>
      <c r="AU15" t="e">
        <v>#VALUE!</v>
      </c>
      <c r="AV15" t="s">
        <v>2024</v>
      </c>
    </row>
    <row r="16" spans="1:48" x14ac:dyDescent="0.25">
      <c r="A16" s="14">
        <v>1.8999999999999994E-10</v>
      </c>
      <c r="B16" t="s">
        <v>983</v>
      </c>
      <c r="C16" s="4">
        <v>10</v>
      </c>
      <c r="D16" s="4">
        <v>0</v>
      </c>
      <c r="E16" s="4">
        <v>2</v>
      </c>
      <c r="F16" s="4">
        <v>12</v>
      </c>
      <c r="G16" s="4">
        <v>44.75</v>
      </c>
      <c r="H16" s="4">
        <v>38.630000000000003</v>
      </c>
      <c r="I16" s="34">
        <v>3879.9478384519953</v>
      </c>
      <c r="J16" s="35">
        <v>10.033766233766235</v>
      </c>
      <c r="K16" s="35">
        <v>27.992753623188406</v>
      </c>
      <c r="L16" s="35">
        <v>23.627218492965241</v>
      </c>
      <c r="M16" s="35">
        <v>22.049019408537664</v>
      </c>
      <c r="N16" s="4">
        <v>3.85</v>
      </c>
      <c r="O16" s="4">
        <v>142.90220820189276</v>
      </c>
      <c r="P16" s="35">
        <v>4.3593062386746046</v>
      </c>
      <c r="Q16" s="36">
        <f t="shared" si="4"/>
        <v>83.333333333523328</v>
      </c>
      <c r="R16" s="36" t="str">
        <f t="shared" si="5"/>
        <v xml:space="preserve"> </v>
      </c>
      <c r="S16" s="37">
        <f t="shared" si="6"/>
        <v>0.15842609389955206</v>
      </c>
      <c r="T16" s="37" t="str">
        <f t="shared" si="7"/>
        <v/>
      </c>
      <c r="U16" s="37" t="str">
        <f t="shared" si="8"/>
        <v/>
      </c>
      <c r="V16" s="37">
        <f t="shared" si="9"/>
        <v>-0.41631168667216512</v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>
        <f t="shared" si="12"/>
        <v>20</v>
      </c>
      <c r="AA16" s="1" t="str">
        <f t="shared" si="21"/>
        <v xml:space="preserve"> </v>
      </c>
      <c r="AB16" s="1" t="str">
        <f t="shared" si="13"/>
        <v xml:space="preserve"> </v>
      </c>
      <c r="AC16" s="1">
        <f t="shared" si="22"/>
        <v>74</v>
      </c>
      <c r="AD16" s="1" t="str">
        <f t="shared" si="14"/>
        <v xml:space="preserve"> </v>
      </c>
      <c r="AE16" s="1">
        <f t="shared" si="23"/>
        <v>47</v>
      </c>
      <c r="AF16" s="1" t="str">
        <f t="shared" si="24"/>
        <v xml:space="preserve"> </v>
      </c>
      <c r="AG16" s="38">
        <f t="shared" si="15"/>
        <v>4.3593062388646047</v>
      </c>
      <c r="AH16" s="38" t="str">
        <f t="shared" si="16"/>
        <v xml:space="preserve"> </v>
      </c>
      <c r="AI16" s="1">
        <f t="shared" si="25"/>
        <v>40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983</v>
      </c>
      <c r="AP16" t="s">
        <v>1248</v>
      </c>
      <c r="AQ16" s="22">
        <v>41.631168667216514</v>
      </c>
      <c r="AR16" s="21">
        <v>-97.873554121145617</v>
      </c>
      <c r="AS16">
        <v>15.842609370955207</v>
      </c>
      <c r="AT16">
        <v>-41.631168667216514</v>
      </c>
      <c r="AU16">
        <v>97.873554121145617</v>
      </c>
      <c r="AV16" t="s">
        <v>2025</v>
      </c>
    </row>
    <row r="17" spans="1:48" x14ac:dyDescent="0.25">
      <c r="A17" s="14">
        <v>1.9999999999999993E-10</v>
      </c>
      <c r="B17" t="s">
        <v>973</v>
      </c>
      <c r="C17" s="4">
        <v>7</v>
      </c>
      <c r="D17" s="4">
        <v>1</v>
      </c>
      <c r="E17" s="4">
        <v>7</v>
      </c>
      <c r="F17" s="4">
        <v>15</v>
      </c>
      <c r="G17" s="4">
        <v>23</v>
      </c>
      <c r="H17" s="4">
        <v>21.86</v>
      </c>
      <c r="I17" s="34">
        <v>10300.793145044418</v>
      </c>
      <c r="J17" s="35">
        <v>26.830471319979942</v>
      </c>
      <c r="K17" s="35">
        <v>23.600537700064439</v>
      </c>
      <c r="L17" s="35">
        <v>17.226684464448393</v>
      </c>
      <c r="M17" s="35">
        <v>13.384756152125279</v>
      </c>
      <c r="N17" s="4">
        <v>0.64300000000000002</v>
      </c>
      <c r="O17" s="4">
        <v>2.063492063492065</v>
      </c>
      <c r="P17" s="35">
        <v>3.7850699207702032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3.7850699209702032</v>
      </c>
      <c r="AH17" s="38" t="str">
        <f t="shared" si="16"/>
        <v xml:space="preserve"> </v>
      </c>
      <c r="AI17" s="1">
        <f t="shared" si="25"/>
        <v>54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973</v>
      </c>
      <c r="AP17" t="s">
        <v>1246</v>
      </c>
      <c r="AQ17" s="22">
        <v>-56.079304477393912</v>
      </c>
      <c r="AR17" s="21">
        <v>-44.270273782706759</v>
      </c>
      <c r="AS17">
        <v>5.2150045745654294</v>
      </c>
      <c r="AT17">
        <v>56.079304477393912</v>
      </c>
      <c r="AU17">
        <v>44.270273782706759</v>
      </c>
      <c r="AV17" t="s">
        <v>2026</v>
      </c>
    </row>
    <row r="18" spans="1:48" x14ac:dyDescent="0.25">
      <c r="A18" s="14">
        <v>2.0999999999999992E-10</v>
      </c>
      <c r="B18" t="s">
        <v>935</v>
      </c>
      <c r="C18" s="4">
        <v>10</v>
      </c>
      <c r="D18" s="4">
        <v>0</v>
      </c>
      <c r="E18" s="4">
        <v>2</v>
      </c>
      <c r="F18" s="4">
        <v>12</v>
      </c>
      <c r="G18" s="4">
        <v>20</v>
      </c>
      <c r="H18" s="4">
        <v>17.59</v>
      </c>
      <c r="I18" s="34">
        <v>831.31890603623867</v>
      </c>
      <c r="J18" s="35">
        <v>16.182152713891444</v>
      </c>
      <c r="K18" s="35">
        <v>17.572427572427571</v>
      </c>
      <c r="L18" s="35">
        <v>5.5136010711910712</v>
      </c>
      <c r="M18" s="35">
        <v>5.1256683375104428</v>
      </c>
      <c r="N18" s="4">
        <v>1.087</v>
      </c>
      <c r="O18" s="4">
        <v>-2.9464285714285836</v>
      </c>
      <c r="P18" s="35">
        <v>3.8260375213189319</v>
      </c>
      <c r="Q18" s="36">
        <f t="shared" si="4"/>
        <v>83.333333333543322</v>
      </c>
      <c r="R18" s="36" t="str">
        <f t="shared" si="5"/>
        <v xml:space="preserve"> </v>
      </c>
      <c r="S18" s="37">
        <f t="shared" si="6"/>
        <v>0.13700966479214902</v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-0.53824617980844192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15</v>
      </c>
      <c r="AC18" s="1">
        <f t="shared" si="22"/>
        <v>80</v>
      </c>
      <c r="AD18" s="1" t="str">
        <f t="shared" si="14"/>
        <v xml:space="preserve"> </v>
      </c>
      <c r="AE18" s="1">
        <f t="shared" si="23"/>
        <v>46</v>
      </c>
      <c r="AF18" s="1" t="str">
        <f t="shared" si="24"/>
        <v xml:space="preserve"> </v>
      </c>
      <c r="AG18" s="38">
        <f t="shared" si="15"/>
        <v>3.826037521528932</v>
      </c>
      <c r="AH18" s="38" t="str">
        <f t="shared" si="16"/>
        <v xml:space="preserve"> </v>
      </c>
      <c r="AI18" s="1">
        <f t="shared" si="25"/>
        <v>52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935</v>
      </c>
      <c r="AP18" t="s">
        <v>1237</v>
      </c>
      <c r="AQ18" s="22">
        <v>5.8645258068825807</v>
      </c>
      <c r="AR18" s="21">
        <v>53.824617980844195</v>
      </c>
      <c r="AS18">
        <v>13.700966458214904</v>
      </c>
      <c r="AT18">
        <v>-5.8645258068825807</v>
      </c>
      <c r="AU18">
        <v>-53.824617980844195</v>
      </c>
      <c r="AV18" t="s">
        <v>2027</v>
      </c>
    </row>
    <row r="19" spans="1:48" x14ac:dyDescent="0.25">
      <c r="A19" s="14">
        <v>2.1999999999999991E-10</v>
      </c>
      <c r="B19" t="s">
        <v>1055</v>
      </c>
      <c r="C19" s="4">
        <v>16</v>
      </c>
      <c r="D19" s="4">
        <v>0</v>
      </c>
      <c r="E19" s="4">
        <v>2</v>
      </c>
      <c r="F19" s="4">
        <v>18</v>
      </c>
      <c r="G19" s="4">
        <v>9</v>
      </c>
      <c r="H19" s="4">
        <v>6.7</v>
      </c>
      <c r="I19" s="34">
        <v>1872.7934191108679</v>
      </c>
      <c r="J19" s="35" t="s">
        <v>1234</v>
      </c>
      <c r="K19" s="35">
        <v>23.75886524822695</v>
      </c>
      <c r="L19" s="35">
        <v>6.7732264150943404</v>
      </c>
      <c r="M19" s="35">
        <v>4.1674672686230254</v>
      </c>
      <c r="N19" s="4">
        <v>-1.8169999999999999</v>
      </c>
      <c r="O19" s="4">
        <v>-2171.25</v>
      </c>
      <c r="P19" s="35">
        <v>3.5820895522388061</v>
      </c>
      <c r="Q19" s="36">
        <f t="shared" si="4"/>
        <v>88.888888889108884</v>
      </c>
      <c r="R19" s="36" t="str">
        <f t="shared" si="5"/>
        <v xml:space="preserve"> </v>
      </c>
      <c r="S19" s="37">
        <f t="shared" si="6"/>
        <v>0.34328358230955214</v>
      </c>
      <c r="T19" s="37" t="str">
        <f t="shared" si="7"/>
        <v/>
      </c>
      <c r="U19" s="37" t="str">
        <f t="shared" si="8"/>
        <v xml:space="preserve"> </v>
      </c>
      <c r="V19" s="37" t="str">
        <f t="shared" si="9"/>
        <v xml:space="preserve"> </v>
      </c>
      <c r="W19" s="37" t="str">
        <f t="shared" si="10"/>
        <v/>
      </c>
      <c r="X19" s="37">
        <f t="shared" si="11"/>
        <v>-0.43275490340897027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22</v>
      </c>
      <c r="AC19" s="1">
        <f t="shared" si="22"/>
        <v>23</v>
      </c>
      <c r="AD19" s="1" t="str">
        <f t="shared" si="14"/>
        <v xml:space="preserve"> </v>
      </c>
      <c r="AE19" s="1">
        <f t="shared" si="23"/>
        <v>28</v>
      </c>
      <c r="AF19" s="1" t="str">
        <f t="shared" si="24"/>
        <v xml:space="preserve"> </v>
      </c>
      <c r="AG19" s="38">
        <f t="shared" si="15"/>
        <v>3.5820895524588061</v>
      </c>
      <c r="AH19" s="38" t="str">
        <f t="shared" si="16"/>
        <v xml:space="preserve"> </v>
      </c>
      <c r="AI19" s="1">
        <f t="shared" si="25"/>
        <v>57</v>
      </c>
      <c r="AJ19" s="1" t="str">
        <f t="shared" si="26"/>
        <v xml:space="preserve"> </v>
      </c>
      <c r="AK19" s="25" t="str">
        <f t="shared" si="18"/>
        <v xml:space="preserve"> </v>
      </c>
      <c r="AL19" s="25">
        <f t="shared" si="19"/>
        <v>-2171.2499999997799</v>
      </c>
      <c r="AM19" s="1" t="str">
        <f t="shared" si="27"/>
        <v xml:space="preserve"> </v>
      </c>
      <c r="AN19" s="1">
        <f t="shared" si="28"/>
        <v>21</v>
      </c>
      <c r="AO19" t="s">
        <v>1055</v>
      </c>
      <c r="AP19" t="s">
        <v>1291</v>
      </c>
      <c r="AQ19" s="22" t="e">
        <v>#VALUE!</v>
      </c>
      <c r="AR19" s="21">
        <v>43.275490340897029</v>
      </c>
      <c r="AS19">
        <v>34.328358208955208</v>
      </c>
      <c r="AT19" t="e">
        <v>#VALUE!</v>
      </c>
      <c r="AU19">
        <v>-43.275490340897029</v>
      </c>
      <c r="AV19" t="s">
        <v>2028</v>
      </c>
    </row>
    <row r="20" spans="1:48" x14ac:dyDescent="0.25">
      <c r="A20" s="14">
        <v>2.299999999999999E-10</v>
      </c>
      <c r="B20" t="s">
        <v>1000</v>
      </c>
      <c r="C20" s="4">
        <v>5</v>
      </c>
      <c r="D20" s="4">
        <v>0</v>
      </c>
      <c r="E20" s="4">
        <v>1</v>
      </c>
      <c r="F20" s="4">
        <v>6</v>
      </c>
      <c r="G20" s="4">
        <v>30</v>
      </c>
      <c r="H20" s="4">
        <v>23.48</v>
      </c>
      <c r="I20" s="34">
        <v>1705.0236597739272</v>
      </c>
      <c r="J20" s="35">
        <v>25.356371490280775</v>
      </c>
      <c r="K20" s="35">
        <v>25.247311827956988</v>
      </c>
      <c r="L20" s="35">
        <v>14.1094395280236</v>
      </c>
      <c r="M20" s="35">
        <v>13.348161212723326</v>
      </c>
      <c r="N20" s="4">
        <v>0.93</v>
      </c>
      <c r="O20" s="4">
        <v>-12.264150943396226</v>
      </c>
      <c r="P20" s="35" t="s">
        <v>124</v>
      </c>
      <c r="Q20" s="36">
        <f t="shared" si="4"/>
        <v>83.333333333563331</v>
      </c>
      <c r="R20" s="36" t="str">
        <f t="shared" si="5"/>
        <v xml:space="preserve"> </v>
      </c>
      <c r="S20" s="37">
        <f t="shared" si="6"/>
        <v>0.27768313481262341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>
        <f t="shared" si="22"/>
        <v>37</v>
      </c>
      <c r="AD20" s="1" t="str">
        <f t="shared" si="14"/>
        <v xml:space="preserve"> </v>
      </c>
      <c r="AE20" s="1">
        <f t="shared" si="23"/>
        <v>45</v>
      </c>
      <c r="AF20" s="1" t="str">
        <f t="shared" si="24"/>
        <v xml:space="preserve"> </v>
      </c>
      <c r="AG20" s="38" t="str">
        <f t="shared" si="15"/>
        <v xml:space="preserve"> </v>
      </c>
      <c r="AH20" s="38" t="str">
        <f t="shared" si="16"/>
        <v xml:space="preserve"> </v>
      </c>
      <c r="AI20" s="1" t="str">
        <f t="shared" si="25"/>
        <v xml:space="preserve"> 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1000</v>
      </c>
      <c r="AP20" t="s">
        <v>1237</v>
      </c>
      <c r="AQ20" s="22">
        <v>-47.504111242590064</v>
      </c>
      <c r="AR20" s="21">
        <v>-18.163928051821408</v>
      </c>
      <c r="AS20">
        <v>27.768313458262341</v>
      </c>
      <c r="AT20">
        <v>47.504111242590064</v>
      </c>
      <c r="AU20">
        <v>18.163928051821408</v>
      </c>
      <c r="AV20" t="s">
        <v>2029</v>
      </c>
    </row>
    <row r="21" spans="1:48" x14ac:dyDescent="0.25">
      <c r="A21" s="14">
        <v>2.399999999999999E-10</v>
      </c>
      <c r="B21" t="s">
        <v>1004</v>
      </c>
      <c r="C21" s="4">
        <v>10</v>
      </c>
      <c r="D21" s="4">
        <v>0</v>
      </c>
      <c r="E21" s="4">
        <v>5</v>
      </c>
      <c r="F21" s="4">
        <v>15</v>
      </c>
      <c r="G21" s="4">
        <v>46</v>
      </c>
      <c r="H21" s="4">
        <v>37.65</v>
      </c>
      <c r="I21" s="34">
        <v>33204.43098830383</v>
      </c>
      <c r="J21" s="35">
        <v>15.475791463237373</v>
      </c>
      <c r="K21" s="35">
        <v>12.981004634956642</v>
      </c>
      <c r="L21" s="35">
        <v>9.0445077127721643</v>
      </c>
      <c r="M21" s="35">
        <v>8.0953775456919068</v>
      </c>
      <c r="N21" s="4">
        <v>2.2890000000000001</v>
      </c>
      <c r="O21" s="4">
        <v>16.192893401015237</v>
      </c>
      <c r="P21" s="35">
        <v>0.95242840202047863</v>
      </c>
      <c r="Q21" s="36" t="str">
        <f t="shared" si="4"/>
        <v xml:space="preserve"> </v>
      </c>
      <c r="R21" s="36" t="str">
        <f t="shared" si="5"/>
        <v xml:space="preserve"> </v>
      </c>
      <c r="S21" s="37">
        <f t="shared" si="6"/>
        <v>0.22177954871277558</v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/>
      </c>
      <c r="X21" s="37">
        <f t="shared" si="11"/>
        <v>-0.24253932517058785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42</v>
      </c>
      <c r="AC21" s="1">
        <f t="shared" si="22"/>
        <v>49</v>
      </c>
      <c r="AD21" s="1" t="str">
        <f t="shared" si="14"/>
        <v xml:space="preserve"> </v>
      </c>
      <c r="AE21" s="1" t="str">
        <f t="shared" si="23"/>
        <v xml:space="preserve"> 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1004</v>
      </c>
      <c r="AP21" t="s">
        <v>1235</v>
      </c>
      <c r="AQ21" s="22">
        <v>9.973599083943153</v>
      </c>
      <c r="AR21" s="21">
        <v>24.253932517058786</v>
      </c>
      <c r="AS21">
        <v>22.177954847277558</v>
      </c>
      <c r="AT21">
        <v>-9.973599083943153</v>
      </c>
      <c r="AU21">
        <v>-24.253932517058786</v>
      </c>
      <c r="AV21" t="s">
        <v>2030</v>
      </c>
    </row>
    <row r="22" spans="1:48" x14ac:dyDescent="0.25">
      <c r="A22" s="14">
        <v>2.4999999999999991E-10</v>
      </c>
      <c r="B22" t="s">
        <v>1009</v>
      </c>
      <c r="C22" s="4">
        <v>9</v>
      </c>
      <c r="D22" s="4">
        <v>0</v>
      </c>
      <c r="E22" s="4">
        <v>0</v>
      </c>
      <c r="F22" s="4">
        <v>9</v>
      </c>
      <c r="G22" s="4">
        <v>31</v>
      </c>
      <c r="H22" s="4">
        <v>27.87</v>
      </c>
      <c r="I22" s="34">
        <v>2408.1332284263158</v>
      </c>
      <c r="J22" s="35">
        <v>31.997703788748566</v>
      </c>
      <c r="K22" s="35" t="s">
        <v>1234</v>
      </c>
      <c r="L22" s="35">
        <v>18.588247265871868</v>
      </c>
      <c r="M22" s="35" t="s">
        <v>1234</v>
      </c>
      <c r="N22" s="4">
        <v>0.158</v>
      </c>
      <c r="O22" s="4">
        <v>-81.839080459770102</v>
      </c>
      <c r="P22" s="35" t="s">
        <v>124</v>
      </c>
      <c r="Q22" s="36">
        <f t="shared" si="4"/>
        <v>100.00000000025</v>
      </c>
      <c r="R22" s="36" t="str">
        <f t="shared" si="5"/>
        <v xml:space="preserve"> </v>
      </c>
      <c r="S22" s="37">
        <f t="shared" si="6"/>
        <v>0.11230714054422307</v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 t="str">
        <f t="shared" si="11"/>
        <v/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>
        <f t="shared" si="22"/>
        <v>103</v>
      </c>
      <c r="AD22" s="1" t="str">
        <f t="shared" si="14"/>
        <v xml:space="preserve"> </v>
      </c>
      <c r="AE22" s="1">
        <f t="shared" si="23"/>
        <v>23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>
        <f t="shared" si="19"/>
        <v>-81.839080459520105</v>
      </c>
      <c r="AM22" s="1" t="str">
        <f t="shared" si="27"/>
        <v xml:space="preserve"> </v>
      </c>
      <c r="AN22" s="1">
        <f t="shared" si="28"/>
        <v>13</v>
      </c>
      <c r="AO22" t="s">
        <v>1009</v>
      </c>
      <c r="AP22" t="s">
        <v>1244</v>
      </c>
      <c r="AQ22" s="22">
        <v>-86.13833848317509</v>
      </c>
      <c r="AR22" s="21">
        <v>-55.673108642723101</v>
      </c>
      <c r="AS22">
        <v>11.230714029422305</v>
      </c>
      <c r="AT22">
        <v>86.13833848317509</v>
      </c>
      <c r="AU22">
        <v>55.673108642723101</v>
      </c>
      <c r="AV22" t="s">
        <v>2031</v>
      </c>
    </row>
    <row r="23" spans="1:48" x14ac:dyDescent="0.25">
      <c r="A23" s="14">
        <v>2.5999999999999993E-10</v>
      </c>
      <c r="B23" t="s">
        <v>1206</v>
      </c>
      <c r="C23" s="4">
        <v>9</v>
      </c>
      <c r="D23" s="4">
        <v>0</v>
      </c>
      <c r="E23" s="4">
        <v>0</v>
      </c>
      <c r="F23" s="4">
        <v>9</v>
      </c>
      <c r="G23" s="4">
        <v>27.417600631713867</v>
      </c>
      <c r="H23" s="4">
        <v>19.149999999999999</v>
      </c>
      <c r="I23" s="34">
        <v>1911.2140887943037</v>
      </c>
      <c r="J23" s="35" t="s">
        <v>1234</v>
      </c>
      <c r="K23" s="35" t="s">
        <v>1234</v>
      </c>
      <c r="L23" s="35" t="s">
        <v>1234</v>
      </c>
      <c r="M23" s="35" t="s">
        <v>1234</v>
      </c>
      <c r="N23" s="4">
        <v>-0.996</v>
      </c>
      <c r="O23" s="4">
        <v>25.169045830202851</v>
      </c>
      <c r="P23" s="35" t="s">
        <v>124</v>
      </c>
      <c r="Q23" s="36">
        <f t="shared" si="4"/>
        <v>100.00000000026</v>
      </c>
      <c r="R23" s="36" t="str">
        <f t="shared" si="5"/>
        <v xml:space="preserve"> </v>
      </c>
      <c r="S23" s="37">
        <f t="shared" si="6"/>
        <v>0.43172849277769565</v>
      </c>
      <c r="T23" s="37" t="str">
        <f t="shared" si="7"/>
        <v/>
      </c>
      <c r="U23" s="37" t="str">
        <f t="shared" si="8"/>
        <v xml:space="preserve"> </v>
      </c>
      <c r="V23" s="37" t="str">
        <f t="shared" si="9"/>
        <v xml:space="preserve"> </v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15</v>
      </c>
      <c r="AD23" s="1" t="str">
        <f t="shared" si="14"/>
        <v xml:space="preserve"> </v>
      </c>
      <c r="AE23" s="1">
        <f t="shared" si="23"/>
        <v>22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1206</v>
      </c>
      <c r="AP23" t="s">
        <v>1270</v>
      </c>
      <c r="AQ23" s="22" t="e">
        <v>#VALUE!</v>
      </c>
      <c r="AR23" s="21" t="e">
        <v>#VALUE!</v>
      </c>
      <c r="AS23">
        <v>43.172849251769563</v>
      </c>
      <c r="AT23" t="e">
        <v>#VALUE!</v>
      </c>
      <c r="AU23" t="e">
        <v>#VALUE!</v>
      </c>
      <c r="AV23" t="s">
        <v>2032</v>
      </c>
    </row>
    <row r="24" spans="1:48" x14ac:dyDescent="0.25">
      <c r="A24" s="14">
        <v>2.6999999999999995E-10</v>
      </c>
      <c r="B24" t="s">
        <v>989</v>
      </c>
      <c r="C24" s="4">
        <v>4</v>
      </c>
      <c r="D24" s="4">
        <v>0</v>
      </c>
      <c r="E24" s="4">
        <v>4</v>
      </c>
      <c r="F24" s="4">
        <v>8</v>
      </c>
      <c r="G24" s="4">
        <v>11.75</v>
      </c>
      <c r="H24" s="4">
        <v>10.8</v>
      </c>
      <c r="I24" s="34">
        <v>1156.4858326142505</v>
      </c>
      <c r="J24" s="35" t="s">
        <v>1234</v>
      </c>
      <c r="K24" s="35">
        <v>9.6428571428571423</v>
      </c>
      <c r="L24" s="35">
        <v>16.093730027548208</v>
      </c>
      <c r="M24" s="35">
        <v>17.66741129032258</v>
      </c>
      <c r="N24" s="4">
        <v>0.12</v>
      </c>
      <c r="O24" s="4">
        <v>-90.867579908675793</v>
      </c>
      <c r="P24" s="35">
        <v>5.1388888888888893</v>
      </c>
      <c r="Q24" s="36" t="str">
        <f t="shared" si="4"/>
        <v xml:space="preserve"> 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 xml:space="preserve"> </v>
      </c>
      <c r="V24" s="37" t="str">
        <f t="shared" si="9"/>
        <v xml:space="preserve"> </v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5.1388888891588893</v>
      </c>
      <c r="AH24" s="38" t="str">
        <f t="shared" si="16"/>
        <v xml:space="preserve"> </v>
      </c>
      <c r="AI24" s="1">
        <f t="shared" si="25"/>
        <v>28</v>
      </c>
      <c r="AJ24" s="1" t="str">
        <f t="shared" si="26"/>
        <v xml:space="preserve"> </v>
      </c>
      <c r="AK24" s="25" t="str">
        <f t="shared" si="18"/>
        <v xml:space="preserve"> </v>
      </c>
      <c r="AL24" s="25">
        <f t="shared" si="19"/>
        <v>-90.867579908405787</v>
      </c>
      <c r="AM24" s="1" t="str">
        <f t="shared" si="27"/>
        <v xml:space="preserve"> </v>
      </c>
      <c r="AN24" s="1">
        <f t="shared" si="28"/>
        <v>15</v>
      </c>
      <c r="AO24" t="s">
        <v>989</v>
      </c>
      <c r="AP24" t="s">
        <v>1248</v>
      </c>
      <c r="AQ24" s="22" t="e">
        <v>#VALUE!</v>
      </c>
      <c r="AR24" s="21">
        <v>-34.781991395446134</v>
      </c>
      <c r="AS24">
        <v>8.7962962962962798</v>
      </c>
      <c r="AT24" t="e">
        <v>#VALUE!</v>
      </c>
      <c r="AU24">
        <v>34.781991395446134</v>
      </c>
      <c r="AV24" t="s">
        <v>2033</v>
      </c>
    </row>
    <row r="25" spans="1:48" x14ac:dyDescent="0.25">
      <c r="A25" s="14">
        <v>2.7999999999999996E-10</v>
      </c>
      <c r="B25" t="s">
        <v>1020</v>
      </c>
      <c r="C25" s="4">
        <v>4</v>
      </c>
      <c r="D25" s="4">
        <v>0</v>
      </c>
      <c r="E25" s="4">
        <v>4</v>
      </c>
      <c r="F25" s="4">
        <v>8</v>
      </c>
      <c r="G25" s="4">
        <v>43</v>
      </c>
      <c r="H25" s="4">
        <v>38.090000000000003</v>
      </c>
      <c r="I25" s="34">
        <v>1047.8158890209586</v>
      </c>
      <c r="J25" s="35">
        <v>34.912923923006417</v>
      </c>
      <c r="K25" s="35">
        <v>21.531938948558508</v>
      </c>
      <c r="L25" s="35">
        <v>10.803047833855707</v>
      </c>
      <c r="M25" s="35">
        <v>8.9830899635858774</v>
      </c>
      <c r="N25" s="4">
        <v>1.091</v>
      </c>
      <c r="O25" s="4">
        <v>-34.67065868263473</v>
      </c>
      <c r="P25" s="35">
        <v>1.5752165922814385</v>
      </c>
      <c r="Q25" s="36" t="str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 xml:space="preserve"> 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>
        <f t="shared" ref="S25:S88" si="31">IF(ISERROR((IF((G25/H25-1)&gt;($S$5/100),(G25/H25-1)+A25,"")))=TRUE," ",((IF((G25/H25-1)&gt;($S$5/100),(G25/H25-1)+A25,""))))</f>
        <v>0.12890522474836438</v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>
        <f t="shared" ref="AC25:AC88" si="41">IF(ISERROR((RANK(S25,S$7:S$184,0)))=TRUE," ",((RANK(S25,S$7:S$184,0))))</f>
        <v>92</v>
      </c>
      <c r="AD25" s="1" t="str">
        <f t="shared" ref="AD25:AD88" si="42">IF(ISERROR((RANK(T25,T$7:T$184,1)))=TRUE," ",((RANK(T25,T$7:T$184,1))))</f>
        <v xml:space="preserve"> </v>
      </c>
      <c r="AE25" s="1" t="str">
        <f t="shared" ref="AE25:AE88" si="43">IF(ISERROR((RANK(Q25,Q$7:Q$184,0)))=TRUE," ",((RANK(Q25,Q$7:Q$184,0))))</f>
        <v xml:space="preserve"> 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1020</v>
      </c>
      <c r="AP25" t="s">
        <v>1237</v>
      </c>
      <c r="AQ25" s="22">
        <v>-103.09687512336558</v>
      </c>
      <c r="AR25" s="21">
        <v>9.5264865450737872</v>
      </c>
      <c r="AS25">
        <v>12.890522446836439</v>
      </c>
      <c r="AT25">
        <v>103.09687512336558</v>
      </c>
      <c r="AU25">
        <v>-9.5264865450737872</v>
      </c>
      <c r="AV25" t="s">
        <v>2034</v>
      </c>
    </row>
    <row r="26" spans="1:48" x14ac:dyDescent="0.25">
      <c r="A26" s="14">
        <v>2.8999999999999998E-10</v>
      </c>
      <c r="B26" t="s">
        <v>868</v>
      </c>
      <c r="C26" s="4">
        <v>11</v>
      </c>
      <c r="D26" s="4">
        <v>0</v>
      </c>
      <c r="E26" s="4">
        <v>2</v>
      </c>
      <c r="F26" s="4">
        <v>13</v>
      </c>
      <c r="G26" s="4">
        <v>61.488300323486328</v>
      </c>
      <c r="H26" s="4">
        <v>49.04</v>
      </c>
      <c r="I26" s="34">
        <v>60964.783259526695</v>
      </c>
      <c r="J26" s="35">
        <v>26.097471237025349</v>
      </c>
      <c r="K26" s="35">
        <v>21.465640512761286</v>
      </c>
      <c r="L26" s="35">
        <v>35.520055978394304</v>
      </c>
      <c r="M26" s="35">
        <v>39.620207585923595</v>
      </c>
      <c r="N26" s="4">
        <v>1.4830000000000001</v>
      </c>
      <c r="O26" s="4">
        <v>-14.425851125216388</v>
      </c>
      <c r="P26" s="35">
        <v>1.2789854983423896</v>
      </c>
      <c r="Q26" s="36">
        <f t="shared" si="29"/>
        <v>84.615384615674614</v>
      </c>
      <c r="R26" s="36" t="str">
        <f t="shared" si="30"/>
        <v xml:space="preserve"> </v>
      </c>
      <c r="S26" s="37">
        <f t="shared" si="31"/>
        <v>0.25383972956174405</v>
      </c>
      <c r="T26" s="37" t="str">
        <f t="shared" si="32"/>
        <v/>
      </c>
      <c r="U26" s="37" t="str">
        <f t="shared" si="33"/>
        <v/>
      </c>
      <c r="V26" s="37" t="str">
        <f t="shared" si="34"/>
        <v/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 t="str">
        <f t="shared" si="38"/>
        <v xml:space="preserve"> </v>
      </c>
      <c r="AA26" s="1" t="str">
        <f t="shared" si="39"/>
        <v xml:space="preserve"> </v>
      </c>
      <c r="AB26" s="1" t="str">
        <f t="shared" si="40"/>
        <v xml:space="preserve"> </v>
      </c>
      <c r="AC26" s="1">
        <f t="shared" si="41"/>
        <v>41</v>
      </c>
      <c r="AD26" s="1" t="str">
        <f t="shared" si="42"/>
        <v xml:space="preserve"> </v>
      </c>
      <c r="AE26" s="1">
        <f t="shared" si="43"/>
        <v>39</v>
      </c>
      <c r="AF26" s="1" t="str">
        <f t="shared" si="44"/>
        <v xml:space="preserve"> </v>
      </c>
      <c r="AG26" s="38" t="str">
        <f t="shared" si="45"/>
        <v xml:space="preserve"> </v>
      </c>
      <c r="AH26" s="38" t="str">
        <f t="shared" si="46"/>
        <v xml:space="preserve"> </v>
      </c>
      <c r="AI26" s="1" t="str">
        <f t="shared" si="47"/>
        <v xml:space="preserve"> 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868</v>
      </c>
      <c r="AP26" t="s">
        <v>1239</v>
      </c>
      <c r="AQ26" s="22">
        <v>-51.815266706121889</v>
      </c>
      <c r="AR26" s="21">
        <v>-197.47385292600498</v>
      </c>
      <c r="AS26">
        <v>25.383972927174405</v>
      </c>
      <c r="AT26">
        <v>51.815266706121889</v>
      </c>
      <c r="AU26">
        <v>197.47385292600498</v>
      </c>
      <c r="AV26" t="s">
        <v>2035</v>
      </c>
    </row>
    <row r="27" spans="1:48" x14ac:dyDescent="0.25">
      <c r="A27" s="14">
        <v>3E-10</v>
      </c>
      <c r="B27" t="s">
        <v>952</v>
      </c>
      <c r="C27" s="4">
        <v>0</v>
      </c>
      <c r="D27" s="4">
        <v>2</v>
      </c>
      <c r="E27" s="4">
        <v>7</v>
      </c>
      <c r="F27" s="4">
        <v>9</v>
      </c>
      <c r="G27" s="4">
        <v>10.202400207519531</v>
      </c>
      <c r="H27" s="4">
        <v>16.170000000000002</v>
      </c>
      <c r="I27" s="34">
        <v>7172.6890181903655</v>
      </c>
      <c r="J27" s="35" t="s">
        <v>1234</v>
      </c>
      <c r="K27" s="35" t="s">
        <v>1234</v>
      </c>
      <c r="L27" s="35" t="s">
        <v>1234</v>
      </c>
      <c r="M27" s="35" t="s">
        <v>1234</v>
      </c>
      <c r="N27" s="4">
        <v>0.17500000000000002</v>
      </c>
      <c r="O27" s="4">
        <v>34.615384615384627</v>
      </c>
      <c r="P27" s="35" t="s">
        <v>124</v>
      </c>
      <c r="Q27" s="36" t="str">
        <f t="shared" si="29"/>
        <v xml:space="preserve"> </v>
      </c>
      <c r="R27" s="36" t="str">
        <f t="shared" si="30"/>
        <v xml:space="preserve"> </v>
      </c>
      <c r="S27" s="37" t="str">
        <f t="shared" si="31"/>
        <v/>
      </c>
      <c r="T27" s="37" t="str">
        <f t="shared" si="32"/>
        <v/>
      </c>
      <c r="U27" s="37" t="str">
        <f t="shared" si="33"/>
        <v xml:space="preserve"> </v>
      </c>
      <c r="V27" s="37" t="str">
        <f t="shared" si="34"/>
        <v xml:space="preserve"> </v>
      </c>
      <c r="W27" s="37" t="str">
        <f t="shared" si="35"/>
        <v xml:space="preserve"> </v>
      </c>
      <c r="X27" s="37" t="str">
        <f t="shared" si="36"/>
        <v xml:space="preserve"> </v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 t="str">
        <f t="shared" si="41"/>
        <v xml:space="preserve"> </v>
      </c>
      <c r="AD27" s="1" t="str">
        <f t="shared" si="42"/>
        <v xml:space="preserve"> </v>
      </c>
      <c r="AE27" s="1" t="str">
        <f t="shared" si="43"/>
        <v xml:space="preserve"> 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952</v>
      </c>
      <c r="AP27" t="s">
        <v>1252</v>
      </c>
      <c r="AQ27" s="22" t="e">
        <v>#VALUE!</v>
      </c>
      <c r="AR27" s="21" t="e">
        <v>#VALUE!</v>
      </c>
      <c r="AS27">
        <v>-36.905379050590412</v>
      </c>
      <c r="AT27" t="e">
        <v>#VALUE!</v>
      </c>
      <c r="AU27" t="e">
        <v>#VALUE!</v>
      </c>
      <c r="AV27" t="s">
        <v>2036</v>
      </c>
    </row>
    <row r="28" spans="1:48" x14ac:dyDescent="0.25">
      <c r="A28" s="14">
        <v>3.1000000000000002E-10</v>
      </c>
      <c r="B28" t="s">
        <v>1016</v>
      </c>
      <c r="C28" s="4">
        <v>6</v>
      </c>
      <c r="D28" s="4">
        <v>0</v>
      </c>
      <c r="E28" s="4">
        <v>0</v>
      </c>
      <c r="F28" s="4">
        <v>6</v>
      </c>
      <c r="G28" s="4">
        <v>55.002300262451172</v>
      </c>
      <c r="H28" s="4">
        <v>47.83</v>
      </c>
      <c r="I28" s="34">
        <v>5648.195651787406</v>
      </c>
      <c r="J28" s="35" t="s">
        <v>1234</v>
      </c>
      <c r="K28" s="35">
        <v>12.059940369880271</v>
      </c>
      <c r="L28" s="35">
        <v>22.502697685257107</v>
      </c>
      <c r="M28" s="35">
        <v>17.053700073583517</v>
      </c>
      <c r="N28" s="4">
        <v>0.14000000000000001</v>
      </c>
      <c r="O28" s="4">
        <v>-77.41935483870968</v>
      </c>
      <c r="P28" s="35">
        <v>0.66229352735710423</v>
      </c>
      <c r="Q28" s="36">
        <f t="shared" si="29"/>
        <v>100.00000000031</v>
      </c>
      <c r="R28" s="36" t="str">
        <f t="shared" si="30"/>
        <v xml:space="preserve"> </v>
      </c>
      <c r="S28" s="37">
        <f t="shared" si="31"/>
        <v>0.14995400956049496</v>
      </c>
      <c r="T28" s="37" t="str">
        <f t="shared" si="32"/>
        <v/>
      </c>
      <c r="U28" s="37" t="str">
        <f t="shared" si="33"/>
        <v xml:space="preserve"> </v>
      </c>
      <c r="V28" s="37" t="str">
        <f t="shared" si="34"/>
        <v xml:space="preserve"> </v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>
        <f t="shared" si="41"/>
        <v>78</v>
      </c>
      <c r="AD28" s="1" t="str">
        <f t="shared" si="42"/>
        <v xml:space="preserve"> </v>
      </c>
      <c r="AE28" s="1">
        <f t="shared" si="43"/>
        <v>21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>
        <f t="shared" si="50"/>
        <v>-77.419354838399684</v>
      </c>
      <c r="AM28" s="1" t="str">
        <f t="shared" si="51"/>
        <v xml:space="preserve"> </v>
      </c>
      <c r="AN28" s="1">
        <f t="shared" si="52"/>
        <v>12</v>
      </c>
      <c r="AO28" t="s">
        <v>1016</v>
      </c>
      <c r="AP28" t="s">
        <v>1237</v>
      </c>
      <c r="AQ28" s="22" t="e">
        <v>#VALUE!</v>
      </c>
      <c r="AR28" s="21">
        <v>-88.455901807537884</v>
      </c>
      <c r="AS28">
        <v>14.995400925049495</v>
      </c>
      <c r="AT28" t="e">
        <v>#VALUE!</v>
      </c>
      <c r="AU28">
        <v>88.455901807537884</v>
      </c>
      <c r="AV28" t="s">
        <v>2037</v>
      </c>
    </row>
    <row r="29" spans="1:48" x14ac:dyDescent="0.25">
      <c r="A29" s="14">
        <v>3.2000000000000003E-10</v>
      </c>
      <c r="B29" t="s">
        <v>986</v>
      </c>
      <c r="C29" s="4">
        <v>6</v>
      </c>
      <c r="D29" s="4">
        <v>2</v>
      </c>
      <c r="E29" s="4">
        <v>9</v>
      </c>
      <c r="F29" s="4">
        <v>17</v>
      </c>
      <c r="G29" s="4">
        <v>59.5</v>
      </c>
      <c r="H29" s="4">
        <v>55.02</v>
      </c>
      <c r="I29" s="34">
        <v>39272.840425309369</v>
      </c>
      <c r="J29" s="35">
        <v>18.475486903962391</v>
      </c>
      <c r="K29" s="35">
        <v>16.557327715919349</v>
      </c>
      <c r="L29" s="35">
        <v>8.3184344536049544</v>
      </c>
      <c r="M29" s="35">
        <v>8.0051988659232443</v>
      </c>
      <c r="N29" s="4">
        <v>2.9780000000000002</v>
      </c>
      <c r="O29" s="4">
        <v>-14.914285714285707</v>
      </c>
      <c r="P29" s="35">
        <v>6.2540894220283532</v>
      </c>
      <c r="Q29" s="36" t="str">
        <f t="shared" si="29"/>
        <v xml:space="preserve"> </v>
      </c>
      <c r="R29" s="36" t="str">
        <f t="shared" si="30"/>
        <v xml:space="preserve"> </v>
      </c>
      <c r="S29" s="37" t="str">
        <f t="shared" si="31"/>
        <v/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>
        <f t="shared" si="36"/>
        <v>-0.30334660825662518</v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>
        <f t="shared" si="40"/>
        <v>36</v>
      </c>
      <c r="AC29" s="1" t="str">
        <f t="shared" si="41"/>
        <v xml:space="preserve"> 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>
        <f t="shared" si="45"/>
        <v>6.2540894223483532</v>
      </c>
      <c r="AH29" s="38" t="str">
        <f t="shared" si="46"/>
        <v xml:space="preserve"> </v>
      </c>
      <c r="AI29" s="1">
        <f t="shared" si="47"/>
        <v>11</v>
      </c>
      <c r="AJ29" s="1" t="str">
        <f t="shared" si="48"/>
        <v xml:space="preserve"> </v>
      </c>
      <c r="AK29" s="25" t="str">
        <f t="shared" si="49"/>
        <v xml:space="preserve"> </v>
      </c>
      <c r="AL29" s="25" t="str">
        <f t="shared" si="50"/>
        <v xml:space="preserve"> </v>
      </c>
      <c r="AM29" s="1" t="str">
        <f t="shared" si="51"/>
        <v xml:space="preserve"> </v>
      </c>
      <c r="AN29" s="1" t="str">
        <f t="shared" si="52"/>
        <v xml:space="preserve"> </v>
      </c>
      <c r="AO29" t="s">
        <v>986</v>
      </c>
      <c r="AP29" t="s">
        <v>1328</v>
      </c>
      <c r="AQ29" s="22">
        <v>-7.4763507305322108</v>
      </c>
      <c r="AR29" s="21">
        <v>30.334660825662517</v>
      </c>
      <c r="AS29">
        <v>8.1424936386768287</v>
      </c>
      <c r="AT29">
        <v>7.4763507305322108</v>
      </c>
      <c r="AU29">
        <v>-30.334660825662517</v>
      </c>
      <c r="AV29" t="s">
        <v>2038</v>
      </c>
    </row>
    <row r="30" spans="1:48" x14ac:dyDescent="0.25">
      <c r="A30" s="14">
        <v>3.3000000000000005E-10</v>
      </c>
      <c r="B30" t="s">
        <v>1031</v>
      </c>
      <c r="C30" s="4">
        <v>8</v>
      </c>
      <c r="D30" s="4">
        <v>0</v>
      </c>
      <c r="E30" s="4">
        <v>3</v>
      </c>
      <c r="F30" s="4">
        <v>11</v>
      </c>
      <c r="G30" s="4">
        <v>41</v>
      </c>
      <c r="H30" s="4">
        <v>36.770000000000003</v>
      </c>
      <c r="I30" s="34">
        <v>1478.2380053826521</v>
      </c>
      <c r="J30" s="35" t="s">
        <v>1234</v>
      </c>
      <c r="K30" s="35" t="s">
        <v>1234</v>
      </c>
      <c r="L30" s="35">
        <v>20.943093871950289</v>
      </c>
      <c r="M30" s="35">
        <v>20.701818574514039</v>
      </c>
      <c r="N30" s="4">
        <v>-2.36</v>
      </c>
      <c r="O30" s="4" t="s">
        <v>119</v>
      </c>
      <c r="P30" s="35">
        <v>2.7468044601577373</v>
      </c>
      <c r="Q30" s="36">
        <f t="shared" si="29"/>
        <v>72.727272727602738</v>
      </c>
      <c r="R30" s="36" t="str">
        <f t="shared" si="30"/>
        <v xml:space="preserve"> </v>
      </c>
      <c r="S30" s="37">
        <f t="shared" si="31"/>
        <v>0.11503943465145758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102</v>
      </c>
      <c r="AD30" s="1" t="str">
        <f t="shared" si="42"/>
        <v xml:space="preserve"> </v>
      </c>
      <c r="AE30" s="1">
        <f t="shared" si="43"/>
        <v>73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1031</v>
      </c>
      <c r="AP30" t="s">
        <v>1248</v>
      </c>
      <c r="AQ30" s="22" t="e">
        <v>#VALUE!</v>
      </c>
      <c r="AR30" s="21">
        <v>-75.394510359712768</v>
      </c>
      <c r="AS30">
        <v>11.503943432145757</v>
      </c>
      <c r="AT30" t="e">
        <v>#VALUE!</v>
      </c>
      <c r="AU30">
        <v>75.394510359712768</v>
      </c>
      <c r="AV30" t="s">
        <v>2039</v>
      </c>
    </row>
    <row r="31" spans="1:48" x14ac:dyDescent="0.25">
      <c r="A31" s="14">
        <v>3.4000000000000007E-10</v>
      </c>
      <c r="B31" t="s">
        <v>1001</v>
      </c>
      <c r="C31" s="4">
        <v>4</v>
      </c>
      <c r="D31" s="4">
        <v>3</v>
      </c>
      <c r="E31" s="4">
        <v>11</v>
      </c>
      <c r="F31" s="4">
        <v>18</v>
      </c>
      <c r="G31" s="4">
        <v>53.569198608398438</v>
      </c>
      <c r="H31" s="4">
        <v>61.83</v>
      </c>
      <c r="I31" s="34">
        <v>19737.780187922741</v>
      </c>
      <c r="J31" s="35" t="s">
        <v>1234</v>
      </c>
      <c r="K31" s="35" t="s">
        <v>1234</v>
      </c>
      <c r="L31" s="35">
        <v>30.16167488560302</v>
      </c>
      <c r="M31" s="35">
        <v>25.366313214141687</v>
      </c>
      <c r="N31" s="4">
        <v>-0.24199999999999999</v>
      </c>
      <c r="O31" s="4">
        <v>-90.551181102362193</v>
      </c>
      <c r="P31" s="35">
        <v>2.4837864654148629</v>
      </c>
      <c r="Q31" s="36" t="str">
        <f t="shared" si="29"/>
        <v xml:space="preserve"> </v>
      </c>
      <c r="R31" s="36" t="str">
        <f t="shared" si="30"/>
        <v xml:space="preserve"> </v>
      </c>
      <c r="S31" s="37" t="str">
        <f t="shared" si="31"/>
        <v/>
      </c>
      <c r="T31" s="37" t="str">
        <f t="shared" si="32"/>
        <v/>
      </c>
      <c r="U31" s="37" t="str">
        <f t="shared" si="33"/>
        <v xml:space="preserve"> </v>
      </c>
      <c r="V31" s="37" t="str">
        <f t="shared" si="34"/>
        <v xml:space="preserve"> </v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 t="str">
        <f t="shared" si="41"/>
        <v xml:space="preserve"> </v>
      </c>
      <c r="AD31" s="1" t="str">
        <f t="shared" si="42"/>
        <v xml:space="preserve"> </v>
      </c>
      <c r="AE31" s="1" t="str">
        <f t="shared" si="43"/>
        <v xml:space="preserve"> 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>
        <f t="shared" si="50"/>
        <v>-90.551181102022198</v>
      </c>
      <c r="AM31" s="1" t="str">
        <f t="shared" si="51"/>
        <v xml:space="preserve"> </v>
      </c>
      <c r="AN31" s="1">
        <f t="shared" si="52"/>
        <v>14</v>
      </c>
      <c r="AO31" t="s">
        <v>1001</v>
      </c>
      <c r="AP31" t="s">
        <v>1246</v>
      </c>
      <c r="AQ31" s="22" t="e">
        <v>#VALUE!</v>
      </c>
      <c r="AR31" s="21">
        <v>-152.59840931499139</v>
      </c>
      <c r="AS31">
        <v>-13.360506860102795</v>
      </c>
      <c r="AT31" t="e">
        <v>#VALUE!</v>
      </c>
      <c r="AU31">
        <v>152.59840931499139</v>
      </c>
      <c r="AV31" t="s">
        <v>2040</v>
      </c>
    </row>
    <row r="32" spans="1:48" x14ac:dyDescent="0.25">
      <c r="A32" s="14">
        <v>3.5000000000000008E-10</v>
      </c>
      <c r="B32" t="s">
        <v>993</v>
      </c>
      <c r="C32" s="4">
        <v>11</v>
      </c>
      <c r="D32" s="4">
        <v>0</v>
      </c>
      <c r="E32" s="4">
        <v>9</v>
      </c>
      <c r="F32" s="4">
        <v>20</v>
      </c>
      <c r="G32" s="4">
        <v>33.633598327636719</v>
      </c>
      <c r="H32" s="4">
        <v>33.71</v>
      </c>
      <c r="I32" s="34">
        <v>9449.2033590382216</v>
      </c>
      <c r="J32" s="35">
        <v>7.2372298693033823</v>
      </c>
      <c r="K32" s="35">
        <v>6.15122705192121</v>
      </c>
      <c r="L32" s="35">
        <v>10.155290302655962</v>
      </c>
      <c r="M32" s="35">
        <v>9.5053976357069239</v>
      </c>
      <c r="N32" s="4">
        <v>3.6760000000000002</v>
      </c>
      <c r="O32" s="4">
        <v>-17.020316027088029</v>
      </c>
      <c r="P32" s="35">
        <v>0</v>
      </c>
      <c r="Q32" s="36" t="str">
        <f t="shared" si="29"/>
        <v xml:space="preserve"> </v>
      </c>
      <c r="R32" s="36" t="str">
        <f t="shared" si="30"/>
        <v xml:space="preserve"> </v>
      </c>
      <c r="S32" s="37" t="str">
        <f t="shared" si="31"/>
        <v/>
      </c>
      <c r="T32" s="37" t="str">
        <f t="shared" si="32"/>
        <v/>
      </c>
      <c r="U32" s="37" t="str">
        <f t="shared" si="33"/>
        <v/>
      </c>
      <c r="V32" s="37">
        <f t="shared" si="34"/>
        <v>-0.57899293274705821</v>
      </c>
      <c r="W32" s="37" t="str">
        <f t="shared" si="35"/>
        <v/>
      </c>
      <c r="X32" s="37">
        <f t="shared" si="36"/>
        <v>-0.14951335218877471</v>
      </c>
      <c r="Y32" s="1" t="str">
        <f t="shared" si="37"/>
        <v xml:space="preserve"> </v>
      </c>
      <c r="Z32" s="1">
        <f t="shared" si="38"/>
        <v>5</v>
      </c>
      <c r="AA32" s="1" t="str">
        <f t="shared" si="39"/>
        <v xml:space="preserve"> </v>
      </c>
      <c r="AB32" s="1">
        <f t="shared" si="40"/>
        <v>52</v>
      </c>
      <c r="AC32" s="1" t="str">
        <f t="shared" si="41"/>
        <v xml:space="preserve"> </v>
      </c>
      <c r="AD32" s="1" t="str">
        <f t="shared" si="42"/>
        <v xml:space="preserve"> </v>
      </c>
      <c r="AE32" s="1" t="str">
        <f t="shared" si="43"/>
        <v xml:space="preserve"> 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993</v>
      </c>
      <c r="AP32" t="s">
        <v>1270</v>
      </c>
      <c r="AQ32" s="22">
        <v>57.899293274705819</v>
      </c>
      <c r="AR32" s="21">
        <v>14.951335218877471</v>
      </c>
      <c r="AS32">
        <v>-0.2266439405614995</v>
      </c>
      <c r="AT32">
        <v>-57.899293274705819</v>
      </c>
      <c r="AU32">
        <v>-14.951335218877471</v>
      </c>
      <c r="AV32" t="s">
        <v>2041</v>
      </c>
    </row>
    <row r="33" spans="1:48" x14ac:dyDescent="0.25">
      <c r="A33" s="14">
        <v>3.600000000000001E-10</v>
      </c>
      <c r="B33" t="s">
        <v>897</v>
      </c>
      <c r="C33" s="4">
        <v>11</v>
      </c>
      <c r="D33" s="4">
        <v>1</v>
      </c>
      <c r="E33" s="4">
        <v>3</v>
      </c>
      <c r="F33" s="4">
        <v>15</v>
      </c>
      <c r="G33" s="4">
        <v>71</v>
      </c>
      <c r="H33" s="4">
        <v>67.53</v>
      </c>
      <c r="I33" s="34">
        <v>22310.399664274209</v>
      </c>
      <c r="J33" s="35" t="s">
        <v>1234</v>
      </c>
      <c r="K33" s="35" t="s">
        <v>1234</v>
      </c>
      <c r="L33" s="35">
        <v>30.202449198543967</v>
      </c>
      <c r="M33" s="35">
        <v>26.461151009903205</v>
      </c>
      <c r="N33" s="4">
        <v>0.158</v>
      </c>
      <c r="O33" s="4">
        <v>-75.98784194528875</v>
      </c>
      <c r="P33" s="35">
        <v>3.8784179646192474</v>
      </c>
      <c r="Q33" s="36">
        <f t="shared" si="29"/>
        <v>73.333333333693332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 xml:space="preserve"> </v>
      </c>
      <c r="V33" s="37" t="str">
        <f t="shared" si="34"/>
        <v xml:space="preserve"> </v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>
        <f t="shared" si="43"/>
        <v>70</v>
      </c>
      <c r="AF33" s="1" t="str">
        <f t="shared" si="44"/>
        <v xml:space="preserve"> </v>
      </c>
      <c r="AG33" s="38">
        <f t="shared" si="45"/>
        <v>3.8784179649792474</v>
      </c>
      <c r="AH33" s="38" t="str">
        <f t="shared" si="46"/>
        <v xml:space="preserve"> </v>
      </c>
      <c r="AI33" s="1">
        <f t="shared" si="47"/>
        <v>49</v>
      </c>
      <c r="AJ33" s="1" t="str">
        <f t="shared" si="48"/>
        <v xml:space="preserve"> </v>
      </c>
      <c r="AK33" s="25" t="str">
        <f t="shared" si="49"/>
        <v xml:space="preserve"> </v>
      </c>
      <c r="AL33" s="25">
        <f t="shared" si="50"/>
        <v>-75.987841944928746</v>
      </c>
      <c r="AM33" s="1" t="str">
        <f t="shared" si="51"/>
        <v xml:space="preserve"> </v>
      </c>
      <c r="AN33" s="1">
        <f t="shared" si="52"/>
        <v>11</v>
      </c>
      <c r="AO33" t="s">
        <v>897</v>
      </c>
      <c r="AP33" t="s">
        <v>1246</v>
      </c>
      <c r="AQ33" s="22" t="e">
        <v>#VALUE!</v>
      </c>
      <c r="AR33" s="21">
        <v>-152.93988659133163</v>
      </c>
      <c r="AS33">
        <v>5.1384569820820403</v>
      </c>
      <c r="AT33" t="e">
        <v>#VALUE!</v>
      </c>
      <c r="AU33">
        <v>152.93988659133163</v>
      </c>
      <c r="AV33" t="s">
        <v>2042</v>
      </c>
    </row>
    <row r="34" spans="1:48" x14ac:dyDescent="0.25">
      <c r="A34" s="14">
        <v>3.7000000000000012E-10</v>
      </c>
      <c r="B34" t="s">
        <v>1207</v>
      </c>
      <c r="C34" s="4">
        <v>8</v>
      </c>
      <c r="D34" s="4">
        <v>0</v>
      </c>
      <c r="E34" s="4">
        <v>4</v>
      </c>
      <c r="F34" s="4">
        <v>12</v>
      </c>
      <c r="G34" s="4">
        <v>46.614799499511719</v>
      </c>
      <c r="H34" s="4">
        <v>44.97</v>
      </c>
      <c r="I34" s="34">
        <v>9927.3883700906099</v>
      </c>
      <c r="J34" s="35" t="s">
        <v>1234</v>
      </c>
      <c r="K34" s="35" t="s">
        <v>1234</v>
      </c>
      <c r="L34" s="35" t="s">
        <v>1234</v>
      </c>
      <c r="M34" s="35" t="s">
        <v>1234</v>
      </c>
      <c r="N34" s="4">
        <v>-0.189</v>
      </c>
      <c r="O34" s="4">
        <v>-11.176470588235286</v>
      </c>
      <c r="P34" s="35">
        <v>0</v>
      </c>
      <c r="Q34" s="36" t="str">
        <f t="shared" si="29"/>
        <v xml:space="preserve"> </v>
      </c>
      <c r="R34" s="36" t="str">
        <f t="shared" si="30"/>
        <v xml:space="preserve"> </v>
      </c>
      <c r="S34" s="37" t="str">
        <f t="shared" si="31"/>
        <v/>
      </c>
      <c r="T34" s="37" t="str">
        <f t="shared" si="32"/>
        <v/>
      </c>
      <c r="U34" s="37" t="str">
        <f t="shared" si="33"/>
        <v xml:space="preserve"> </v>
      </c>
      <c r="V34" s="37" t="str">
        <f t="shared" si="34"/>
        <v xml:space="preserve"> </v>
      </c>
      <c r="W34" s="37" t="str">
        <f t="shared" si="35"/>
        <v xml:space="preserve"> </v>
      </c>
      <c r="X34" s="37" t="str">
        <f t="shared" si="36"/>
        <v xml:space="preserve"> </v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 t="str">
        <f t="shared" si="41"/>
        <v xml:space="preserve"> 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 t="str">
        <f t="shared" si="45"/>
        <v xml:space="preserve"> </v>
      </c>
      <c r="AH34" s="38" t="str">
        <f t="shared" si="46"/>
        <v xml:space="preserve"> </v>
      </c>
      <c r="AI34" s="1" t="str">
        <f t="shared" si="47"/>
        <v xml:space="preserve"> 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1207</v>
      </c>
      <c r="AP34" t="s">
        <v>1237</v>
      </c>
      <c r="AQ34" s="22" t="e">
        <v>#VALUE!</v>
      </c>
      <c r="AR34" s="21" t="e">
        <v>#VALUE!</v>
      </c>
      <c r="AS34">
        <v>3.6575483644912588</v>
      </c>
      <c r="AT34" t="e">
        <v>#VALUE!</v>
      </c>
      <c r="AU34" t="e">
        <v>#VALUE!</v>
      </c>
      <c r="AV34" t="s">
        <v>2043</v>
      </c>
    </row>
    <row r="35" spans="1:48" x14ac:dyDescent="0.25">
      <c r="A35" s="14">
        <v>3.8000000000000014E-10</v>
      </c>
      <c r="B35" t="s">
        <v>922</v>
      </c>
      <c r="C35" s="4">
        <v>7</v>
      </c>
      <c r="D35" s="4">
        <v>0</v>
      </c>
      <c r="E35" s="4">
        <v>5</v>
      </c>
      <c r="F35" s="4">
        <v>12</v>
      </c>
      <c r="G35" s="4">
        <v>55</v>
      </c>
      <c r="H35" s="4">
        <v>53.77</v>
      </c>
      <c r="I35" s="34">
        <v>4352.2658643544246</v>
      </c>
      <c r="J35" s="35" t="s">
        <v>1234</v>
      </c>
      <c r="K35" s="35" t="s">
        <v>1234</v>
      </c>
      <c r="L35" s="35">
        <v>15.818443192488262</v>
      </c>
      <c r="M35" s="35">
        <v>14.708086258075779</v>
      </c>
      <c r="N35" s="4">
        <v>0.74199999999999999</v>
      </c>
      <c r="O35" s="4" t="s">
        <v>119</v>
      </c>
      <c r="P35" s="35">
        <v>1.2646457132229867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 t="str">
        <f t="shared" si="45"/>
        <v xml:space="preserve"> </v>
      </c>
      <c r="AH35" s="38" t="str">
        <f t="shared" si="46"/>
        <v xml:space="preserve"> </v>
      </c>
      <c r="AI35" s="1" t="str">
        <f t="shared" si="47"/>
        <v xml:space="preserve"> 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922</v>
      </c>
      <c r="AP35" t="s">
        <v>1246</v>
      </c>
      <c r="AQ35" s="22" t="e">
        <v>#VALUE!</v>
      </c>
      <c r="AR35" s="21">
        <v>-32.476515426182488</v>
      </c>
      <c r="AS35">
        <v>2.2875209224474613</v>
      </c>
      <c r="AT35" t="e">
        <v>#VALUE!</v>
      </c>
      <c r="AU35">
        <v>32.476515426182488</v>
      </c>
      <c r="AV35" t="s">
        <v>2044</v>
      </c>
    </row>
    <row r="36" spans="1:48" x14ac:dyDescent="0.25">
      <c r="A36" s="14">
        <v>3.9000000000000015E-10</v>
      </c>
      <c r="B36" t="s">
        <v>908</v>
      </c>
      <c r="C36" s="4">
        <v>4</v>
      </c>
      <c r="D36" s="4">
        <v>2</v>
      </c>
      <c r="E36" s="4">
        <v>8</v>
      </c>
      <c r="F36" s="4">
        <v>14</v>
      </c>
      <c r="G36" s="4">
        <v>103.75</v>
      </c>
      <c r="H36" s="4">
        <v>98.2</v>
      </c>
      <c r="I36" s="34">
        <v>50110.156151956035</v>
      </c>
      <c r="J36" s="35">
        <v>13.644574128108934</v>
      </c>
      <c r="K36" s="35">
        <v>11.679352997145577</v>
      </c>
      <c r="L36" s="35" t="s">
        <v>1234</v>
      </c>
      <c r="M36" s="35" t="s">
        <v>1234</v>
      </c>
      <c r="N36" s="4">
        <v>8.4079999999999995</v>
      </c>
      <c r="O36" s="4">
        <v>9.0531776913099815</v>
      </c>
      <c r="P36" s="35">
        <v>4.3279022403258658</v>
      </c>
      <c r="Q36" s="36" t="str">
        <f t="shared" si="29"/>
        <v xml:space="preserve"> </v>
      </c>
      <c r="R36" s="36" t="str">
        <f t="shared" si="30"/>
        <v xml:space="preserve"> </v>
      </c>
      <c r="S36" s="37" t="str">
        <f t="shared" si="31"/>
        <v/>
      </c>
      <c r="T36" s="37" t="str">
        <f t="shared" si="32"/>
        <v/>
      </c>
      <c r="U36" s="37" t="str">
        <f t="shared" si="33"/>
        <v/>
      </c>
      <c r="V36" s="37">
        <f t="shared" si="34"/>
        <v>-0.20626230735663509</v>
      </c>
      <c r="W36" s="37" t="str">
        <f t="shared" si="35"/>
        <v xml:space="preserve"> </v>
      </c>
      <c r="X36" s="37" t="str">
        <f t="shared" si="36"/>
        <v xml:space="preserve"> </v>
      </c>
      <c r="Y36" s="1" t="str">
        <f t="shared" si="37"/>
        <v xml:space="preserve"> </v>
      </c>
      <c r="Z36" s="1">
        <f t="shared" si="38"/>
        <v>37</v>
      </c>
      <c r="AA36" s="1" t="str">
        <f t="shared" si="39"/>
        <v xml:space="preserve"> </v>
      </c>
      <c r="AB36" s="1" t="str">
        <f t="shared" si="40"/>
        <v xml:space="preserve"> </v>
      </c>
      <c r="AC36" s="1" t="str">
        <f t="shared" si="41"/>
        <v xml:space="preserve"> 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>
        <f t="shared" si="45"/>
        <v>4.3279022407158658</v>
      </c>
      <c r="AH36" s="38" t="str">
        <f t="shared" si="46"/>
        <v xml:space="preserve"> </v>
      </c>
      <c r="AI36" s="1">
        <f t="shared" si="47"/>
        <v>42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908</v>
      </c>
      <c r="AP36" t="s">
        <v>1239</v>
      </c>
      <c r="AQ36" s="22">
        <v>20.626230735663508</v>
      </c>
      <c r="AR36" s="21" t="e">
        <v>#VALUE!</v>
      </c>
      <c r="AS36">
        <v>5.6517311608961229</v>
      </c>
      <c r="AT36">
        <v>-20.626230735663508</v>
      </c>
      <c r="AU36" t="e">
        <v>#VALUE!</v>
      </c>
      <c r="AV36" t="s">
        <v>2045</v>
      </c>
    </row>
    <row r="37" spans="1:48" x14ac:dyDescent="0.25">
      <c r="A37" s="14">
        <v>4.0000000000000017E-10</v>
      </c>
      <c r="B37" t="s">
        <v>909</v>
      </c>
      <c r="C37" s="4">
        <v>7</v>
      </c>
      <c r="D37" s="4">
        <v>3</v>
      </c>
      <c r="E37" s="4">
        <v>4</v>
      </c>
      <c r="F37" s="4">
        <v>14</v>
      </c>
      <c r="G37" s="4">
        <v>70.849998474121094</v>
      </c>
      <c r="H37" s="4">
        <v>69.98</v>
      </c>
      <c r="I37" s="34">
        <v>66912.371262722663</v>
      </c>
      <c r="J37" s="35">
        <v>13.718878651244856</v>
      </c>
      <c r="K37" s="35">
        <v>11.470250778560892</v>
      </c>
      <c r="L37" s="35" t="s">
        <v>1234</v>
      </c>
      <c r="M37" s="35" t="s">
        <v>1234</v>
      </c>
      <c r="N37" s="4">
        <v>6.101</v>
      </c>
      <c r="O37" s="4">
        <v>13.824626865671636</v>
      </c>
      <c r="P37" s="35">
        <v>5.137182052014861</v>
      </c>
      <c r="Q37" s="36" t="str">
        <f t="shared" si="29"/>
        <v xml:space="preserve"> 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/>
      </c>
      <c r="V37" s="37">
        <f t="shared" si="34"/>
        <v>-0.2019398345412049</v>
      </c>
      <c r="W37" s="37" t="str">
        <f t="shared" si="35"/>
        <v xml:space="preserve"> </v>
      </c>
      <c r="X37" s="37" t="str">
        <f t="shared" si="36"/>
        <v xml:space="preserve"> </v>
      </c>
      <c r="Y37" s="1" t="str">
        <f t="shared" si="37"/>
        <v xml:space="preserve"> </v>
      </c>
      <c r="Z37" s="1">
        <f t="shared" si="38"/>
        <v>38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 t="str">
        <f t="shared" si="43"/>
        <v xml:space="preserve"> </v>
      </c>
      <c r="AF37" s="1" t="str">
        <f t="shared" si="44"/>
        <v xml:space="preserve"> </v>
      </c>
      <c r="AG37" s="38">
        <f t="shared" si="45"/>
        <v>5.137182052414861</v>
      </c>
      <c r="AH37" s="38" t="str">
        <f t="shared" si="46"/>
        <v xml:space="preserve"> </v>
      </c>
      <c r="AI37" s="1">
        <f t="shared" si="47"/>
        <v>29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909</v>
      </c>
      <c r="AP37" t="s">
        <v>1239</v>
      </c>
      <c r="AQ37" s="22">
        <v>20.193983454120492</v>
      </c>
      <c r="AR37" s="21" t="e">
        <v>#VALUE!</v>
      </c>
      <c r="AS37">
        <v>1.2432101659346717</v>
      </c>
      <c r="AT37">
        <v>-20.193983454120492</v>
      </c>
      <c r="AU37" t="e">
        <v>#VALUE!</v>
      </c>
      <c r="AV37" t="s">
        <v>2046</v>
      </c>
    </row>
    <row r="38" spans="1:48" x14ac:dyDescent="0.25">
      <c r="A38" s="14">
        <v>4.1000000000000019E-10</v>
      </c>
      <c r="B38" t="s">
        <v>1005</v>
      </c>
      <c r="C38" s="4">
        <v>2</v>
      </c>
      <c r="D38" s="4">
        <v>1</v>
      </c>
      <c r="E38" s="4">
        <v>3</v>
      </c>
      <c r="F38" s="4">
        <v>6</v>
      </c>
      <c r="G38" s="4">
        <v>22.036701202392578</v>
      </c>
      <c r="H38" s="4">
        <v>21.53</v>
      </c>
      <c r="I38" s="34">
        <v>16198.9949873163</v>
      </c>
      <c r="J38" s="35">
        <v>19.30858617622604</v>
      </c>
      <c r="K38" s="35">
        <v>14.647892961274929</v>
      </c>
      <c r="L38" s="35">
        <v>29.161181341896231</v>
      </c>
      <c r="M38" s="35">
        <v>26.415601653398653</v>
      </c>
      <c r="N38" s="4">
        <v>0.88</v>
      </c>
      <c r="O38" s="4">
        <v>42.857142857142861</v>
      </c>
      <c r="P38" s="35">
        <v>7.8274174119725215</v>
      </c>
      <c r="Q38" s="36" t="str">
        <f t="shared" si="29"/>
        <v xml:space="preserve"> </v>
      </c>
      <c r="R38" s="36" t="str">
        <f t="shared" si="30"/>
        <v xml:space="preserve"> </v>
      </c>
      <c r="S38" s="37" t="str">
        <f t="shared" si="31"/>
        <v/>
      </c>
      <c r="T38" s="37" t="str">
        <f t="shared" si="32"/>
        <v/>
      </c>
      <c r="U38" s="37" t="str">
        <f t="shared" si="33"/>
        <v/>
      </c>
      <c r="V38" s="37" t="str">
        <f t="shared" si="34"/>
        <v/>
      </c>
      <c r="W38" s="37" t="str">
        <f t="shared" si="35"/>
        <v/>
      </c>
      <c r="X38" s="37" t="str">
        <f t="shared" si="36"/>
        <v/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 t="str">
        <f t="shared" si="40"/>
        <v xml:space="preserve"> </v>
      </c>
      <c r="AC38" s="1" t="str">
        <f t="shared" si="41"/>
        <v xml:space="preserve"> </v>
      </c>
      <c r="AD38" s="1" t="str">
        <f t="shared" si="42"/>
        <v xml:space="preserve"> </v>
      </c>
      <c r="AE38" s="1" t="str">
        <f t="shared" si="43"/>
        <v xml:space="preserve"> </v>
      </c>
      <c r="AF38" s="1" t="str">
        <f t="shared" si="44"/>
        <v xml:space="preserve"> </v>
      </c>
      <c r="AG38" s="38">
        <f t="shared" si="45"/>
        <v>7.8274174123825215</v>
      </c>
      <c r="AH38" s="38" t="str">
        <f t="shared" si="46"/>
        <v xml:space="preserve"> </v>
      </c>
      <c r="AI38" s="1">
        <f t="shared" si="47"/>
        <v>3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1005</v>
      </c>
      <c r="AP38" t="s">
        <v>1248</v>
      </c>
      <c r="AQ38" s="22">
        <v>-12.322689560171174</v>
      </c>
      <c r="AR38" s="21">
        <v>-144.21946223633014</v>
      </c>
      <c r="AS38">
        <v>2.3534658727012436</v>
      </c>
      <c r="AT38">
        <v>12.322689560171174</v>
      </c>
      <c r="AU38">
        <v>144.21946223633014</v>
      </c>
      <c r="AV38" t="s">
        <v>2047</v>
      </c>
    </row>
    <row r="39" spans="1:48" x14ac:dyDescent="0.25">
      <c r="A39" s="14">
        <v>4.200000000000002E-10</v>
      </c>
      <c r="B39" t="s">
        <v>992</v>
      </c>
      <c r="C39" s="4">
        <v>15</v>
      </c>
      <c r="D39" s="4">
        <v>1</v>
      </c>
      <c r="E39" s="4">
        <v>1</v>
      </c>
      <c r="F39" s="4">
        <v>17</v>
      </c>
      <c r="G39" s="4">
        <v>11</v>
      </c>
      <c r="H39" s="4">
        <v>6.54</v>
      </c>
      <c r="I39" s="34">
        <v>5419.7235880373728</v>
      </c>
      <c r="J39" s="35">
        <v>10.160220966296444</v>
      </c>
      <c r="K39" s="35">
        <v>10.002698160617429</v>
      </c>
      <c r="L39" s="35">
        <v>4.2118315471805525</v>
      </c>
      <c r="M39" s="35">
        <v>4.3489854656187195</v>
      </c>
      <c r="N39" s="4">
        <v>0.50800000000000001</v>
      </c>
      <c r="O39" s="4">
        <v>120.86956521739131</v>
      </c>
      <c r="P39" s="35">
        <v>3.1580626326598886</v>
      </c>
      <c r="Q39" s="36">
        <f t="shared" si="29"/>
        <v>88.23529411806706</v>
      </c>
      <c r="R39" s="36" t="str">
        <f t="shared" si="30"/>
        <v xml:space="preserve"> </v>
      </c>
      <c r="S39" s="37">
        <f t="shared" si="31"/>
        <v>0.6819571869643426</v>
      </c>
      <c r="T39" s="37" t="str">
        <f t="shared" si="32"/>
        <v/>
      </c>
      <c r="U39" s="37" t="str">
        <f t="shared" si="33"/>
        <v/>
      </c>
      <c r="V39" s="37">
        <f t="shared" si="34"/>
        <v>-0.40895551075344672</v>
      </c>
      <c r="W39" s="37" t="str">
        <f t="shared" si="35"/>
        <v/>
      </c>
      <c r="X39" s="37">
        <f t="shared" si="36"/>
        <v>-0.64726695279500679</v>
      </c>
      <c r="Y39" s="1" t="str">
        <f t="shared" si="37"/>
        <v xml:space="preserve"> </v>
      </c>
      <c r="Z39" s="1">
        <f t="shared" si="38"/>
        <v>21</v>
      </c>
      <c r="AA39" s="1" t="str">
        <f t="shared" si="39"/>
        <v xml:space="preserve"> </v>
      </c>
      <c r="AB39" s="1">
        <f t="shared" si="40"/>
        <v>9</v>
      </c>
      <c r="AC39" s="1">
        <f t="shared" si="41"/>
        <v>6</v>
      </c>
      <c r="AD39" s="1" t="str">
        <f t="shared" si="42"/>
        <v xml:space="preserve"> </v>
      </c>
      <c r="AE39" s="1">
        <f t="shared" si="43"/>
        <v>29</v>
      </c>
      <c r="AF39" s="1" t="str">
        <f t="shared" si="44"/>
        <v xml:space="preserve"> </v>
      </c>
      <c r="AG39" s="38">
        <f t="shared" si="45"/>
        <v>3.1580626330798887</v>
      </c>
      <c r="AH39" s="38" t="str">
        <f t="shared" si="46"/>
        <v xml:space="preserve"> </v>
      </c>
      <c r="AI39" s="1">
        <f t="shared" si="47"/>
        <v>64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992</v>
      </c>
      <c r="AP39" t="s">
        <v>1241</v>
      </c>
      <c r="AQ39" s="22">
        <v>40.89555107534467</v>
      </c>
      <c r="AR39" s="21">
        <v>64.726695279500674</v>
      </c>
      <c r="AS39">
        <v>68.195718654434259</v>
      </c>
      <c r="AT39">
        <v>-40.89555107534467</v>
      </c>
      <c r="AU39">
        <v>-64.726695279500674</v>
      </c>
      <c r="AV39" t="s">
        <v>2048</v>
      </c>
    </row>
    <row r="40" spans="1:48" x14ac:dyDescent="0.25">
      <c r="A40" s="14">
        <v>4.3000000000000022E-10</v>
      </c>
      <c r="B40" t="s">
        <v>1208</v>
      </c>
      <c r="C40" s="4">
        <v>10</v>
      </c>
      <c r="D40" s="4">
        <v>0</v>
      </c>
      <c r="E40" s="4">
        <v>3</v>
      </c>
      <c r="F40" s="4">
        <v>13</v>
      </c>
      <c r="G40" s="4">
        <v>249</v>
      </c>
      <c r="H40" s="4">
        <v>226.61</v>
      </c>
      <c r="I40" s="34">
        <v>3840.4214965789079</v>
      </c>
      <c r="J40" s="35" t="s">
        <v>1234</v>
      </c>
      <c r="K40" s="35" t="s">
        <v>1234</v>
      </c>
      <c r="L40" s="35">
        <v>18.911249756687255</v>
      </c>
      <c r="M40" s="35">
        <v>14.650365079365079</v>
      </c>
      <c r="N40" s="4">
        <v>2.657</v>
      </c>
      <c r="O40" s="4">
        <v>-47.490118577075101</v>
      </c>
      <c r="P40" s="35">
        <v>0.25065089801862228</v>
      </c>
      <c r="Q40" s="36">
        <f t="shared" si="29"/>
        <v>76.923076923506926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 xml:space="preserve"> </v>
      </c>
      <c r="V40" s="37" t="str">
        <f t="shared" si="34"/>
        <v xml:space="preserve"> </v>
      </c>
      <c r="W40" s="37" t="str">
        <f t="shared" si="35"/>
        <v/>
      </c>
      <c r="X40" s="37" t="str">
        <f t="shared" si="36"/>
        <v/>
      </c>
      <c r="Y40" s="1" t="str">
        <f t="shared" si="37"/>
        <v xml:space="preserve"> </v>
      </c>
      <c r="Z40" s="1" t="str">
        <f t="shared" si="38"/>
        <v xml:space="preserve"> 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>
        <f t="shared" si="43"/>
        <v>63</v>
      </c>
      <c r="AF40" s="1" t="str">
        <f t="shared" si="44"/>
        <v xml:space="preserve"> </v>
      </c>
      <c r="AG40" s="38" t="str">
        <f t="shared" si="45"/>
        <v xml:space="preserve"> </v>
      </c>
      <c r="AH40" s="38" t="str">
        <f t="shared" si="46"/>
        <v xml:space="preserve"> </v>
      </c>
      <c r="AI40" s="1" t="str">
        <f t="shared" si="47"/>
        <v xml:space="preserve"> 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1208</v>
      </c>
      <c r="AP40" t="s">
        <v>1237</v>
      </c>
      <c r="AQ40" s="22" t="e">
        <v>#VALUE!</v>
      </c>
      <c r="AR40" s="21">
        <v>-58.378194341518032</v>
      </c>
      <c r="AS40">
        <v>9.8804112792904029</v>
      </c>
      <c r="AT40" t="e">
        <v>#VALUE!</v>
      </c>
      <c r="AU40">
        <v>58.378194341518032</v>
      </c>
      <c r="AV40" t="s">
        <v>2049</v>
      </c>
    </row>
    <row r="41" spans="1:48" x14ac:dyDescent="0.25">
      <c r="A41" s="14">
        <v>4.4000000000000024E-10</v>
      </c>
      <c r="B41" t="s">
        <v>1010</v>
      </c>
      <c r="C41" s="4">
        <v>4</v>
      </c>
      <c r="D41" s="4">
        <v>0</v>
      </c>
      <c r="E41" s="4">
        <v>6</v>
      </c>
      <c r="F41" s="4">
        <v>10</v>
      </c>
      <c r="G41" s="4">
        <v>35</v>
      </c>
      <c r="H41" s="4">
        <v>30.38</v>
      </c>
      <c r="I41" s="34">
        <v>6772.5511037173937</v>
      </c>
      <c r="J41" s="35">
        <v>24.303999999999998</v>
      </c>
      <c r="K41" s="35" t="s">
        <v>1234</v>
      </c>
      <c r="L41" s="35">
        <v>12.829465600000001</v>
      </c>
      <c r="M41" s="35">
        <v>20.130220923863426</v>
      </c>
      <c r="N41" s="4">
        <v>0.44</v>
      </c>
      <c r="O41" s="4">
        <v>-67.164179104477611</v>
      </c>
      <c r="P41" s="35">
        <v>0</v>
      </c>
      <c r="Q41" s="36" t="str">
        <f t="shared" si="29"/>
        <v xml:space="preserve"> </v>
      </c>
      <c r="R41" s="36" t="str">
        <f t="shared" si="30"/>
        <v xml:space="preserve"> </v>
      </c>
      <c r="S41" s="37">
        <f t="shared" si="31"/>
        <v>0.15207373315889414</v>
      </c>
      <c r="T41" s="37" t="str">
        <f t="shared" si="32"/>
        <v/>
      </c>
      <c r="U41" s="37" t="str">
        <f t="shared" si="33"/>
        <v/>
      </c>
      <c r="V41" s="37" t="str">
        <f t="shared" si="34"/>
        <v/>
      </c>
      <c r="W41" s="37" t="str">
        <f t="shared" si="35"/>
        <v/>
      </c>
      <c r="X41" s="37" t="str">
        <f t="shared" si="36"/>
        <v/>
      </c>
      <c r="Y41" s="1" t="str">
        <f t="shared" si="37"/>
        <v xml:space="preserve"> </v>
      </c>
      <c r="Z41" s="1" t="str">
        <f t="shared" si="38"/>
        <v xml:space="preserve"> </v>
      </c>
      <c r="AA41" s="1" t="str">
        <f t="shared" si="39"/>
        <v xml:space="preserve"> </v>
      </c>
      <c r="AB41" s="1" t="str">
        <f t="shared" si="40"/>
        <v xml:space="preserve"> </v>
      </c>
      <c r="AC41" s="1">
        <f t="shared" si="41"/>
        <v>75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 t="str">
        <f t="shared" si="45"/>
        <v xml:space="preserve"> </v>
      </c>
      <c r="AH41" s="38" t="str">
        <f t="shared" si="46"/>
        <v xml:space="preserve"> </v>
      </c>
      <c r="AI41" s="1" t="str">
        <f t="shared" si="47"/>
        <v xml:space="preserve"> </v>
      </c>
      <c r="AJ41" s="1" t="str">
        <f t="shared" si="48"/>
        <v xml:space="preserve"> </v>
      </c>
      <c r="AK41" s="25" t="str">
        <f t="shared" si="49"/>
        <v xml:space="preserve"> </v>
      </c>
      <c r="AL41" s="25">
        <f t="shared" si="50"/>
        <v>-67.164179104037615</v>
      </c>
      <c r="AM41" s="1" t="str">
        <f t="shared" si="51"/>
        <v xml:space="preserve"> </v>
      </c>
      <c r="AN41" s="1">
        <f t="shared" si="52"/>
        <v>6</v>
      </c>
      <c r="AO41" t="s">
        <v>1010</v>
      </c>
      <c r="AP41" t="s">
        <v>1237</v>
      </c>
      <c r="AQ41" s="22">
        <v>-41.382213185117365</v>
      </c>
      <c r="AR41" s="21">
        <v>-7.4443848099521981</v>
      </c>
      <c r="AS41">
        <v>15.207373271889413</v>
      </c>
      <c r="AT41">
        <v>41.382213185117365</v>
      </c>
      <c r="AU41">
        <v>7.4443848099521981</v>
      </c>
      <c r="AV41" t="s">
        <v>2050</v>
      </c>
    </row>
    <row r="42" spans="1:48" x14ac:dyDescent="0.25">
      <c r="A42" s="14">
        <v>4.5000000000000026E-10</v>
      </c>
      <c r="B42" t="s">
        <v>971</v>
      </c>
      <c r="C42" s="4">
        <v>9</v>
      </c>
      <c r="D42" s="4">
        <v>1</v>
      </c>
      <c r="E42" s="4">
        <v>2</v>
      </c>
      <c r="F42" s="4">
        <v>12</v>
      </c>
      <c r="G42" s="4">
        <v>58.25</v>
      </c>
      <c r="H42" s="4">
        <v>51.32</v>
      </c>
      <c r="I42" s="34">
        <v>6898.6894763712116</v>
      </c>
      <c r="J42" s="35">
        <v>16.554838709677419</v>
      </c>
      <c r="K42" s="35">
        <v>13.295336787564768</v>
      </c>
      <c r="L42" s="35">
        <v>25.791737523105361</v>
      </c>
      <c r="M42" s="35">
        <v>24.739946808510638</v>
      </c>
      <c r="N42" s="4">
        <v>3.1</v>
      </c>
      <c r="O42" s="4">
        <v>62.644281217208807</v>
      </c>
      <c r="P42" s="35">
        <v>2.7416212003117693</v>
      </c>
      <c r="Q42" s="36">
        <f t="shared" si="29"/>
        <v>75.000000000450001</v>
      </c>
      <c r="R42" s="36" t="str">
        <f t="shared" si="30"/>
        <v xml:space="preserve"> </v>
      </c>
      <c r="S42" s="37">
        <f t="shared" si="31"/>
        <v>0.13503507449520666</v>
      </c>
      <c r="T42" s="37" t="str">
        <f t="shared" si="32"/>
        <v/>
      </c>
      <c r="U42" s="37" t="str">
        <f t="shared" si="33"/>
        <v/>
      </c>
      <c r="V42" s="37" t="str">
        <f t="shared" si="34"/>
        <v/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86</v>
      </c>
      <c r="AD42" s="1" t="str">
        <f t="shared" si="42"/>
        <v xml:space="preserve"> </v>
      </c>
      <c r="AE42" s="1">
        <f t="shared" si="43"/>
        <v>69</v>
      </c>
      <c r="AF42" s="1" t="str">
        <f t="shared" si="44"/>
        <v xml:space="preserve"> </v>
      </c>
      <c r="AG42" s="38" t="str">
        <f t="shared" si="45"/>
        <v xml:space="preserve"> </v>
      </c>
      <c r="AH42" s="38" t="str">
        <f t="shared" si="46"/>
        <v xml:space="preserve"> </v>
      </c>
      <c r="AI42" s="1" t="str">
        <f t="shared" si="47"/>
        <v xml:space="preserve"> </v>
      </c>
      <c r="AJ42" s="1" t="str">
        <f t="shared" si="48"/>
        <v xml:space="preserve"> </v>
      </c>
      <c r="AK42" s="25">
        <f t="shared" si="49"/>
        <v>62.644281217658808</v>
      </c>
      <c r="AL42" s="25" t="str">
        <f t="shared" si="50"/>
        <v xml:space="preserve"> </v>
      </c>
      <c r="AM42" s="1">
        <f t="shared" si="51"/>
        <v>9</v>
      </c>
      <c r="AN42" s="1" t="str">
        <f t="shared" si="52"/>
        <v xml:space="preserve"> </v>
      </c>
      <c r="AO42" t="s">
        <v>971</v>
      </c>
      <c r="AP42" t="s">
        <v>1248</v>
      </c>
      <c r="AQ42" s="22">
        <v>3.6965217372923687</v>
      </c>
      <c r="AR42" s="21">
        <v>-116.00099783967738</v>
      </c>
      <c r="AS42">
        <v>13.503507404520665</v>
      </c>
      <c r="AT42">
        <v>-3.6965217372923687</v>
      </c>
      <c r="AU42">
        <v>116.00099783967738</v>
      </c>
      <c r="AV42" t="s">
        <v>2051</v>
      </c>
    </row>
    <row r="43" spans="1:48" x14ac:dyDescent="0.25">
      <c r="A43" s="14">
        <v>4.6000000000000027E-10</v>
      </c>
      <c r="B43" t="s">
        <v>894</v>
      </c>
      <c r="C43" s="4">
        <v>4</v>
      </c>
      <c r="D43" s="4">
        <v>0</v>
      </c>
      <c r="E43" s="4">
        <v>3</v>
      </c>
      <c r="F43" s="4">
        <v>7</v>
      </c>
      <c r="G43" s="4">
        <v>18</v>
      </c>
      <c r="H43" s="4">
        <v>15.44</v>
      </c>
      <c r="I43" s="34">
        <v>1248.6832906197014</v>
      </c>
      <c r="J43" s="35">
        <v>8.654708520179371</v>
      </c>
      <c r="K43" s="35">
        <v>8.0291211648465932</v>
      </c>
      <c r="L43" s="35">
        <v>5.546406676783004</v>
      </c>
      <c r="M43" s="35">
        <v>5.2247477382567311</v>
      </c>
      <c r="N43" s="4">
        <v>1.784</v>
      </c>
      <c r="O43" s="4">
        <v>74.901960784313729</v>
      </c>
      <c r="P43" s="35">
        <v>2.0725388601036272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0.16580310926829031</v>
      </c>
      <c r="T43" s="37" t="str">
        <f t="shared" si="32"/>
        <v/>
      </c>
      <c r="U43" s="37" t="str">
        <f t="shared" si="33"/>
        <v/>
      </c>
      <c r="V43" s="37">
        <f t="shared" si="34"/>
        <v>-0.49653479054680238</v>
      </c>
      <c r="W43" s="37" t="str">
        <f t="shared" si="35"/>
        <v/>
      </c>
      <c r="X43" s="37">
        <f t="shared" si="36"/>
        <v>-0.53549877144316815</v>
      </c>
      <c r="Y43" s="1" t="str">
        <f t="shared" si="37"/>
        <v xml:space="preserve"> </v>
      </c>
      <c r="Z43" s="1">
        <f t="shared" si="38"/>
        <v>11</v>
      </c>
      <c r="AA43" s="1" t="str">
        <f t="shared" si="39"/>
        <v xml:space="preserve"> </v>
      </c>
      <c r="AB43" s="1">
        <f t="shared" si="40"/>
        <v>16</v>
      </c>
      <c r="AC43" s="1">
        <f t="shared" si="41"/>
        <v>69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>
        <f t="shared" si="49"/>
        <v>74.901960784773735</v>
      </c>
      <c r="AL43" s="25" t="str">
        <f t="shared" si="50"/>
        <v xml:space="preserve"> </v>
      </c>
      <c r="AM43" s="1">
        <f t="shared" si="51"/>
        <v>8</v>
      </c>
      <c r="AN43" s="1" t="str">
        <f t="shared" si="52"/>
        <v xml:space="preserve"> </v>
      </c>
      <c r="AO43" t="s">
        <v>894</v>
      </c>
      <c r="AP43" t="s">
        <v>1241</v>
      </c>
      <c r="AQ43" s="22">
        <v>49.65347905468024</v>
      </c>
      <c r="AR43" s="21">
        <v>53.549877144316817</v>
      </c>
      <c r="AS43">
        <v>16.580310880829032</v>
      </c>
      <c r="AT43">
        <v>-49.65347905468024</v>
      </c>
      <c r="AU43">
        <v>-53.549877144316817</v>
      </c>
      <c r="AV43" t="s">
        <v>2052</v>
      </c>
    </row>
    <row r="44" spans="1:48" x14ac:dyDescent="0.25">
      <c r="A44" s="14">
        <v>4.7000000000000024E-10</v>
      </c>
      <c r="B44" t="s">
        <v>957</v>
      </c>
      <c r="C44" s="4">
        <v>7</v>
      </c>
      <c r="D44" s="4">
        <v>0</v>
      </c>
      <c r="E44" s="4">
        <v>2</v>
      </c>
      <c r="F44" s="4">
        <v>9</v>
      </c>
      <c r="G44" s="4">
        <v>123</v>
      </c>
      <c r="H44" s="4">
        <v>104.82</v>
      </c>
      <c r="I44" s="34">
        <v>3981.2521867611317</v>
      </c>
      <c r="J44" s="35">
        <v>14.052822094114491</v>
      </c>
      <c r="K44" s="35">
        <v>12.471148126115407</v>
      </c>
      <c r="L44" s="35">
        <v>7.1580018166258013</v>
      </c>
      <c r="M44" s="35">
        <v>6.6727904557968802</v>
      </c>
      <c r="N44" s="4">
        <v>8.4049999999999994</v>
      </c>
      <c r="O44" s="4">
        <v>7.5771150646358585</v>
      </c>
      <c r="P44" s="35">
        <v>2.4356038923869492</v>
      </c>
      <c r="Q44" s="36">
        <f t="shared" si="29"/>
        <v>77.777777778247767</v>
      </c>
      <c r="R44" s="36" t="str">
        <f t="shared" si="30"/>
        <v xml:space="preserve"> </v>
      </c>
      <c r="S44" s="37">
        <f t="shared" si="31"/>
        <v>0.17344018364115074</v>
      </c>
      <c r="T44" s="37" t="str">
        <f t="shared" si="32"/>
        <v/>
      </c>
      <c r="U44" s="37" t="str">
        <f t="shared" si="33"/>
        <v/>
      </c>
      <c r="V44" s="37">
        <f t="shared" si="34"/>
        <v>-0.18251354132545161</v>
      </c>
      <c r="W44" s="37" t="str">
        <f t="shared" si="35"/>
        <v/>
      </c>
      <c r="X44" s="37">
        <f t="shared" si="36"/>
        <v>-0.40053068020551108</v>
      </c>
      <c r="Y44" s="1" t="str">
        <f t="shared" si="37"/>
        <v xml:space="preserve"> </v>
      </c>
      <c r="Z44" s="1">
        <f t="shared" si="38"/>
        <v>42</v>
      </c>
      <c r="AA44" s="1" t="str">
        <f t="shared" si="39"/>
        <v xml:space="preserve"> </v>
      </c>
      <c r="AB44" s="1">
        <f t="shared" si="40"/>
        <v>24</v>
      </c>
      <c r="AC44" s="1">
        <f t="shared" si="41"/>
        <v>64</v>
      </c>
      <c r="AD44" s="1" t="str">
        <f t="shared" si="42"/>
        <v xml:space="preserve"> </v>
      </c>
      <c r="AE44" s="1">
        <f t="shared" si="43"/>
        <v>60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957</v>
      </c>
      <c r="AP44" t="s">
        <v>1328</v>
      </c>
      <c r="AQ44" s="22">
        <v>18.25135413254516</v>
      </c>
      <c r="AR44" s="21">
        <v>40.053068020551109</v>
      </c>
      <c r="AS44">
        <v>17.344018317115072</v>
      </c>
      <c r="AT44">
        <v>-18.25135413254516</v>
      </c>
      <c r="AU44">
        <v>-40.053068020551109</v>
      </c>
      <c r="AV44" t="s">
        <v>2053</v>
      </c>
    </row>
    <row r="45" spans="1:48" x14ac:dyDescent="0.25">
      <c r="A45" s="14">
        <v>4.800000000000002E-10</v>
      </c>
      <c r="B45" t="s">
        <v>967</v>
      </c>
      <c r="C45" s="4">
        <v>8</v>
      </c>
      <c r="D45" s="4">
        <v>0</v>
      </c>
      <c r="E45" s="4">
        <v>1</v>
      </c>
      <c r="F45" s="4">
        <v>9</v>
      </c>
      <c r="G45" s="4">
        <v>67.5</v>
      </c>
      <c r="H45" s="4">
        <v>60.19</v>
      </c>
      <c r="I45" s="34">
        <v>8493.4718831967257</v>
      </c>
      <c r="J45" s="35">
        <v>20.382661699966135</v>
      </c>
      <c r="K45" s="35">
        <v>19.586723071916694</v>
      </c>
      <c r="L45" s="35">
        <v>11.145698956111797</v>
      </c>
      <c r="M45" s="35">
        <v>10.801374088980747</v>
      </c>
      <c r="N45" s="4">
        <v>2.9529999999999998</v>
      </c>
      <c r="O45" s="4">
        <v>5.8422939068100286</v>
      </c>
      <c r="P45" s="35">
        <v>1.290912111646453</v>
      </c>
      <c r="Q45" s="36">
        <f t="shared" si="29"/>
        <v>88.888888889368886</v>
      </c>
      <c r="R45" s="36" t="str">
        <f t="shared" si="30"/>
        <v xml:space="preserve"> </v>
      </c>
      <c r="S45" s="37">
        <f t="shared" si="31"/>
        <v>0.12144874611881047</v>
      </c>
      <c r="T45" s="37" t="str">
        <f t="shared" si="32"/>
        <v/>
      </c>
      <c r="U45" s="37" t="str">
        <f t="shared" si="33"/>
        <v/>
      </c>
      <c r="V45" s="37" t="str">
        <f t="shared" si="34"/>
        <v/>
      </c>
      <c r="W45" s="37" t="str">
        <f t="shared" si="35"/>
        <v/>
      </c>
      <c r="X45" s="37" t="str">
        <f t="shared" si="36"/>
        <v/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>
        <f t="shared" si="41"/>
        <v>96</v>
      </c>
      <c r="AD45" s="1" t="str">
        <f t="shared" si="42"/>
        <v xml:space="preserve"> </v>
      </c>
      <c r="AE45" s="1">
        <f t="shared" si="43"/>
        <v>27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967</v>
      </c>
      <c r="AP45" t="s">
        <v>1241</v>
      </c>
      <c r="AQ45" s="22">
        <v>-18.570845200162079</v>
      </c>
      <c r="AR45" s="21">
        <v>6.6568472176769085</v>
      </c>
      <c r="AS45">
        <v>12.144874563881046</v>
      </c>
      <c r="AT45">
        <v>18.570845200162079</v>
      </c>
      <c r="AU45">
        <v>-6.6568472176769085</v>
      </c>
      <c r="AV45" t="s">
        <v>2054</v>
      </c>
    </row>
    <row r="46" spans="1:48" x14ac:dyDescent="0.25">
      <c r="A46" s="14">
        <v>4.9000000000000017E-10</v>
      </c>
      <c r="B46" t="s">
        <v>891</v>
      </c>
      <c r="C46" s="4">
        <v>6</v>
      </c>
      <c r="D46" s="4">
        <v>1</v>
      </c>
      <c r="E46" s="4">
        <v>4</v>
      </c>
      <c r="F46" s="4">
        <v>11</v>
      </c>
      <c r="G46" s="4">
        <v>17.75</v>
      </c>
      <c r="H46" s="4">
        <v>15.7</v>
      </c>
      <c r="I46" s="34">
        <v>4905.1188752732496</v>
      </c>
      <c r="J46" s="35" t="s">
        <v>1234</v>
      </c>
      <c r="K46" s="35" t="s">
        <v>1234</v>
      </c>
      <c r="L46" s="35" t="s">
        <v>1234</v>
      </c>
      <c r="M46" s="35" t="s">
        <v>1234</v>
      </c>
      <c r="N46" s="4">
        <v>-0.33</v>
      </c>
      <c r="O46" s="4" t="s">
        <v>119</v>
      </c>
      <c r="P46" s="35">
        <v>0.50955414012738853</v>
      </c>
      <c r="Q46" s="36" t="str">
        <f t="shared" si="29"/>
        <v xml:space="preserve"> </v>
      </c>
      <c r="R46" s="36" t="str">
        <f t="shared" si="30"/>
        <v xml:space="preserve"> </v>
      </c>
      <c r="S46" s="37">
        <f t="shared" si="31"/>
        <v>0.13057324889764341</v>
      </c>
      <c r="T46" s="37" t="str">
        <f t="shared" si="32"/>
        <v/>
      </c>
      <c r="U46" s="37" t="str">
        <f t="shared" si="33"/>
        <v xml:space="preserve"> </v>
      </c>
      <c r="V46" s="37" t="str">
        <f t="shared" si="34"/>
        <v xml:space="preserve"> </v>
      </c>
      <c r="W46" s="37" t="str">
        <f t="shared" si="35"/>
        <v xml:space="preserve"> </v>
      </c>
      <c r="X46" s="37" t="str">
        <f t="shared" si="36"/>
        <v xml:space="preserve"> </v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>
        <f t="shared" si="41"/>
        <v>90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891</v>
      </c>
      <c r="AP46" t="s">
        <v>1291</v>
      </c>
      <c r="AQ46" s="22" t="e">
        <v>#VALUE!</v>
      </c>
      <c r="AR46" s="21" t="e">
        <v>#VALUE!</v>
      </c>
      <c r="AS46">
        <v>13.057324840764339</v>
      </c>
      <c r="AT46" t="e">
        <v>#VALUE!</v>
      </c>
      <c r="AU46" t="e">
        <v>#VALUE!</v>
      </c>
      <c r="AV46" t="s">
        <v>2055</v>
      </c>
    </row>
    <row r="47" spans="1:48" x14ac:dyDescent="0.25">
      <c r="A47" s="14">
        <v>5.0000000000000013E-10</v>
      </c>
      <c r="B47" t="s">
        <v>892</v>
      </c>
      <c r="C47" s="4">
        <v>6</v>
      </c>
      <c r="D47" s="4">
        <v>1</v>
      </c>
      <c r="E47" s="4">
        <v>0</v>
      </c>
      <c r="F47" s="4">
        <v>7</v>
      </c>
      <c r="G47" s="4">
        <v>29</v>
      </c>
      <c r="H47" s="4">
        <v>24.13</v>
      </c>
      <c r="I47" s="34">
        <v>2384.8020659207796</v>
      </c>
      <c r="J47" s="35">
        <v>6.3134484563055988</v>
      </c>
      <c r="K47" s="35">
        <v>7.5666353088742548</v>
      </c>
      <c r="L47" s="35">
        <v>4.0940953347614712</v>
      </c>
      <c r="M47" s="35">
        <v>4.3592508073196985</v>
      </c>
      <c r="N47" s="4">
        <v>3.8220000000000001</v>
      </c>
      <c r="O47" s="4" t="s">
        <v>119</v>
      </c>
      <c r="P47" s="35">
        <v>0.20721094073767096</v>
      </c>
      <c r="Q47" s="36">
        <f t="shared" si="29"/>
        <v>85.714285714785703</v>
      </c>
      <c r="R47" s="36" t="str">
        <f t="shared" si="30"/>
        <v xml:space="preserve"> </v>
      </c>
      <c r="S47" s="37">
        <f t="shared" si="31"/>
        <v>0.20182345677849153</v>
      </c>
      <c r="T47" s="37" t="str">
        <f t="shared" si="32"/>
        <v/>
      </c>
      <c r="U47" s="37" t="str">
        <f t="shared" si="33"/>
        <v/>
      </c>
      <c r="V47" s="37">
        <f t="shared" si="34"/>
        <v>-0.63273151926322901</v>
      </c>
      <c r="W47" s="37" t="str">
        <f t="shared" si="35"/>
        <v/>
      </c>
      <c r="X47" s="37">
        <f t="shared" si="36"/>
        <v>-0.65712714129204142</v>
      </c>
      <c r="Y47" s="1" t="str">
        <f t="shared" si="37"/>
        <v xml:space="preserve"> </v>
      </c>
      <c r="Z47" s="1">
        <f t="shared" si="38"/>
        <v>2</v>
      </c>
      <c r="AA47" s="1" t="str">
        <f t="shared" si="39"/>
        <v xml:space="preserve"> </v>
      </c>
      <c r="AB47" s="1">
        <f t="shared" si="40"/>
        <v>6</v>
      </c>
      <c r="AC47" s="1">
        <f t="shared" si="41"/>
        <v>54</v>
      </c>
      <c r="AD47" s="1" t="str">
        <f t="shared" si="42"/>
        <v xml:space="preserve"> </v>
      </c>
      <c r="AE47" s="1">
        <f t="shared" si="43"/>
        <v>37</v>
      </c>
      <c r="AF47" s="1" t="str">
        <f t="shared" si="44"/>
        <v xml:space="preserve"> </v>
      </c>
      <c r="AG47" s="38" t="str">
        <f t="shared" si="45"/>
        <v xml:space="preserve"> </v>
      </c>
      <c r="AH47" s="38" t="str">
        <f t="shared" si="46"/>
        <v xml:space="preserve"> </v>
      </c>
      <c r="AI47" s="1" t="str">
        <f t="shared" si="47"/>
        <v xml:space="preserve"> 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892</v>
      </c>
      <c r="AP47" t="s">
        <v>1241</v>
      </c>
      <c r="AQ47" s="22">
        <v>63.273151926322903</v>
      </c>
      <c r="AR47" s="21">
        <v>65.712714129204144</v>
      </c>
      <c r="AS47">
        <v>20.182345627849152</v>
      </c>
      <c r="AT47">
        <v>-63.273151926322903</v>
      </c>
      <c r="AU47">
        <v>-65.712714129204144</v>
      </c>
      <c r="AV47" t="s">
        <v>2056</v>
      </c>
    </row>
    <row r="48" spans="1:48" x14ac:dyDescent="0.25">
      <c r="A48" s="14">
        <v>5.100000000000001E-10</v>
      </c>
      <c r="B48" t="s">
        <v>884</v>
      </c>
      <c r="C48" s="4">
        <v>7</v>
      </c>
      <c r="D48" s="4">
        <v>0</v>
      </c>
      <c r="E48" s="4">
        <v>2</v>
      </c>
      <c r="F48" s="4">
        <v>9</v>
      </c>
      <c r="G48" s="4">
        <v>18.5</v>
      </c>
      <c r="H48" s="4">
        <v>14.23</v>
      </c>
      <c r="I48" s="34">
        <v>3321.9954469457566</v>
      </c>
      <c r="J48" s="35">
        <v>7.5119523518765288</v>
      </c>
      <c r="K48" s="35">
        <v>5.1968388551852902</v>
      </c>
      <c r="L48" s="35">
        <v>3.5030353775955785</v>
      </c>
      <c r="M48" s="35">
        <v>2.6468615774228836</v>
      </c>
      <c r="N48" s="4">
        <v>1.4950000000000001</v>
      </c>
      <c r="O48" s="4">
        <v>141.12903225806451</v>
      </c>
      <c r="P48" s="35">
        <v>1.5137526072504146</v>
      </c>
      <c r="Q48" s="36">
        <f t="shared" si="29"/>
        <v>77.777777778287771</v>
      </c>
      <c r="R48" s="36" t="str">
        <f t="shared" si="30"/>
        <v xml:space="preserve"> </v>
      </c>
      <c r="S48" s="37">
        <f t="shared" si="31"/>
        <v>0.30007027457886853</v>
      </c>
      <c r="T48" s="37" t="str">
        <f t="shared" si="32"/>
        <v/>
      </c>
      <c r="U48" s="37" t="str">
        <f t="shared" si="33"/>
        <v/>
      </c>
      <c r="V48" s="37">
        <f t="shared" si="34"/>
        <v>-0.56301166521994273</v>
      </c>
      <c r="W48" s="37" t="str">
        <f t="shared" si="35"/>
        <v/>
      </c>
      <c r="X48" s="37">
        <f t="shared" si="36"/>
        <v>-0.70662731180848604</v>
      </c>
      <c r="Y48" s="1" t="str">
        <f t="shared" si="37"/>
        <v xml:space="preserve"> </v>
      </c>
      <c r="Z48" s="1">
        <f t="shared" si="38"/>
        <v>8</v>
      </c>
      <c r="AA48" s="1" t="str">
        <f t="shared" si="39"/>
        <v xml:space="preserve"> </v>
      </c>
      <c r="AB48" s="1">
        <f t="shared" si="40"/>
        <v>2</v>
      </c>
      <c r="AC48" s="1">
        <f t="shared" si="41"/>
        <v>29</v>
      </c>
      <c r="AD48" s="1" t="str">
        <f t="shared" si="42"/>
        <v xml:space="preserve"> </v>
      </c>
      <c r="AE48" s="1">
        <f t="shared" si="43"/>
        <v>59</v>
      </c>
      <c r="AF48" s="1" t="str">
        <f t="shared" si="44"/>
        <v xml:space="preserve"> </v>
      </c>
      <c r="AG48" s="38" t="str">
        <f t="shared" si="45"/>
        <v xml:space="preserve"> </v>
      </c>
      <c r="AH48" s="38" t="str">
        <f t="shared" si="46"/>
        <v xml:space="preserve"> </v>
      </c>
      <c r="AI48" s="1" t="str">
        <f t="shared" si="47"/>
        <v xml:space="preserve"> 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884</v>
      </c>
      <c r="AP48" t="s">
        <v>1241</v>
      </c>
      <c r="AQ48" s="22">
        <v>56.301166521994276</v>
      </c>
      <c r="AR48" s="21">
        <v>70.66273118084861</v>
      </c>
      <c r="AS48">
        <v>30.007027406886856</v>
      </c>
      <c r="AT48">
        <v>-56.301166521994276</v>
      </c>
      <c r="AU48">
        <v>-70.66273118084861</v>
      </c>
      <c r="AV48" t="s">
        <v>2057</v>
      </c>
    </row>
    <row r="49" spans="1:48" x14ac:dyDescent="0.25">
      <c r="A49" s="14">
        <v>5.2000000000000007E-10</v>
      </c>
      <c r="B49" t="s">
        <v>951</v>
      </c>
      <c r="C49" s="4">
        <v>1</v>
      </c>
      <c r="D49" s="4">
        <v>0</v>
      </c>
      <c r="E49" s="4">
        <v>7</v>
      </c>
      <c r="F49" s="4">
        <v>8</v>
      </c>
      <c r="G49" s="4">
        <v>13.5</v>
      </c>
      <c r="H49" s="4">
        <v>12.86</v>
      </c>
      <c r="I49" s="34">
        <v>7299.4989143302882</v>
      </c>
      <c r="J49" s="35">
        <v>12.732673267326732</v>
      </c>
      <c r="K49" s="35">
        <v>13.536842105263156</v>
      </c>
      <c r="L49" s="35">
        <v>17.501226074895978</v>
      </c>
      <c r="M49" s="35">
        <v>17.074944519621109</v>
      </c>
      <c r="N49" s="4">
        <v>1.01</v>
      </c>
      <c r="O49" s="4" t="s">
        <v>119</v>
      </c>
      <c r="P49" s="35">
        <v>5.7542768273716955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>
        <f t="shared" si="34"/>
        <v>-0.25930977357733997</v>
      </c>
      <c r="W49" s="37" t="str">
        <f t="shared" si="35"/>
        <v/>
      </c>
      <c r="X49" s="37" t="str">
        <f t="shared" si="36"/>
        <v/>
      </c>
      <c r="Y49" s="1" t="str">
        <f t="shared" si="37"/>
        <v xml:space="preserve"> </v>
      </c>
      <c r="Z49" s="1">
        <f t="shared" si="38"/>
        <v>32</v>
      </c>
      <c r="AA49" s="1" t="str">
        <f t="shared" si="39"/>
        <v xml:space="preserve"> </v>
      </c>
      <c r="AB49" s="1" t="str">
        <f t="shared" si="40"/>
        <v xml:space="preserve"> 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5.7542768278916956</v>
      </c>
      <c r="AH49" s="38" t="str">
        <f t="shared" si="46"/>
        <v xml:space="preserve"> </v>
      </c>
      <c r="AI49" s="1">
        <f t="shared" si="47"/>
        <v>20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951</v>
      </c>
      <c r="AP49" t="s">
        <v>1248</v>
      </c>
      <c r="AQ49" s="22">
        <v>25.930977357733997</v>
      </c>
      <c r="AR49" s="21">
        <v>-46.569508634645906</v>
      </c>
      <c r="AS49">
        <v>4.9766718506998542</v>
      </c>
      <c r="AT49">
        <v>-25.930977357733997</v>
      </c>
      <c r="AU49">
        <v>46.569508634645906</v>
      </c>
      <c r="AV49" t="s">
        <v>2058</v>
      </c>
    </row>
    <row r="50" spans="1:48" x14ac:dyDescent="0.25">
      <c r="A50" s="14">
        <v>5.3000000000000003E-10</v>
      </c>
      <c r="B50" t="s">
        <v>956</v>
      </c>
      <c r="C50" s="4">
        <v>7</v>
      </c>
      <c r="D50" s="4">
        <v>0</v>
      </c>
      <c r="E50" s="4">
        <v>0</v>
      </c>
      <c r="F50" s="4">
        <v>7</v>
      </c>
      <c r="G50" s="4">
        <v>127.25839996337891</v>
      </c>
      <c r="H50" s="4">
        <v>119.25</v>
      </c>
      <c r="I50" s="34">
        <v>3769.3929461171874</v>
      </c>
      <c r="J50" s="35">
        <v>25.143612660749497</v>
      </c>
      <c r="K50" s="35">
        <v>19.364720615058715</v>
      </c>
      <c r="L50" s="35">
        <v>16.177914459101903</v>
      </c>
      <c r="M50" s="35">
        <v>12.397642310651703</v>
      </c>
      <c r="N50" s="4">
        <v>3.7429999999999999</v>
      </c>
      <c r="O50" s="4">
        <v>-19.850107066381156</v>
      </c>
      <c r="P50" s="35">
        <v>0.10625576323183328</v>
      </c>
      <c r="Q50" s="36">
        <f t="shared" si="29"/>
        <v>100.00000000052999</v>
      </c>
      <c r="R50" s="36" t="str">
        <f t="shared" si="30"/>
        <v xml:space="preserve"> </v>
      </c>
      <c r="S50" s="37" t="str">
        <f t="shared" si="31"/>
        <v/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 t="str">
        <f t="shared" si="41"/>
        <v xml:space="preserve"> </v>
      </c>
      <c r="AD50" s="1" t="str">
        <f t="shared" si="42"/>
        <v xml:space="preserve"> </v>
      </c>
      <c r="AE50" s="1">
        <f t="shared" si="43"/>
        <v>20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956</v>
      </c>
      <c r="AP50" t="s">
        <v>1248</v>
      </c>
      <c r="AQ50" s="22">
        <v>-46.266441962068036</v>
      </c>
      <c r="AR50" s="21">
        <v>-35.487020329688114</v>
      </c>
      <c r="AS50">
        <v>6.7156393822883853</v>
      </c>
      <c r="AT50">
        <v>46.266441962068036</v>
      </c>
      <c r="AU50">
        <v>35.487020329688114</v>
      </c>
      <c r="AV50" t="s">
        <v>2059</v>
      </c>
    </row>
    <row r="51" spans="1:48" x14ac:dyDescent="0.25">
      <c r="A51" s="14">
        <v>5.4E-10</v>
      </c>
      <c r="B51" t="s">
        <v>1042</v>
      </c>
      <c r="C51" s="4">
        <v>5</v>
      </c>
      <c r="D51" s="4">
        <v>0</v>
      </c>
      <c r="E51" s="4">
        <v>4</v>
      </c>
      <c r="F51" s="4">
        <v>9</v>
      </c>
      <c r="G51" s="4">
        <v>20</v>
      </c>
      <c r="H51" s="4">
        <v>16.670000000000002</v>
      </c>
      <c r="I51" s="34">
        <v>2766.8963447562392</v>
      </c>
      <c r="J51" s="35">
        <v>7.0456466610312765</v>
      </c>
      <c r="K51" s="35">
        <v>6.501560062402497</v>
      </c>
      <c r="L51" s="35">
        <v>6.7951921482136104</v>
      </c>
      <c r="M51" s="35">
        <v>6.4391925614877028</v>
      </c>
      <c r="N51" s="4">
        <v>2.3660000000000001</v>
      </c>
      <c r="O51" s="4">
        <v>2.4242424242424265</v>
      </c>
      <c r="P51" s="35">
        <v>4.3191361727654467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0.1997600485304018</v>
      </c>
      <c r="T51" s="37" t="str">
        <f t="shared" si="32"/>
        <v/>
      </c>
      <c r="U51" s="37" t="str">
        <f t="shared" si="33"/>
        <v/>
      </c>
      <c r="V51" s="37">
        <f t="shared" si="34"/>
        <v>-0.59013778873562606</v>
      </c>
      <c r="W51" s="37" t="str">
        <f t="shared" si="35"/>
        <v/>
      </c>
      <c r="X51" s="37">
        <f t="shared" si="36"/>
        <v>-0.43091531417315709</v>
      </c>
      <c r="Y51" s="1" t="str">
        <f t="shared" si="37"/>
        <v xml:space="preserve"> </v>
      </c>
      <c r="Z51" s="1">
        <f t="shared" si="38"/>
        <v>4</v>
      </c>
      <c r="AA51" s="1" t="str">
        <f t="shared" si="39"/>
        <v xml:space="preserve"> </v>
      </c>
      <c r="AB51" s="1">
        <f t="shared" si="40"/>
        <v>23</v>
      </c>
      <c r="AC51" s="1">
        <f t="shared" si="41"/>
        <v>55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>
        <f t="shared" si="45"/>
        <v>4.3191361733054467</v>
      </c>
      <c r="AH51" s="38" t="str">
        <f t="shared" si="46"/>
        <v xml:space="preserve"> </v>
      </c>
      <c r="AI51" s="1">
        <f t="shared" si="47"/>
        <v>43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1042</v>
      </c>
      <c r="AP51" t="s">
        <v>1239</v>
      </c>
      <c r="AQ51" s="22">
        <v>59.013778873562607</v>
      </c>
      <c r="AR51" s="21">
        <v>43.091531417315707</v>
      </c>
      <c r="AS51">
        <v>19.976004799040183</v>
      </c>
      <c r="AT51">
        <v>-59.013778873562607</v>
      </c>
      <c r="AU51">
        <v>-43.091531417315707</v>
      </c>
      <c r="AV51" t="s">
        <v>2060</v>
      </c>
    </row>
    <row r="52" spans="1:48" x14ac:dyDescent="0.25">
      <c r="A52" s="14">
        <v>5.4999999999999996E-10</v>
      </c>
      <c r="B52" t="s">
        <v>1209</v>
      </c>
      <c r="C52" s="4">
        <v>7</v>
      </c>
      <c r="D52" s="4">
        <v>0</v>
      </c>
      <c r="E52" s="4">
        <v>1</v>
      </c>
      <c r="F52" s="4">
        <v>8</v>
      </c>
      <c r="G52" s="4">
        <v>6.25</v>
      </c>
      <c r="H52" s="4">
        <v>4.92</v>
      </c>
      <c r="I52" s="34">
        <v>809.25854075319785</v>
      </c>
      <c r="J52" s="35">
        <v>7.3432835820895521</v>
      </c>
      <c r="K52" s="35">
        <v>6.0073260073260064</v>
      </c>
      <c r="L52" s="35">
        <v>5.1898361310951238</v>
      </c>
      <c r="M52" s="35">
        <v>4.9894217098943328</v>
      </c>
      <c r="N52" s="4">
        <v>0.81900000000000006</v>
      </c>
      <c r="O52" s="4">
        <v>9.2000000000000082</v>
      </c>
      <c r="P52" s="35">
        <v>4.8780487804878048</v>
      </c>
      <c r="Q52" s="36">
        <f t="shared" si="29"/>
        <v>87.500000000550003</v>
      </c>
      <c r="R52" s="36" t="str">
        <f t="shared" si="30"/>
        <v xml:space="preserve"> </v>
      </c>
      <c r="S52" s="37">
        <f t="shared" si="31"/>
        <v>0.27032520380203245</v>
      </c>
      <c r="T52" s="37" t="str">
        <f t="shared" si="32"/>
        <v/>
      </c>
      <c r="U52" s="37" t="str">
        <f t="shared" si="33"/>
        <v/>
      </c>
      <c r="V52" s="37">
        <f t="shared" si="34"/>
        <v>-0.57282353321191681</v>
      </c>
      <c r="W52" s="37" t="str">
        <f t="shared" si="35"/>
        <v/>
      </c>
      <c r="X52" s="37">
        <f t="shared" si="36"/>
        <v>-0.56536089050351568</v>
      </c>
      <c r="Y52" s="1" t="str">
        <f t="shared" si="37"/>
        <v xml:space="preserve"> </v>
      </c>
      <c r="Z52" s="1">
        <f t="shared" si="38"/>
        <v>7</v>
      </c>
      <c r="AA52" s="1" t="str">
        <f t="shared" si="39"/>
        <v xml:space="preserve"> </v>
      </c>
      <c r="AB52" s="1">
        <f t="shared" si="40"/>
        <v>14</v>
      </c>
      <c r="AC52" s="1">
        <f t="shared" si="41"/>
        <v>38</v>
      </c>
      <c r="AD52" s="1" t="str">
        <f t="shared" si="42"/>
        <v xml:space="preserve"> </v>
      </c>
      <c r="AE52" s="1">
        <f t="shared" si="43"/>
        <v>33</v>
      </c>
      <c r="AF52" s="1" t="str">
        <f t="shared" si="44"/>
        <v xml:space="preserve"> </v>
      </c>
      <c r="AG52" s="38">
        <f t="shared" si="45"/>
        <v>4.8780487810378048</v>
      </c>
      <c r="AH52" s="38" t="str">
        <f t="shared" si="46"/>
        <v xml:space="preserve"> </v>
      </c>
      <c r="AI52" s="1">
        <f t="shared" si="47"/>
        <v>34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1209</v>
      </c>
      <c r="AP52" t="s">
        <v>1328</v>
      </c>
      <c r="AQ52" s="22">
        <v>57.282353321191678</v>
      </c>
      <c r="AR52" s="21">
        <v>56.536089050351571</v>
      </c>
      <c r="AS52">
        <v>27.032520325203247</v>
      </c>
      <c r="AT52">
        <v>-57.282353321191678</v>
      </c>
      <c r="AU52">
        <v>-56.536089050351571</v>
      </c>
      <c r="AV52" t="s">
        <v>2061</v>
      </c>
    </row>
    <row r="53" spans="1:48" x14ac:dyDescent="0.25">
      <c r="A53" s="14">
        <v>5.5999999999999993E-10</v>
      </c>
      <c r="B53" t="s">
        <v>1039</v>
      </c>
      <c r="C53" s="4">
        <v>7</v>
      </c>
      <c r="D53" s="4">
        <v>0</v>
      </c>
      <c r="E53" s="4">
        <v>4</v>
      </c>
      <c r="F53" s="4">
        <v>11</v>
      </c>
      <c r="G53" s="4">
        <v>300</v>
      </c>
      <c r="H53" s="4">
        <v>210.33</v>
      </c>
      <c r="I53" s="34">
        <v>2589.2118517356935</v>
      </c>
      <c r="J53" s="35" t="s">
        <v>1234</v>
      </c>
      <c r="K53" s="35">
        <v>33.572226656025535</v>
      </c>
      <c r="L53" s="35">
        <v>13.226640682061275</v>
      </c>
      <c r="M53" s="35">
        <v>13.580383417921267</v>
      </c>
      <c r="N53" s="4">
        <v>0.67100000000000004</v>
      </c>
      <c r="O53" s="4">
        <v>-13.419354838709674</v>
      </c>
      <c r="P53" s="35">
        <v>0.46831170066086625</v>
      </c>
      <c r="Q53" s="36" t="str">
        <f t="shared" si="29"/>
        <v xml:space="preserve"> </v>
      </c>
      <c r="R53" s="36" t="str">
        <f t="shared" si="30"/>
        <v xml:space="preserve"> </v>
      </c>
      <c r="S53" s="37">
        <f t="shared" si="31"/>
        <v>0.42633005333421176</v>
      </c>
      <c r="T53" s="37" t="str">
        <f t="shared" si="32"/>
        <v/>
      </c>
      <c r="U53" s="37" t="str">
        <f t="shared" si="33"/>
        <v xml:space="preserve"> </v>
      </c>
      <c r="V53" s="37" t="str">
        <f t="shared" si="34"/>
        <v xml:space="preserve"> </v>
      </c>
      <c r="W53" s="37" t="str">
        <f t="shared" si="35"/>
        <v/>
      </c>
      <c r="X53" s="37" t="str">
        <f t="shared" si="36"/>
        <v/>
      </c>
      <c r="Y53" s="1" t="str">
        <f t="shared" si="37"/>
        <v xml:space="preserve"> </v>
      </c>
      <c r="Z53" s="1" t="str">
        <f t="shared" si="38"/>
        <v xml:space="preserve"> </v>
      </c>
      <c r="AA53" s="1" t="str">
        <f t="shared" si="39"/>
        <v xml:space="preserve"> </v>
      </c>
      <c r="AB53" s="1" t="str">
        <f t="shared" si="40"/>
        <v xml:space="preserve"> </v>
      </c>
      <c r="AC53" s="1">
        <f t="shared" si="41"/>
        <v>16</v>
      </c>
      <c r="AD53" s="1" t="str">
        <f t="shared" si="42"/>
        <v xml:space="preserve"> </v>
      </c>
      <c r="AE53" s="1" t="str">
        <f t="shared" si="43"/>
        <v xml:space="preserve"> 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1039</v>
      </c>
      <c r="AP53" t="s">
        <v>1237</v>
      </c>
      <c r="AQ53" s="22" t="e">
        <v>#VALUE!</v>
      </c>
      <c r="AR53" s="21">
        <v>-10.770652145196147</v>
      </c>
      <c r="AS53">
        <v>42.633005277421177</v>
      </c>
      <c r="AT53" t="e">
        <v>#VALUE!</v>
      </c>
      <c r="AU53">
        <v>10.770652145196147</v>
      </c>
      <c r="AV53" t="s">
        <v>2062</v>
      </c>
    </row>
    <row r="54" spans="1:48" x14ac:dyDescent="0.25">
      <c r="A54" s="14">
        <v>5.6999999999999989E-10</v>
      </c>
      <c r="B54" t="s">
        <v>949</v>
      </c>
      <c r="C54" s="4">
        <v>1</v>
      </c>
      <c r="D54" s="4">
        <v>1</v>
      </c>
      <c r="E54" s="4">
        <v>7</v>
      </c>
      <c r="F54" s="4">
        <v>9</v>
      </c>
      <c r="G54" s="4">
        <v>10.295200347900391</v>
      </c>
      <c r="H54" s="4">
        <v>11.19</v>
      </c>
      <c r="I54" s="34">
        <v>1139.8066973040125</v>
      </c>
      <c r="J54" s="35">
        <v>9.1137146475498021</v>
      </c>
      <c r="K54" s="35">
        <v>9.2376459136775715</v>
      </c>
      <c r="L54" s="35">
        <v>4.1446231408795615</v>
      </c>
      <c r="M54" s="35">
        <v>4.3455644912482772</v>
      </c>
      <c r="N54" s="4">
        <v>0.96899999999999997</v>
      </c>
      <c r="O54" s="4">
        <v>79.444444444444429</v>
      </c>
      <c r="P54" s="35">
        <v>0</v>
      </c>
      <c r="Q54" s="36" t="str">
        <f t="shared" si="29"/>
        <v xml:space="preserve"> </v>
      </c>
      <c r="R54" s="36" t="str">
        <f t="shared" si="30"/>
        <v xml:space="preserve"> </v>
      </c>
      <c r="S54" s="37" t="str">
        <f t="shared" si="31"/>
        <v/>
      </c>
      <c r="T54" s="37" t="str">
        <f t="shared" si="32"/>
        <v/>
      </c>
      <c r="U54" s="37" t="str">
        <f t="shared" si="33"/>
        <v/>
      </c>
      <c r="V54" s="37">
        <f t="shared" si="34"/>
        <v>-0.46983330019411906</v>
      </c>
      <c r="W54" s="37" t="str">
        <f t="shared" si="35"/>
        <v/>
      </c>
      <c r="X54" s="37">
        <f t="shared" si="36"/>
        <v>-0.65289553164171055</v>
      </c>
      <c r="Y54" s="1" t="str">
        <f t="shared" si="37"/>
        <v xml:space="preserve"> </v>
      </c>
      <c r="Z54" s="1">
        <f t="shared" si="38"/>
        <v>15</v>
      </c>
      <c r="AA54" s="1" t="str">
        <f t="shared" si="39"/>
        <v xml:space="preserve"> </v>
      </c>
      <c r="AB54" s="1">
        <f t="shared" si="40"/>
        <v>8</v>
      </c>
      <c r="AC54" s="1" t="str">
        <f t="shared" si="41"/>
        <v xml:space="preserve"> 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 t="str">
        <f t="shared" si="45"/>
        <v xml:space="preserve"> </v>
      </c>
      <c r="AH54" s="38" t="str">
        <f t="shared" si="46"/>
        <v xml:space="preserve"> </v>
      </c>
      <c r="AI54" s="1" t="str">
        <f t="shared" si="47"/>
        <v xml:space="preserve"> </v>
      </c>
      <c r="AJ54" s="1" t="str">
        <f t="shared" si="48"/>
        <v xml:space="preserve"> </v>
      </c>
      <c r="AK54" s="25">
        <f t="shared" si="49"/>
        <v>79.444444445014426</v>
      </c>
      <c r="AL54" s="25" t="str">
        <f t="shared" si="50"/>
        <v xml:space="preserve"> </v>
      </c>
      <c r="AM54" s="1">
        <f t="shared" si="51"/>
        <v>7</v>
      </c>
      <c r="AN54" s="1" t="str">
        <f t="shared" si="52"/>
        <v xml:space="preserve"> </v>
      </c>
      <c r="AO54" t="s">
        <v>949</v>
      </c>
      <c r="AP54" t="s">
        <v>1252</v>
      </c>
      <c r="AQ54" s="22">
        <v>46.983330019411909</v>
      </c>
      <c r="AR54" s="21">
        <v>65.289553164171053</v>
      </c>
      <c r="AS54">
        <v>-7.9964222707739836</v>
      </c>
      <c r="AT54">
        <v>-46.983330019411909</v>
      </c>
      <c r="AU54">
        <v>-65.289553164171053</v>
      </c>
      <c r="AV54" t="s">
        <v>2063</v>
      </c>
    </row>
    <row r="55" spans="1:48" x14ac:dyDescent="0.25">
      <c r="A55" s="14">
        <v>5.7999999999999986E-10</v>
      </c>
      <c r="B55" t="s">
        <v>910</v>
      </c>
      <c r="C55" s="4">
        <v>9</v>
      </c>
      <c r="D55" s="4">
        <v>1</v>
      </c>
      <c r="E55" s="4">
        <v>5</v>
      </c>
      <c r="F55" s="4">
        <v>15</v>
      </c>
      <c r="G55" s="4">
        <v>121</v>
      </c>
      <c r="H55" s="4">
        <v>111.69</v>
      </c>
      <c r="I55" s="34">
        <v>39398.961248341482</v>
      </c>
      <c r="J55" s="35">
        <v>12.068071312803889</v>
      </c>
      <c r="K55" s="35">
        <v>10.472573839662447</v>
      </c>
      <c r="L55" s="35" t="s">
        <v>1234</v>
      </c>
      <c r="M55" s="35" t="s">
        <v>1234</v>
      </c>
      <c r="N55" s="4">
        <v>10.665000000000001</v>
      </c>
      <c r="O55" s="4">
        <v>10.061919504643978</v>
      </c>
      <c r="P55" s="35">
        <v>5.2287581699346406</v>
      </c>
      <c r="Q55" s="36" t="str">
        <f t="shared" si="29"/>
        <v xml:space="preserve"> </v>
      </c>
      <c r="R55" s="36" t="str">
        <f t="shared" si="30"/>
        <v xml:space="preserve"> </v>
      </c>
      <c r="S55" s="37" t="str">
        <f t="shared" si="31"/>
        <v/>
      </c>
      <c r="T55" s="37" t="str">
        <f t="shared" si="32"/>
        <v/>
      </c>
      <c r="U55" s="37" t="str">
        <f t="shared" si="33"/>
        <v/>
      </c>
      <c r="V55" s="37">
        <f t="shared" si="34"/>
        <v>-0.29797126765962856</v>
      </c>
      <c r="W55" s="37" t="str">
        <f t="shared" si="35"/>
        <v xml:space="preserve"> </v>
      </c>
      <c r="X55" s="37" t="str">
        <f t="shared" si="36"/>
        <v xml:space="preserve"> </v>
      </c>
      <c r="Y55" s="1" t="str">
        <f t="shared" si="37"/>
        <v xml:space="preserve"> </v>
      </c>
      <c r="Z55" s="1">
        <f t="shared" si="38"/>
        <v>28</v>
      </c>
      <c r="AA55" s="1" t="str">
        <f t="shared" si="39"/>
        <v xml:space="preserve"> </v>
      </c>
      <c r="AB55" s="1" t="str">
        <f t="shared" si="40"/>
        <v xml:space="preserve"> </v>
      </c>
      <c r="AC55" s="1" t="str">
        <f t="shared" si="41"/>
        <v xml:space="preserve"> 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5.2287581705146406</v>
      </c>
      <c r="AH55" s="38" t="str">
        <f t="shared" si="46"/>
        <v xml:space="preserve"> </v>
      </c>
      <c r="AI55" s="1">
        <f t="shared" si="47"/>
        <v>27</v>
      </c>
      <c r="AJ55" s="1" t="str">
        <f t="shared" si="48"/>
        <v xml:space="preserve"> </v>
      </c>
      <c r="AK55" s="25" t="str">
        <f t="shared" si="49"/>
        <v xml:space="preserve"> </v>
      </c>
      <c r="AL55" s="25" t="str">
        <f t="shared" si="50"/>
        <v xml:space="preserve"> </v>
      </c>
      <c r="AM55" s="1" t="str">
        <f t="shared" si="51"/>
        <v xml:space="preserve"> </v>
      </c>
      <c r="AN55" s="1" t="str">
        <f t="shared" si="52"/>
        <v xml:space="preserve"> </v>
      </c>
      <c r="AO55" t="s">
        <v>910</v>
      </c>
      <c r="AP55" t="s">
        <v>1239</v>
      </c>
      <c r="AQ55" s="22">
        <v>29.797126765962854</v>
      </c>
      <c r="AR55" s="21" t="e">
        <v>#VALUE!</v>
      </c>
      <c r="AS55">
        <v>8.3355716715910013</v>
      </c>
      <c r="AT55">
        <v>-29.797126765962854</v>
      </c>
      <c r="AU55" t="e">
        <v>#VALUE!</v>
      </c>
      <c r="AV55" t="s">
        <v>2064</v>
      </c>
    </row>
    <row r="56" spans="1:48" x14ac:dyDescent="0.25">
      <c r="A56" s="14">
        <v>5.8999999999999982E-10</v>
      </c>
      <c r="B56" t="s">
        <v>1011</v>
      </c>
      <c r="C56" s="4">
        <v>22</v>
      </c>
      <c r="D56" s="4">
        <v>0</v>
      </c>
      <c r="E56" s="4">
        <v>3</v>
      </c>
      <c r="F56" s="4">
        <v>25</v>
      </c>
      <c r="G56" s="4">
        <v>40</v>
      </c>
      <c r="H56" s="4">
        <v>31.11</v>
      </c>
      <c r="I56" s="34">
        <v>28999.785087274438</v>
      </c>
      <c r="J56" s="35" t="s">
        <v>1234</v>
      </c>
      <c r="K56" s="35">
        <v>21.604166666666668</v>
      </c>
      <c r="L56" s="35">
        <v>10.927503665588999</v>
      </c>
      <c r="M56" s="35">
        <v>6.4552876626781313</v>
      </c>
      <c r="N56" s="4">
        <v>-0.746</v>
      </c>
      <c r="O56" s="4" t="s">
        <v>119</v>
      </c>
      <c r="P56" s="35">
        <v>5.6123432979749275</v>
      </c>
      <c r="Q56" s="36">
        <f t="shared" si="29"/>
        <v>88.000000000590006</v>
      </c>
      <c r="R56" s="36" t="str">
        <f t="shared" si="30"/>
        <v xml:space="preserve"> </v>
      </c>
      <c r="S56" s="37">
        <f t="shared" si="31"/>
        <v>0.28576020631163285</v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>
        <f t="shared" si="41"/>
        <v>35</v>
      </c>
      <c r="AD56" s="1" t="str">
        <f t="shared" si="42"/>
        <v xml:space="preserve"> </v>
      </c>
      <c r="AE56" s="1">
        <f t="shared" si="43"/>
        <v>30</v>
      </c>
      <c r="AF56" s="1" t="str">
        <f t="shared" si="44"/>
        <v xml:space="preserve"> </v>
      </c>
      <c r="AG56" s="38">
        <f t="shared" si="45"/>
        <v>5.6123432985649275</v>
      </c>
      <c r="AH56" s="38" t="str">
        <f t="shared" si="46"/>
        <v xml:space="preserve"> </v>
      </c>
      <c r="AI56" s="1">
        <f t="shared" si="47"/>
        <v>22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1011</v>
      </c>
      <c r="AP56" t="s">
        <v>1291</v>
      </c>
      <c r="AQ56" s="22" t="e">
        <v>#VALUE!</v>
      </c>
      <c r="AR56" s="21">
        <v>8.4841921351963769</v>
      </c>
      <c r="AS56">
        <v>28.576020572163287</v>
      </c>
      <c r="AT56" t="e">
        <v>#VALUE!</v>
      </c>
      <c r="AU56">
        <v>-8.4841921351963769</v>
      </c>
      <c r="AV56" t="s">
        <v>2065</v>
      </c>
    </row>
    <row r="57" spans="1:48" x14ac:dyDescent="0.25">
      <c r="A57" s="14">
        <v>5.9999999999999979E-10</v>
      </c>
      <c r="B57" t="s">
        <v>1053</v>
      </c>
      <c r="C57" s="4">
        <v>8</v>
      </c>
      <c r="D57" s="4">
        <v>2</v>
      </c>
      <c r="E57" s="4">
        <v>19</v>
      </c>
      <c r="F57" s="4">
        <v>29</v>
      </c>
      <c r="G57" s="4">
        <v>152</v>
      </c>
      <c r="H57" s="4">
        <v>136.80000000000001</v>
      </c>
      <c r="I57" s="34">
        <v>76828.525324478644</v>
      </c>
      <c r="J57" s="35">
        <v>25.963180869235149</v>
      </c>
      <c r="K57" s="35">
        <v>21.874000639590662</v>
      </c>
      <c r="L57" s="35">
        <v>16.391062241465256</v>
      </c>
      <c r="M57" s="35">
        <v>14.291685394707153</v>
      </c>
      <c r="N57" s="4">
        <v>5.2690000000000001</v>
      </c>
      <c r="O57" s="4">
        <v>-9.1551724137930979</v>
      </c>
      <c r="P57" s="35">
        <v>1.7828947368421051</v>
      </c>
      <c r="Q57" s="36" t="str">
        <f t="shared" si="29"/>
        <v xml:space="preserve"> </v>
      </c>
      <c r="R57" s="36" t="str">
        <f t="shared" si="30"/>
        <v xml:space="preserve"> </v>
      </c>
      <c r="S57" s="37">
        <f t="shared" si="31"/>
        <v>0.11111111171111093</v>
      </c>
      <c r="T57" s="37" t="str">
        <f t="shared" si="32"/>
        <v/>
      </c>
      <c r="U57" s="37" t="str">
        <f t="shared" si="33"/>
        <v/>
      </c>
      <c r="V57" s="37" t="str">
        <f t="shared" si="34"/>
        <v/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 t="str">
        <f t="shared" si="38"/>
        <v xml:space="preserve"> </v>
      </c>
      <c r="AA57" s="1" t="str">
        <f t="shared" si="39"/>
        <v xml:space="preserve"> </v>
      </c>
      <c r="AB57" s="1" t="str">
        <f t="shared" si="40"/>
        <v xml:space="preserve"> </v>
      </c>
      <c r="AC57" s="1">
        <f t="shared" si="41"/>
        <v>105</v>
      </c>
      <c r="AD57" s="1" t="str">
        <f t="shared" si="42"/>
        <v xml:space="preserve"> </v>
      </c>
      <c r="AE57" s="1" t="str">
        <f t="shared" si="43"/>
        <v xml:space="preserve"> </v>
      </c>
      <c r="AF57" s="1" t="str">
        <f t="shared" si="44"/>
        <v xml:space="preserve"> </v>
      </c>
      <c r="AG57" s="38" t="str">
        <f t="shared" si="45"/>
        <v xml:space="preserve"> </v>
      </c>
      <c r="AH57" s="38" t="str">
        <f t="shared" si="46"/>
        <v xml:space="preserve"> </v>
      </c>
      <c r="AI57" s="1" t="str">
        <f t="shared" si="47"/>
        <v xml:space="preserve"> 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1053</v>
      </c>
      <c r="AP57" t="s">
        <v>1237</v>
      </c>
      <c r="AQ57" s="22">
        <v>-51.034067339448839</v>
      </c>
      <c r="AR57" s="21">
        <v>-37.272093306510797</v>
      </c>
      <c r="AS57">
        <v>11.111111111111093</v>
      </c>
      <c r="AT57">
        <v>51.034067339448839</v>
      </c>
      <c r="AU57">
        <v>37.272093306510797</v>
      </c>
      <c r="AV57" t="s">
        <v>2066</v>
      </c>
    </row>
    <row r="58" spans="1:48" x14ac:dyDescent="0.25">
      <c r="A58" s="14">
        <v>6.0999999999999975E-10</v>
      </c>
      <c r="B58" t="s">
        <v>880</v>
      </c>
      <c r="C58" s="4">
        <v>15</v>
      </c>
      <c r="D58" s="4">
        <v>2</v>
      </c>
      <c r="E58" s="4">
        <v>13</v>
      </c>
      <c r="F58" s="4">
        <v>30</v>
      </c>
      <c r="G58" s="4">
        <v>479.72076416015625</v>
      </c>
      <c r="H58" s="4">
        <v>440.81</v>
      </c>
      <c r="I58" s="34">
        <v>46729.201126200824</v>
      </c>
      <c r="J58" s="35">
        <v>25.095929405066894</v>
      </c>
      <c r="K58" s="35">
        <v>21.80069238377844</v>
      </c>
      <c r="L58" s="35">
        <v>16.819578587142509</v>
      </c>
      <c r="M58" s="35">
        <v>15.230404456619324</v>
      </c>
      <c r="N58" s="4">
        <v>17.565000000000001</v>
      </c>
      <c r="O58" s="4">
        <v>6.8430656934306571</v>
      </c>
      <c r="P58" s="35">
        <v>0.88927202195957444</v>
      </c>
      <c r="Q58" s="36" t="str">
        <f t="shared" si="29"/>
        <v xml:space="preserve"> 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 t="str">
        <f t="shared" si="43"/>
        <v xml:space="preserve"> 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880</v>
      </c>
      <c r="AP58" t="s">
        <v>1237</v>
      </c>
      <c r="AQ58" s="22">
        <v>-45.989056995795899</v>
      </c>
      <c r="AR58" s="21">
        <v>-40.860837886978828</v>
      </c>
      <c r="AS58">
        <v>8.8271055920138508</v>
      </c>
      <c r="AT58">
        <v>45.989056995795899</v>
      </c>
      <c r="AU58">
        <v>40.860837886978828</v>
      </c>
      <c r="AV58" t="s">
        <v>2067</v>
      </c>
    </row>
    <row r="59" spans="1:48" x14ac:dyDescent="0.25">
      <c r="A59" s="14">
        <v>6.1999999999999972E-10</v>
      </c>
      <c r="B59" t="s">
        <v>881</v>
      </c>
      <c r="C59" s="4">
        <v>6</v>
      </c>
      <c r="D59" s="4">
        <v>1</v>
      </c>
      <c r="E59" s="4">
        <v>9</v>
      </c>
      <c r="F59" s="4">
        <v>16</v>
      </c>
      <c r="G59" s="4">
        <v>3.25</v>
      </c>
      <c r="H59" s="4">
        <v>3.99</v>
      </c>
      <c r="I59" s="34">
        <v>1669.1739507795028</v>
      </c>
      <c r="J59" s="35" t="s">
        <v>1234</v>
      </c>
      <c r="K59" s="35">
        <v>34.695652173913047</v>
      </c>
      <c r="L59" s="35">
        <v>4.6403204365079365</v>
      </c>
      <c r="M59" s="35">
        <v>5.3973091013991059</v>
      </c>
      <c r="N59" s="4">
        <v>-4.6109999999999998</v>
      </c>
      <c r="O59" s="4" t="s">
        <v>119</v>
      </c>
      <c r="P59" s="35">
        <v>0.25062656641604009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 xml:space="preserve"> </v>
      </c>
      <c r="V59" s="37" t="str">
        <f t="shared" si="34"/>
        <v xml:space="preserve"> </v>
      </c>
      <c r="W59" s="37" t="str">
        <f t="shared" si="35"/>
        <v/>
      </c>
      <c r="X59" s="37">
        <f t="shared" si="36"/>
        <v>-0.61138180640848827</v>
      </c>
      <c r="Y59" s="1" t="str">
        <f t="shared" si="37"/>
        <v xml:space="preserve"> </v>
      </c>
      <c r="Z59" s="1" t="str">
        <f t="shared" si="38"/>
        <v xml:space="preserve"> </v>
      </c>
      <c r="AA59" s="1" t="str">
        <f t="shared" si="39"/>
        <v xml:space="preserve"> </v>
      </c>
      <c r="AB59" s="1">
        <f t="shared" si="40"/>
        <v>11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 t="str">
        <f t="shared" si="45"/>
        <v xml:space="preserve"> </v>
      </c>
      <c r="AH59" s="38" t="str">
        <f t="shared" si="46"/>
        <v xml:space="preserve"> </v>
      </c>
      <c r="AI59" s="1" t="str">
        <f t="shared" si="47"/>
        <v xml:space="preserve"> 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881</v>
      </c>
      <c r="AP59" t="s">
        <v>1291</v>
      </c>
      <c r="AQ59" s="22" t="e">
        <v>#VALUE!</v>
      </c>
      <c r="AR59" s="21">
        <v>61.13818064084883</v>
      </c>
      <c r="AS59">
        <v>-18.546365914786968</v>
      </c>
      <c r="AT59" t="e">
        <v>#VALUE!</v>
      </c>
      <c r="AU59">
        <v>-61.13818064084883</v>
      </c>
      <c r="AV59" t="s">
        <v>2068</v>
      </c>
    </row>
    <row r="60" spans="1:48" x14ac:dyDescent="0.25">
      <c r="A60" s="14">
        <v>6.2999999999999969E-10</v>
      </c>
      <c r="B60" t="s">
        <v>995</v>
      </c>
      <c r="C60" s="4">
        <v>6</v>
      </c>
      <c r="D60" s="4">
        <v>0</v>
      </c>
      <c r="E60" s="4">
        <v>7</v>
      </c>
      <c r="F60" s="4">
        <v>13</v>
      </c>
      <c r="G60" s="4">
        <v>38</v>
      </c>
      <c r="H60" s="4">
        <v>36.4</v>
      </c>
      <c r="I60" s="34">
        <v>3179.8869778754656</v>
      </c>
      <c r="J60" s="35">
        <v>23.790849673202612</v>
      </c>
      <c r="K60" s="35">
        <v>17.738791423001949</v>
      </c>
      <c r="L60" s="35">
        <v>7.6716049788879443</v>
      </c>
      <c r="M60" s="35">
        <v>7.5576497493753383</v>
      </c>
      <c r="N60" s="4">
        <v>1.53</v>
      </c>
      <c r="O60" s="4">
        <v>14.179104477611936</v>
      </c>
      <c r="P60" s="35">
        <v>5.7967032967032965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/>
      </c>
      <c r="V60" s="37" t="str">
        <f t="shared" si="34"/>
        <v/>
      </c>
      <c r="W60" s="37" t="str">
        <f t="shared" si="35"/>
        <v/>
      </c>
      <c r="X60" s="37">
        <f t="shared" si="36"/>
        <v>-0.35751737199281208</v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>
        <f t="shared" si="40"/>
        <v>30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>
        <f t="shared" si="45"/>
        <v>5.7967032973332966</v>
      </c>
      <c r="AH60" s="38" t="str">
        <f t="shared" si="46"/>
        <v xml:space="preserve"> </v>
      </c>
      <c r="AI60" s="1">
        <f t="shared" si="47"/>
        <v>17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995</v>
      </c>
      <c r="AP60" t="s">
        <v>1246</v>
      </c>
      <c r="AQ60" s="22">
        <v>-38.397094319939583</v>
      </c>
      <c r="AR60" s="21">
        <v>35.751737199281209</v>
      </c>
      <c r="AS60">
        <v>4.3956043956044022</v>
      </c>
      <c r="AT60">
        <v>38.397094319939583</v>
      </c>
      <c r="AU60">
        <v>-35.751737199281209</v>
      </c>
      <c r="AV60" t="s">
        <v>2069</v>
      </c>
    </row>
    <row r="61" spans="1:48" x14ac:dyDescent="0.25">
      <c r="A61" s="14">
        <v>6.3999999999999965E-10</v>
      </c>
      <c r="B61" t="s">
        <v>933</v>
      </c>
      <c r="C61" s="4">
        <v>3</v>
      </c>
      <c r="D61" s="4">
        <v>3</v>
      </c>
      <c r="E61" s="4">
        <v>8</v>
      </c>
      <c r="F61" s="4">
        <v>14</v>
      </c>
      <c r="G61" s="4">
        <v>8.25</v>
      </c>
      <c r="H61" s="4">
        <v>13.58</v>
      </c>
      <c r="I61" s="34">
        <v>3813.254784970271</v>
      </c>
      <c r="J61" s="35" t="s">
        <v>1234</v>
      </c>
      <c r="K61" s="35" t="s">
        <v>1234</v>
      </c>
      <c r="L61" s="35" t="s">
        <v>1234</v>
      </c>
      <c r="M61" s="35" t="s">
        <v>1234</v>
      </c>
      <c r="N61" s="4">
        <v>2.5000000000000001E-2</v>
      </c>
      <c r="O61" s="4">
        <v>-96.503496503496507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 xml:space="preserve"> </v>
      </c>
      <c r="V61" s="37" t="str">
        <f t="shared" si="34"/>
        <v xml:space="preserve"> </v>
      </c>
      <c r="W61" s="37" t="str">
        <f t="shared" si="35"/>
        <v xml:space="preserve"> </v>
      </c>
      <c r="X61" s="37" t="str">
        <f t="shared" si="36"/>
        <v xml:space="preserve"> 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 t="str">
        <f t="shared" si="40"/>
        <v xml:space="preserve"> 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>
        <f t="shared" si="50"/>
        <v>-96.503496502856507</v>
      </c>
      <c r="AM61" s="1" t="str">
        <f t="shared" si="51"/>
        <v xml:space="preserve"> </v>
      </c>
      <c r="AN61" s="1">
        <f t="shared" si="52"/>
        <v>18</v>
      </c>
      <c r="AO61" t="s">
        <v>933</v>
      </c>
      <c r="AP61" t="s">
        <v>1270</v>
      </c>
      <c r="AQ61" s="22" t="e">
        <v>#VALUE!</v>
      </c>
      <c r="AR61" s="21" t="e">
        <v>#VALUE!</v>
      </c>
      <c r="AS61">
        <v>-39.248895434462447</v>
      </c>
      <c r="AT61" t="e">
        <v>#VALUE!</v>
      </c>
      <c r="AU61" t="e">
        <v>#VALUE!</v>
      </c>
      <c r="AV61" t="s">
        <v>2070</v>
      </c>
    </row>
    <row r="62" spans="1:48" x14ac:dyDescent="0.25">
      <c r="A62" s="14">
        <v>6.4999999999999962E-10</v>
      </c>
      <c r="B62" t="s">
        <v>941</v>
      </c>
      <c r="C62" s="4">
        <v>5</v>
      </c>
      <c r="D62" s="4">
        <v>0</v>
      </c>
      <c r="E62" s="4">
        <v>4</v>
      </c>
      <c r="F62" s="4">
        <v>9</v>
      </c>
      <c r="G62" s="4">
        <v>15.5</v>
      </c>
      <c r="H62" s="4">
        <v>14.54</v>
      </c>
      <c r="I62" s="34">
        <v>1815.1766755530148</v>
      </c>
      <c r="J62" s="35">
        <v>33.045454545454547</v>
      </c>
      <c r="K62" s="35">
        <v>27.433962264150939</v>
      </c>
      <c r="L62" s="35">
        <v>17.291363036303633</v>
      </c>
      <c r="M62" s="35" t="s">
        <v>1234</v>
      </c>
      <c r="N62" s="4">
        <v>0.44</v>
      </c>
      <c r="O62" s="4">
        <v>-18.063314711359411</v>
      </c>
      <c r="P62" s="35">
        <v>6.1210453920220083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 t="str">
        <f t="shared" si="34"/>
        <v/>
      </c>
      <c r="W62" s="37" t="str">
        <f t="shared" si="35"/>
        <v/>
      </c>
      <c r="X62" s="37" t="str">
        <f t="shared" si="36"/>
        <v/>
      </c>
      <c r="Y62" s="1" t="str">
        <f t="shared" si="37"/>
        <v xml:space="preserve"> </v>
      </c>
      <c r="Z62" s="1" t="str">
        <f t="shared" si="38"/>
        <v xml:space="preserve"> 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6.1210453926720083</v>
      </c>
      <c r="AH62" s="38" t="str">
        <f t="shared" si="46"/>
        <v xml:space="preserve"> </v>
      </c>
      <c r="AI62" s="1">
        <f t="shared" si="47"/>
        <v>13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941</v>
      </c>
      <c r="AP62" t="s">
        <v>1248</v>
      </c>
      <c r="AQ62" s="22">
        <v>-92.233356622142864</v>
      </c>
      <c r="AR62" s="21">
        <v>-44.81194477509576</v>
      </c>
      <c r="AS62">
        <v>6.6024759284731838</v>
      </c>
      <c r="AT62">
        <v>92.233356622142864</v>
      </c>
      <c r="AU62">
        <v>44.81194477509576</v>
      </c>
      <c r="AV62" t="s">
        <v>2071</v>
      </c>
    </row>
    <row r="63" spans="1:48" x14ac:dyDescent="0.25">
      <c r="A63" s="14">
        <v>6.5999999999999958E-10</v>
      </c>
      <c r="B63" t="s">
        <v>1210</v>
      </c>
      <c r="C63" s="4">
        <v>4</v>
      </c>
      <c r="D63" s="4">
        <v>0</v>
      </c>
      <c r="E63" s="4">
        <v>3</v>
      </c>
      <c r="F63" s="4">
        <v>7</v>
      </c>
      <c r="G63" s="4">
        <v>16</v>
      </c>
      <c r="H63" s="4">
        <v>15.77</v>
      </c>
      <c r="I63" s="34">
        <v>2828.6550320440861</v>
      </c>
      <c r="J63" s="35">
        <v>17.522222222222222</v>
      </c>
      <c r="K63" s="35">
        <v>14.877358490566037</v>
      </c>
      <c r="L63" s="35">
        <v>21.37406468646865</v>
      </c>
      <c r="M63" s="35">
        <v>20.625291719745224</v>
      </c>
      <c r="N63" s="4">
        <v>0.9</v>
      </c>
      <c r="O63" s="4">
        <v>-24.559932942162618</v>
      </c>
      <c r="P63" s="35">
        <v>5.1236525047558663</v>
      </c>
      <c r="Q63" s="36" t="str">
        <f t="shared" si="29"/>
        <v xml:space="preserve"> </v>
      </c>
      <c r="R63" s="36" t="str">
        <f t="shared" si="30"/>
        <v xml:space="preserve"> </v>
      </c>
      <c r="S63" s="37" t="str">
        <f t="shared" si="31"/>
        <v/>
      </c>
      <c r="T63" s="37" t="str">
        <f t="shared" si="32"/>
        <v/>
      </c>
      <c r="U63" s="37" t="str">
        <f t="shared" si="33"/>
        <v/>
      </c>
      <c r="V63" s="37" t="str">
        <f t="shared" si="34"/>
        <v/>
      </c>
      <c r="W63" s="37" t="str">
        <f t="shared" si="35"/>
        <v/>
      </c>
      <c r="X63" s="37" t="str">
        <f t="shared" si="36"/>
        <v/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 t="str">
        <f t="shared" si="40"/>
        <v xml:space="preserve"> </v>
      </c>
      <c r="AC63" s="1" t="str">
        <f t="shared" si="41"/>
        <v xml:space="preserve"> </v>
      </c>
      <c r="AD63" s="1" t="str">
        <f t="shared" si="42"/>
        <v xml:space="preserve"> </v>
      </c>
      <c r="AE63" s="1" t="str">
        <f t="shared" si="43"/>
        <v xml:space="preserve"> </v>
      </c>
      <c r="AF63" s="1" t="str">
        <f t="shared" si="44"/>
        <v xml:space="preserve"> </v>
      </c>
      <c r="AG63" s="38">
        <f t="shared" si="45"/>
        <v>5.1236525054158664</v>
      </c>
      <c r="AH63" s="38" t="str">
        <f t="shared" si="46"/>
        <v xml:space="preserve"> </v>
      </c>
      <c r="AI63" s="1">
        <f t="shared" si="47"/>
        <v>30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1210</v>
      </c>
      <c r="AP63" t="s">
        <v>1248</v>
      </c>
      <c r="AQ63" s="22">
        <v>-1.9309808138258333</v>
      </c>
      <c r="AR63" s="21">
        <v>-79.003810659560727</v>
      </c>
      <c r="AS63">
        <v>1.4584654407102216</v>
      </c>
      <c r="AT63">
        <v>1.9309808138258333</v>
      </c>
      <c r="AU63">
        <v>79.003810659560727</v>
      </c>
      <c r="AV63" t="s">
        <v>2072</v>
      </c>
    </row>
    <row r="64" spans="1:48" x14ac:dyDescent="0.25">
      <c r="A64" s="14">
        <v>6.6999999999999955E-10</v>
      </c>
      <c r="B64" t="s">
        <v>987</v>
      </c>
      <c r="C64" s="4">
        <v>5</v>
      </c>
      <c r="D64" s="4">
        <v>0</v>
      </c>
      <c r="E64" s="4">
        <v>1</v>
      </c>
      <c r="F64" s="4">
        <v>6</v>
      </c>
      <c r="G64" s="4">
        <v>12.5</v>
      </c>
      <c r="H64" s="4">
        <v>11.17</v>
      </c>
      <c r="I64" s="34">
        <v>1855.587647517209</v>
      </c>
      <c r="J64" s="35" t="s">
        <v>1234</v>
      </c>
      <c r="K64" s="35" t="s">
        <v>1234</v>
      </c>
      <c r="L64" s="35">
        <v>18.584785639930395</v>
      </c>
      <c r="M64" s="35">
        <v>17.49813019891501</v>
      </c>
      <c r="N64" s="4">
        <v>-0.03</v>
      </c>
      <c r="O64" s="4" t="s">
        <v>119</v>
      </c>
      <c r="P64" s="35">
        <v>5.8012533572068037</v>
      </c>
      <c r="Q64" s="36">
        <f t="shared" si="29"/>
        <v>83.333333334003328</v>
      </c>
      <c r="R64" s="36" t="str">
        <f t="shared" si="30"/>
        <v xml:space="preserve"> </v>
      </c>
      <c r="S64" s="37">
        <f t="shared" si="31"/>
        <v>0.11906893531637425</v>
      </c>
      <c r="T64" s="37" t="str">
        <f t="shared" si="32"/>
        <v/>
      </c>
      <c r="U64" s="37" t="str">
        <f t="shared" si="33"/>
        <v xml:space="preserve"> </v>
      </c>
      <c r="V64" s="37" t="str">
        <f t="shared" si="34"/>
        <v xml:space="preserve"> </v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>
        <f t="shared" si="41"/>
        <v>98</v>
      </c>
      <c r="AD64" s="1" t="str">
        <f t="shared" si="42"/>
        <v xml:space="preserve"> </v>
      </c>
      <c r="AE64" s="1">
        <f t="shared" si="43"/>
        <v>44</v>
      </c>
      <c r="AF64" s="1" t="str">
        <f t="shared" si="44"/>
        <v xml:space="preserve"> </v>
      </c>
      <c r="AG64" s="38">
        <f t="shared" si="45"/>
        <v>5.8012533578768037</v>
      </c>
      <c r="AH64" s="38" t="str">
        <f t="shared" si="46"/>
        <v xml:space="preserve"> </v>
      </c>
      <c r="AI64" s="1">
        <f t="shared" si="47"/>
        <v>16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987</v>
      </c>
      <c r="AP64" t="s">
        <v>1270</v>
      </c>
      <c r="AQ64" s="22" t="e">
        <v>#VALUE!</v>
      </c>
      <c r="AR64" s="21">
        <v>-55.64411817021864</v>
      </c>
      <c r="AS64">
        <v>11.906893464637424</v>
      </c>
      <c r="AT64" t="e">
        <v>#VALUE!</v>
      </c>
      <c r="AU64">
        <v>55.64411817021864</v>
      </c>
      <c r="AV64" t="s">
        <v>2073</v>
      </c>
    </row>
    <row r="65" spans="1:48" x14ac:dyDescent="0.25">
      <c r="A65" s="14">
        <v>6.7999999999999951E-10</v>
      </c>
      <c r="B65" t="s">
        <v>926</v>
      </c>
      <c r="C65" s="4">
        <v>5</v>
      </c>
      <c r="D65" s="4">
        <v>0</v>
      </c>
      <c r="E65" s="4">
        <v>3</v>
      </c>
      <c r="F65" s="4">
        <v>8</v>
      </c>
      <c r="G65" s="4">
        <v>1723.16064453125</v>
      </c>
      <c r="H65" s="4">
        <v>1630.01</v>
      </c>
      <c r="I65" s="34">
        <v>27263.146730313212</v>
      </c>
      <c r="J65" s="35">
        <v>34.797931622384283</v>
      </c>
      <c r="K65" s="35">
        <v>30.098501081336035</v>
      </c>
      <c r="L65" s="35">
        <v>23.171245762711862</v>
      </c>
      <c r="M65" s="35">
        <v>20.555366356254517</v>
      </c>
      <c r="N65" s="4">
        <v>36.968000000000004</v>
      </c>
      <c r="O65" s="4">
        <v>27.352900647650547</v>
      </c>
      <c r="P65" s="35">
        <v>0.31094287189394221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926</v>
      </c>
      <c r="AP65" t="s">
        <v>1252</v>
      </c>
      <c r="AQ65" s="22">
        <v>-102.42793725465238</v>
      </c>
      <c r="AR65" s="21">
        <v>-94.054867433822608</v>
      </c>
      <c r="AS65">
        <v>5.7147284084913652</v>
      </c>
      <c r="AT65">
        <v>102.42793725465238</v>
      </c>
      <c r="AU65">
        <v>94.054867433822608</v>
      </c>
      <c r="AV65" t="s">
        <v>2074</v>
      </c>
    </row>
    <row r="66" spans="1:48" x14ac:dyDescent="0.25">
      <c r="A66" s="14">
        <v>6.8999999999999948E-10</v>
      </c>
      <c r="B66" t="s">
        <v>1012</v>
      </c>
      <c r="C66" s="4">
        <v>7</v>
      </c>
      <c r="D66" s="4">
        <v>2</v>
      </c>
      <c r="E66" s="4">
        <v>3</v>
      </c>
      <c r="F66" s="4">
        <v>12</v>
      </c>
      <c r="G66" s="4">
        <v>174</v>
      </c>
      <c r="H66" s="4">
        <v>172.34</v>
      </c>
      <c r="I66" s="34">
        <v>8354.6299570000265</v>
      </c>
      <c r="J66" s="35">
        <v>15.395747721993924</v>
      </c>
      <c r="K66" s="35">
        <v>12.629341931701598</v>
      </c>
      <c r="L66" s="35">
        <v>8.720453917505429</v>
      </c>
      <c r="M66" s="35">
        <v>7.9382959802380428</v>
      </c>
      <c r="N66" s="4">
        <v>11.194000000000001</v>
      </c>
      <c r="O66" s="4">
        <v>-8.8139459107200953</v>
      </c>
      <c r="P66" s="35">
        <v>2.7283277242659856</v>
      </c>
      <c r="Q66" s="36" t="str">
        <f t="shared" si="29"/>
        <v xml:space="preserve"> </v>
      </c>
      <c r="R66" s="36" t="str">
        <f t="shared" si="30"/>
        <v xml:space="preserve"> </v>
      </c>
      <c r="S66" s="37" t="str">
        <f t="shared" si="31"/>
        <v/>
      </c>
      <c r="T66" s="37" t="str">
        <f t="shared" si="32"/>
        <v/>
      </c>
      <c r="U66" s="37" t="str">
        <f t="shared" si="33"/>
        <v/>
      </c>
      <c r="V66" s="37">
        <f t="shared" si="34"/>
        <v>-0.10439232777516871</v>
      </c>
      <c r="W66" s="37" t="str">
        <f t="shared" si="35"/>
        <v/>
      </c>
      <c r="X66" s="37">
        <f t="shared" si="36"/>
        <v>-0.26967822694819932</v>
      </c>
      <c r="Y66" s="1" t="str">
        <f t="shared" si="37"/>
        <v xml:space="preserve"> </v>
      </c>
      <c r="Z66" s="1">
        <f t="shared" si="38"/>
        <v>49</v>
      </c>
      <c r="AA66" s="1" t="str">
        <f t="shared" si="39"/>
        <v xml:space="preserve"> </v>
      </c>
      <c r="AB66" s="1">
        <f t="shared" si="40"/>
        <v>40</v>
      </c>
      <c r="AC66" s="1" t="str">
        <f t="shared" si="41"/>
        <v xml:space="preserve"> 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1012</v>
      </c>
      <c r="AP66" t="s">
        <v>1244</v>
      </c>
      <c r="AQ66" s="22">
        <v>10.439232777516871</v>
      </c>
      <c r="AR66" s="21">
        <v>26.967822694819933</v>
      </c>
      <c r="AS66">
        <v>0.96321225484508055</v>
      </c>
      <c r="AT66">
        <v>-10.439232777516871</v>
      </c>
      <c r="AU66">
        <v>-26.967822694819933</v>
      </c>
      <c r="AV66" t="s">
        <v>2075</v>
      </c>
    </row>
    <row r="67" spans="1:48" x14ac:dyDescent="0.25">
      <c r="A67" s="14">
        <v>6.9999999999999944E-10</v>
      </c>
      <c r="B67" t="s">
        <v>1013</v>
      </c>
      <c r="C67" s="4">
        <v>4</v>
      </c>
      <c r="D67" s="4">
        <v>1</v>
      </c>
      <c r="E67" s="4">
        <v>4</v>
      </c>
      <c r="F67" s="4">
        <v>9</v>
      </c>
      <c r="G67" s="4">
        <v>36</v>
      </c>
      <c r="H67" s="4">
        <v>32.25</v>
      </c>
      <c r="I67" s="34">
        <v>6943.2297826885215</v>
      </c>
      <c r="J67" s="35">
        <v>17.08156779661017</v>
      </c>
      <c r="K67" s="35">
        <v>15.777886497064578</v>
      </c>
      <c r="L67" s="35">
        <v>11.144861772162164</v>
      </c>
      <c r="M67" s="35">
        <v>10.249665713442653</v>
      </c>
      <c r="N67" s="4">
        <v>1.8880000000000001</v>
      </c>
      <c r="O67" s="4">
        <v>-15.336322869955152</v>
      </c>
      <c r="P67" s="35">
        <v>5.4883720930232558</v>
      </c>
      <c r="Q67" s="36" t="str">
        <f t="shared" si="29"/>
        <v xml:space="preserve"> </v>
      </c>
      <c r="R67" s="36" t="str">
        <f t="shared" si="30"/>
        <v xml:space="preserve"> </v>
      </c>
      <c r="S67" s="37">
        <f t="shared" si="31"/>
        <v>0.11627907046744185</v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 t="str">
        <f t="shared" si="36"/>
        <v/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 t="str">
        <f t="shared" si="40"/>
        <v xml:space="preserve"> </v>
      </c>
      <c r="AC67" s="1">
        <f t="shared" si="41"/>
        <v>101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5.4883720937232559</v>
      </c>
      <c r="AH67" s="38" t="str">
        <f t="shared" si="46"/>
        <v xml:space="preserve"> </v>
      </c>
      <c r="AI67" s="1">
        <f t="shared" si="47"/>
        <v>24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1013</v>
      </c>
      <c r="AP67" t="s">
        <v>1246</v>
      </c>
      <c r="AQ67" s="22">
        <v>0.63241195867451694</v>
      </c>
      <c r="AR67" s="21">
        <v>6.6638584773229148</v>
      </c>
      <c r="AS67">
        <v>11.627906976744185</v>
      </c>
      <c r="AT67">
        <v>-0.63241195867451694</v>
      </c>
      <c r="AU67">
        <v>-6.6638584773229148</v>
      </c>
      <c r="AV67" t="s">
        <v>2076</v>
      </c>
    </row>
    <row r="68" spans="1:48" x14ac:dyDescent="0.25">
      <c r="A68" s="14">
        <v>7.0999999999999941E-10</v>
      </c>
      <c r="B68" t="s">
        <v>978</v>
      </c>
      <c r="C68" s="4">
        <v>0</v>
      </c>
      <c r="D68" s="4">
        <v>0</v>
      </c>
      <c r="E68" s="4">
        <v>6</v>
      </c>
      <c r="F68" s="4">
        <v>6</v>
      </c>
      <c r="G68" s="4">
        <v>9</v>
      </c>
      <c r="H68" s="4">
        <v>8.36</v>
      </c>
      <c r="I68" s="34">
        <v>1203.8600044039426</v>
      </c>
      <c r="J68" s="35" t="s">
        <v>1234</v>
      </c>
      <c r="K68" s="35">
        <v>8.5306122448979593</v>
      </c>
      <c r="L68" s="35">
        <v>16.306110488390715</v>
      </c>
      <c r="M68" s="35">
        <v>15.961075235109719</v>
      </c>
      <c r="N68" s="4">
        <v>-1</v>
      </c>
      <c r="O68" s="4" t="s">
        <v>119</v>
      </c>
      <c r="P68" s="35">
        <v>4.3062200956937806</v>
      </c>
      <c r="Q68" s="36" t="str">
        <f t="shared" si="29"/>
        <v xml:space="preserve"> </v>
      </c>
      <c r="R68" s="36" t="str">
        <f t="shared" si="30"/>
        <v xml:space="preserve"> </v>
      </c>
      <c r="S68" s="37" t="str">
        <f t="shared" si="31"/>
        <v/>
      </c>
      <c r="T68" s="37" t="str">
        <f t="shared" si="32"/>
        <v/>
      </c>
      <c r="U68" s="37" t="str">
        <f t="shared" si="33"/>
        <v xml:space="preserve"> </v>
      </c>
      <c r="V68" s="37" t="str">
        <f t="shared" si="34"/>
        <v xml:space="preserve"> </v>
      </c>
      <c r="W68" s="37" t="str">
        <f t="shared" si="35"/>
        <v/>
      </c>
      <c r="X68" s="37" t="str">
        <f t="shared" si="36"/>
        <v/>
      </c>
      <c r="Y68" s="1" t="str">
        <f t="shared" si="37"/>
        <v xml:space="preserve"> </v>
      </c>
      <c r="Z68" s="1" t="str">
        <f t="shared" si="38"/>
        <v xml:space="preserve"> </v>
      </c>
      <c r="AA68" s="1" t="str">
        <f t="shared" si="39"/>
        <v xml:space="preserve"> </v>
      </c>
      <c r="AB68" s="1" t="str">
        <f t="shared" si="40"/>
        <v xml:space="preserve"> </v>
      </c>
      <c r="AC68" s="1" t="str">
        <f t="shared" si="41"/>
        <v xml:space="preserve"> 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>
        <f t="shared" si="45"/>
        <v>4.3062200964037807</v>
      </c>
      <c r="AH68" s="38" t="str">
        <f t="shared" si="46"/>
        <v xml:space="preserve"> </v>
      </c>
      <c r="AI68" s="1">
        <f t="shared" si="47"/>
        <v>44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978</v>
      </c>
      <c r="AP68" t="s">
        <v>1248</v>
      </c>
      <c r="AQ68" s="22" t="e">
        <v>#VALUE!</v>
      </c>
      <c r="AR68" s="21">
        <v>-36.560638197451453</v>
      </c>
      <c r="AS68">
        <v>7.6555023923445153</v>
      </c>
      <c r="AT68" t="e">
        <v>#VALUE!</v>
      </c>
      <c r="AU68">
        <v>36.560638197451453</v>
      </c>
      <c r="AV68" t="s">
        <v>2077</v>
      </c>
    </row>
    <row r="69" spans="1:48" x14ac:dyDescent="0.25">
      <c r="A69" s="14">
        <v>7.1999999999999937E-10</v>
      </c>
      <c r="B69" t="s">
        <v>900</v>
      </c>
      <c r="C69" s="4">
        <v>13</v>
      </c>
      <c r="D69" s="4">
        <v>2</v>
      </c>
      <c r="E69" s="4">
        <v>8</v>
      </c>
      <c r="F69" s="4">
        <v>23</v>
      </c>
      <c r="G69" s="4">
        <v>9</v>
      </c>
      <c r="H69" s="4">
        <v>7.76</v>
      </c>
      <c r="I69" s="34">
        <v>12355.344568022843</v>
      </c>
      <c r="J69" s="35" t="s">
        <v>1234</v>
      </c>
      <c r="K69" s="35" t="s">
        <v>1234</v>
      </c>
      <c r="L69" s="35">
        <v>24.08048994128405</v>
      </c>
      <c r="M69" s="35">
        <v>6.1026542908718362</v>
      </c>
      <c r="N69" s="4">
        <v>-1.796</v>
      </c>
      <c r="O69" s="4" t="s">
        <v>119</v>
      </c>
      <c r="P69" s="35">
        <v>0.74742268041237125</v>
      </c>
      <c r="Q69" s="36" t="str">
        <f t="shared" si="29"/>
        <v xml:space="preserve"> </v>
      </c>
      <c r="R69" s="36" t="str">
        <f t="shared" si="30"/>
        <v xml:space="preserve"> </v>
      </c>
      <c r="S69" s="37">
        <f t="shared" si="31"/>
        <v>0.15979381515298979</v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>
        <f t="shared" si="41"/>
        <v>72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 t="str">
        <f t="shared" si="45"/>
        <v xml:space="preserve"> </v>
      </c>
      <c r="AH69" s="38" t="str">
        <f t="shared" si="46"/>
        <v xml:space="preserve"> </v>
      </c>
      <c r="AI69" s="1" t="str">
        <f t="shared" si="47"/>
        <v xml:space="preserve"> 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900</v>
      </c>
      <c r="AP69" t="s">
        <v>1291</v>
      </c>
      <c r="AQ69" s="22" t="e">
        <v>#VALUE!</v>
      </c>
      <c r="AR69" s="21">
        <v>-101.66961807540184</v>
      </c>
      <c r="AS69">
        <v>15.97938144329898</v>
      </c>
      <c r="AT69" t="e">
        <v>#VALUE!</v>
      </c>
      <c r="AU69">
        <v>101.66961807540184</v>
      </c>
      <c r="AV69" t="s">
        <v>2078</v>
      </c>
    </row>
    <row r="70" spans="1:48" x14ac:dyDescent="0.25">
      <c r="A70" s="14">
        <v>7.2999999999999934E-10</v>
      </c>
      <c r="B70" t="s">
        <v>911</v>
      </c>
      <c r="C70" s="4">
        <v>6</v>
      </c>
      <c r="D70" s="4">
        <v>1</v>
      </c>
      <c r="E70" s="4">
        <v>7</v>
      </c>
      <c r="F70" s="4">
        <v>14</v>
      </c>
      <c r="G70" s="4">
        <v>33</v>
      </c>
      <c r="H70" s="4">
        <v>29.95</v>
      </c>
      <c r="I70" s="34">
        <v>2058.9108294540451</v>
      </c>
      <c r="J70" s="35">
        <v>10.299174690508941</v>
      </c>
      <c r="K70" s="35">
        <v>10.090970350404312</v>
      </c>
      <c r="L70" s="35" t="s">
        <v>1234</v>
      </c>
      <c r="M70" s="35" t="s">
        <v>1234</v>
      </c>
      <c r="N70" s="4">
        <v>2.968</v>
      </c>
      <c r="O70" s="4">
        <v>1.2969283276450447</v>
      </c>
      <c r="P70" s="35">
        <v>3.8731218697829712</v>
      </c>
      <c r="Q70" s="36" t="str">
        <f t="shared" si="29"/>
        <v xml:space="preserve"> </v>
      </c>
      <c r="R70" s="36" t="str">
        <f t="shared" si="30"/>
        <v xml:space="preserve"> </v>
      </c>
      <c r="S70" s="37">
        <f t="shared" si="31"/>
        <v>0.10183639471998335</v>
      </c>
      <c r="T70" s="37" t="str">
        <f t="shared" si="32"/>
        <v/>
      </c>
      <c r="U70" s="37" t="str">
        <f t="shared" si="33"/>
        <v/>
      </c>
      <c r="V70" s="37">
        <f t="shared" si="34"/>
        <v>-0.4008722384281187</v>
      </c>
      <c r="W70" s="37" t="str">
        <f t="shared" si="35"/>
        <v xml:space="preserve"> </v>
      </c>
      <c r="X70" s="37" t="str">
        <f t="shared" si="36"/>
        <v xml:space="preserve"> </v>
      </c>
      <c r="Y70" s="1" t="str">
        <f t="shared" si="37"/>
        <v xml:space="preserve"> </v>
      </c>
      <c r="Z70" s="1">
        <f t="shared" si="38"/>
        <v>22</v>
      </c>
      <c r="AA70" s="1" t="str">
        <f t="shared" si="39"/>
        <v xml:space="preserve"> </v>
      </c>
      <c r="AB70" s="1" t="str">
        <f t="shared" si="40"/>
        <v xml:space="preserve"> </v>
      </c>
      <c r="AC70" s="1">
        <f t="shared" si="41"/>
        <v>109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3.8731218705129713</v>
      </c>
      <c r="AH70" s="38" t="str">
        <f t="shared" si="46"/>
        <v xml:space="preserve"> </v>
      </c>
      <c r="AI70" s="1">
        <f t="shared" si="47"/>
        <v>50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911</v>
      </c>
      <c r="AP70" t="s">
        <v>1239</v>
      </c>
      <c r="AQ70" s="22">
        <v>40.087223842811866</v>
      </c>
      <c r="AR70" s="21" t="e">
        <v>#VALUE!</v>
      </c>
      <c r="AS70">
        <v>10.183639398998334</v>
      </c>
      <c r="AT70">
        <v>-40.087223842811866</v>
      </c>
      <c r="AU70" t="e">
        <v>#VALUE!</v>
      </c>
      <c r="AV70" t="s">
        <v>2079</v>
      </c>
    </row>
    <row r="71" spans="1:48" x14ac:dyDescent="0.25">
      <c r="A71" s="14">
        <v>7.3999999999999931E-10</v>
      </c>
      <c r="B71" t="s">
        <v>1044</v>
      </c>
      <c r="C71" s="4">
        <v>7</v>
      </c>
      <c r="D71" s="4">
        <v>0</v>
      </c>
      <c r="E71" s="4">
        <v>0</v>
      </c>
      <c r="F71" s="4">
        <v>7</v>
      </c>
      <c r="G71" s="4">
        <v>13.5</v>
      </c>
      <c r="H71" s="4">
        <v>12.8</v>
      </c>
      <c r="I71" s="34">
        <v>1722.4757381157037</v>
      </c>
      <c r="J71" s="35">
        <v>14.545454545454547</v>
      </c>
      <c r="K71" s="35">
        <v>16.410256410256412</v>
      </c>
      <c r="L71" s="35">
        <v>20.401534391534391</v>
      </c>
      <c r="M71" s="35">
        <v>18.081547479484176</v>
      </c>
      <c r="N71" s="4">
        <v>0.88</v>
      </c>
      <c r="O71" s="4">
        <v>162.68656716417905</v>
      </c>
      <c r="P71" s="35">
        <v>5.46875</v>
      </c>
      <c r="Q71" s="36">
        <f t="shared" si="29"/>
        <v>100.00000000074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>
        <f t="shared" si="34"/>
        <v>-0.15385592683513449</v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>
        <f t="shared" si="38"/>
        <v>44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>
        <f t="shared" si="43"/>
        <v>19</v>
      </c>
      <c r="AF71" s="1" t="str">
        <f t="shared" si="44"/>
        <v xml:space="preserve"> </v>
      </c>
      <c r="AG71" s="38">
        <f t="shared" si="45"/>
        <v>5.4687500007400001</v>
      </c>
      <c r="AH71" s="38" t="str">
        <f t="shared" si="46"/>
        <v xml:space="preserve"> </v>
      </c>
      <c r="AI71" s="1">
        <f t="shared" si="47"/>
        <v>25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1044</v>
      </c>
      <c r="AP71" t="s">
        <v>1248</v>
      </c>
      <c r="AQ71" s="22">
        <v>15.385592683513449</v>
      </c>
      <c r="AR71" s="21">
        <v>-70.859050580991848</v>
      </c>
      <c r="AS71">
        <v>5.46875</v>
      </c>
      <c r="AT71">
        <v>-15.385592683513449</v>
      </c>
      <c r="AU71">
        <v>70.859050580991848</v>
      </c>
      <c r="AV71" t="s">
        <v>2080</v>
      </c>
    </row>
    <row r="72" spans="1:48" x14ac:dyDescent="0.25">
      <c r="A72" s="14">
        <v>7.4999999999999927E-10</v>
      </c>
      <c r="B72" t="s">
        <v>994</v>
      </c>
      <c r="C72" s="4">
        <v>8</v>
      </c>
      <c r="D72" s="4">
        <v>0</v>
      </c>
      <c r="E72" s="4">
        <v>6</v>
      </c>
      <c r="F72" s="4">
        <v>14</v>
      </c>
      <c r="G72" s="4">
        <v>59.5</v>
      </c>
      <c r="H72" s="4">
        <v>50.8</v>
      </c>
      <c r="I72" s="34">
        <v>12476.702398852287</v>
      </c>
      <c r="J72" s="35">
        <v>28.781869688385264</v>
      </c>
      <c r="K72" s="35">
        <v>28.237909949972206</v>
      </c>
      <c r="L72" s="35">
        <v>17.088628727682394</v>
      </c>
      <c r="M72" s="35">
        <v>16.405157922213522</v>
      </c>
      <c r="N72" s="4">
        <v>1.7989999999999999</v>
      </c>
      <c r="O72" s="4">
        <v>1.1811023622047192</v>
      </c>
      <c r="P72" s="35">
        <v>0.35433070866141736</v>
      </c>
      <c r="Q72" s="36" t="str">
        <f t="shared" si="29"/>
        <v xml:space="preserve"> </v>
      </c>
      <c r="R72" s="36" t="str">
        <f t="shared" si="30"/>
        <v xml:space="preserve"> </v>
      </c>
      <c r="S72" s="37">
        <f t="shared" si="31"/>
        <v>0.17125984326968519</v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>
        <f t="shared" si="41"/>
        <v>67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 t="str">
        <f t="shared" si="45"/>
        <v xml:space="preserve"> </v>
      </c>
      <c r="AH72" s="38" t="str">
        <f t="shared" si="46"/>
        <v xml:space="preserve"> </v>
      </c>
      <c r="AI72" s="1" t="str">
        <f t="shared" si="47"/>
        <v xml:space="preserve"> 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994</v>
      </c>
      <c r="AP72" t="s">
        <v>1244</v>
      </c>
      <c r="AQ72" s="22">
        <v>-67.43105810358594</v>
      </c>
      <c r="AR72" s="21">
        <v>-43.114082701270952</v>
      </c>
      <c r="AS72">
        <v>17.125984251968518</v>
      </c>
      <c r="AT72">
        <v>67.43105810358594</v>
      </c>
      <c r="AU72">
        <v>43.114082701270952</v>
      </c>
      <c r="AV72" t="s">
        <v>2081</v>
      </c>
    </row>
    <row r="73" spans="1:48" x14ac:dyDescent="0.25">
      <c r="A73" s="14">
        <v>7.5999999999999924E-10</v>
      </c>
      <c r="B73" t="s">
        <v>1022</v>
      </c>
      <c r="C73" s="4">
        <v>10</v>
      </c>
      <c r="D73" s="4">
        <v>1</v>
      </c>
      <c r="E73" s="4">
        <v>3</v>
      </c>
      <c r="F73" s="4">
        <v>14</v>
      </c>
      <c r="G73" s="4">
        <v>89.5</v>
      </c>
      <c r="H73" s="4">
        <v>89.32</v>
      </c>
      <c r="I73" s="34">
        <v>6198.2357583789471</v>
      </c>
      <c r="J73" s="35">
        <v>23.517640863612424</v>
      </c>
      <c r="K73" s="35">
        <v>17.256568778979904</v>
      </c>
      <c r="L73" s="35">
        <v>11.900719039954259</v>
      </c>
      <c r="M73" s="35">
        <v>9.9688108431150848</v>
      </c>
      <c r="N73" s="4">
        <v>5.1760000000000002</v>
      </c>
      <c r="O73" s="4">
        <v>35.143603133159267</v>
      </c>
      <c r="P73" s="35">
        <v>2.7798925212718322</v>
      </c>
      <c r="Q73" s="36">
        <f t="shared" si="29"/>
        <v>71.428571429331427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>
        <f t="shared" si="43"/>
        <v>78</v>
      </c>
      <c r="AF73" s="1" t="str">
        <f t="shared" si="44"/>
        <v xml:space="preserve"> </v>
      </c>
      <c r="AG73" s="38" t="str">
        <f t="shared" si="45"/>
        <v xml:space="preserve"> </v>
      </c>
      <c r="AH73" s="38" t="str">
        <f t="shared" si="46"/>
        <v xml:space="preserve"> </v>
      </c>
      <c r="AI73" s="1" t="str">
        <f t="shared" si="47"/>
        <v xml:space="preserve"> 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1022</v>
      </c>
      <c r="AP73" t="s">
        <v>1244</v>
      </c>
      <c r="AQ73" s="22">
        <v>-36.807772967012809</v>
      </c>
      <c r="AR73" s="21">
        <v>0.33369464399435333</v>
      </c>
      <c r="AS73">
        <v>0.20152261531571902</v>
      </c>
      <c r="AT73">
        <v>36.807772967012809</v>
      </c>
      <c r="AU73">
        <v>-0.33369464399435333</v>
      </c>
      <c r="AV73" t="s">
        <v>2082</v>
      </c>
    </row>
    <row r="74" spans="1:48" x14ac:dyDescent="0.25">
      <c r="A74" s="14">
        <v>7.699999999999992E-10</v>
      </c>
      <c r="B74" t="s">
        <v>1211</v>
      </c>
      <c r="C74" s="4">
        <v>8</v>
      </c>
      <c r="D74" s="4">
        <v>0</v>
      </c>
      <c r="E74" s="4">
        <v>0</v>
      </c>
      <c r="F74" s="4">
        <v>8</v>
      </c>
      <c r="G74" s="4">
        <v>14</v>
      </c>
      <c r="H74" s="4">
        <v>8.9700000000000006</v>
      </c>
      <c r="I74" s="34">
        <v>1321.3969367226973</v>
      </c>
      <c r="J74" s="35">
        <v>6.6910749163763183</v>
      </c>
      <c r="K74" s="35">
        <v>6.1665132940123204</v>
      </c>
      <c r="L74" s="35">
        <v>3.837597503900156</v>
      </c>
      <c r="M74" s="35">
        <v>3.4054883198077341</v>
      </c>
      <c r="N74" s="4">
        <v>1.0580000000000001</v>
      </c>
      <c r="O74" s="4">
        <v>456.84210526315798</v>
      </c>
      <c r="P74" s="35">
        <v>1.6951170254710524</v>
      </c>
      <c r="Q74" s="36">
        <f t="shared" si="29"/>
        <v>100.00000000077</v>
      </c>
      <c r="R74" s="36" t="str">
        <f t="shared" si="30"/>
        <v xml:space="preserve"> </v>
      </c>
      <c r="S74" s="37">
        <f t="shared" si="31"/>
        <v>0.56075808326721288</v>
      </c>
      <c r="T74" s="37" t="str">
        <f t="shared" si="32"/>
        <v/>
      </c>
      <c r="U74" s="37" t="str">
        <f t="shared" si="33"/>
        <v/>
      </c>
      <c r="V74" s="37">
        <f t="shared" si="34"/>
        <v>-0.61076407987791803</v>
      </c>
      <c r="W74" s="37" t="str">
        <f t="shared" si="35"/>
        <v/>
      </c>
      <c r="X74" s="37">
        <f t="shared" si="36"/>
        <v>-0.67860835687905796</v>
      </c>
      <c r="Y74" s="1" t="str">
        <f t="shared" si="37"/>
        <v xml:space="preserve"> </v>
      </c>
      <c r="Z74" s="1">
        <f t="shared" si="38"/>
        <v>3</v>
      </c>
      <c r="AA74" s="1" t="str">
        <f t="shared" si="39"/>
        <v xml:space="preserve"> </v>
      </c>
      <c r="AB74" s="1">
        <f t="shared" si="40"/>
        <v>4</v>
      </c>
      <c r="AC74" s="1">
        <f t="shared" si="41"/>
        <v>11</v>
      </c>
      <c r="AD74" s="1" t="str">
        <f t="shared" si="42"/>
        <v xml:space="preserve"> </v>
      </c>
      <c r="AE74" s="1">
        <f t="shared" si="43"/>
        <v>18</v>
      </c>
      <c r="AF74" s="1" t="str">
        <f t="shared" si="44"/>
        <v xml:space="preserve"> </v>
      </c>
      <c r="AG74" s="38" t="str">
        <f t="shared" si="45"/>
        <v xml:space="preserve"> </v>
      </c>
      <c r="AH74" s="38" t="str">
        <f t="shared" si="46"/>
        <v xml:space="preserve"> </v>
      </c>
      <c r="AI74" s="1" t="str">
        <f t="shared" si="47"/>
        <v xml:space="preserve"> 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1211</v>
      </c>
      <c r="AP74" t="s">
        <v>1241</v>
      </c>
      <c r="AQ74" s="22">
        <v>61.076407987791804</v>
      </c>
      <c r="AR74" s="21">
        <v>67.860835687905791</v>
      </c>
      <c r="AS74">
        <v>56.075808249721291</v>
      </c>
      <c r="AT74">
        <v>-61.076407987791804</v>
      </c>
      <c r="AU74">
        <v>-67.860835687905791</v>
      </c>
      <c r="AV74" t="s">
        <v>2083</v>
      </c>
    </row>
    <row r="75" spans="1:48" x14ac:dyDescent="0.25">
      <c r="A75" s="14">
        <v>7.7999999999999917E-10</v>
      </c>
      <c r="B75" t="s">
        <v>874</v>
      </c>
      <c r="C75" s="4">
        <v>8</v>
      </c>
      <c r="D75" s="4">
        <v>2</v>
      </c>
      <c r="E75" s="4">
        <v>5</v>
      </c>
      <c r="F75" s="4">
        <v>15</v>
      </c>
      <c r="G75" s="4">
        <v>80.79119873046875</v>
      </c>
      <c r="H75" s="4">
        <v>79.989999999999995</v>
      </c>
      <c r="I75" s="34">
        <v>5333.7602003079282</v>
      </c>
      <c r="J75" s="35" t="s">
        <v>1234</v>
      </c>
      <c r="K75" s="35" t="s">
        <v>1234</v>
      </c>
      <c r="L75" s="35" t="s">
        <v>1234</v>
      </c>
      <c r="M75" s="35">
        <v>37.184707567132385</v>
      </c>
      <c r="N75" s="4">
        <v>0.66700000000000004</v>
      </c>
      <c r="O75" s="4">
        <v>38.958333333333343</v>
      </c>
      <c r="P75" s="35" t="s">
        <v>124</v>
      </c>
      <c r="Q75" s="36" t="str">
        <f t="shared" si="29"/>
        <v xml:space="preserve"> </v>
      </c>
      <c r="R75" s="36" t="str">
        <f t="shared" si="30"/>
        <v xml:space="preserve"> </v>
      </c>
      <c r="S75" s="37" t="str">
        <f t="shared" si="31"/>
        <v/>
      </c>
      <c r="T75" s="37" t="str">
        <f t="shared" si="32"/>
        <v/>
      </c>
      <c r="U75" s="37" t="str">
        <f t="shared" si="33"/>
        <v xml:space="preserve"> </v>
      </c>
      <c r="V75" s="37" t="str">
        <f t="shared" si="34"/>
        <v xml:space="preserve"> </v>
      </c>
      <c r="W75" s="37" t="str">
        <f t="shared" si="35"/>
        <v xml:space="preserve"> </v>
      </c>
      <c r="X75" s="37" t="str">
        <f t="shared" si="36"/>
        <v xml:space="preserve"> </v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 t="str">
        <f t="shared" si="40"/>
        <v xml:space="preserve"> </v>
      </c>
      <c r="AC75" s="1" t="str">
        <f t="shared" si="41"/>
        <v xml:space="preserve"> 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874</v>
      </c>
      <c r="AP75" t="s">
        <v>1252</v>
      </c>
      <c r="AQ75" s="22" t="e">
        <v>#VALUE!</v>
      </c>
      <c r="AR75" s="21" t="e">
        <v>#VALUE!</v>
      </c>
      <c r="AS75">
        <v>1.0016236160379499</v>
      </c>
      <c r="AT75" t="e">
        <v>#VALUE!</v>
      </c>
      <c r="AU75" t="e">
        <v>#VALUE!</v>
      </c>
      <c r="AV75" t="s">
        <v>2084</v>
      </c>
    </row>
    <row r="76" spans="1:48" x14ac:dyDescent="0.25">
      <c r="A76" s="14">
        <v>7.8999999999999913E-10</v>
      </c>
      <c r="B76" t="s">
        <v>966</v>
      </c>
      <c r="C76" s="4">
        <v>4</v>
      </c>
      <c r="D76" s="4">
        <v>0</v>
      </c>
      <c r="E76" s="4">
        <v>3</v>
      </c>
      <c r="F76" s="4">
        <v>7</v>
      </c>
      <c r="G76" s="4">
        <v>25</v>
      </c>
      <c r="H76" s="4">
        <v>20.56</v>
      </c>
      <c r="I76" s="34">
        <v>893.47395228689243</v>
      </c>
      <c r="J76" s="35">
        <v>7.7003745318352061</v>
      </c>
      <c r="K76" s="35">
        <v>19.961165048543688</v>
      </c>
      <c r="L76" s="35">
        <v>20.837770642201836</v>
      </c>
      <c r="M76" s="35">
        <v>20.837770642201836</v>
      </c>
      <c r="N76" s="4">
        <v>2.67</v>
      </c>
      <c r="O76" s="4">
        <v>195.68106312292358</v>
      </c>
      <c r="P76" s="35">
        <v>4.8638132295719849</v>
      </c>
      <c r="Q76" s="36" t="str">
        <f t="shared" si="29"/>
        <v xml:space="preserve"> </v>
      </c>
      <c r="R76" s="36" t="str">
        <f t="shared" si="30"/>
        <v xml:space="preserve"> </v>
      </c>
      <c r="S76" s="37">
        <f t="shared" si="31"/>
        <v>0.21595330818299624</v>
      </c>
      <c r="T76" s="37" t="str">
        <f t="shared" si="32"/>
        <v/>
      </c>
      <c r="U76" s="37" t="str">
        <f t="shared" si="33"/>
        <v/>
      </c>
      <c r="V76" s="37">
        <f t="shared" si="34"/>
        <v>-0.55205069385073502</v>
      </c>
      <c r="W76" s="37" t="str">
        <f t="shared" si="35"/>
        <v/>
      </c>
      <c r="X76" s="37" t="str">
        <f t="shared" si="36"/>
        <v/>
      </c>
      <c r="Y76" s="1" t="str">
        <f t="shared" si="37"/>
        <v xml:space="preserve"> </v>
      </c>
      <c r="Z76" s="1">
        <f t="shared" si="38"/>
        <v>9</v>
      </c>
      <c r="AA76" s="1" t="str">
        <f t="shared" si="39"/>
        <v xml:space="preserve"> </v>
      </c>
      <c r="AB76" s="1" t="str">
        <f t="shared" si="40"/>
        <v xml:space="preserve"> </v>
      </c>
      <c r="AC76" s="1">
        <f t="shared" si="41"/>
        <v>51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4.863813230361985</v>
      </c>
      <c r="AH76" s="38" t="str">
        <f t="shared" si="46"/>
        <v xml:space="preserve"> </v>
      </c>
      <c r="AI76" s="1">
        <f t="shared" si="47"/>
        <v>36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966</v>
      </c>
      <c r="AP76" t="s">
        <v>1248</v>
      </c>
      <c r="AQ76" s="22">
        <v>55.2050693850735</v>
      </c>
      <c r="AR76" s="21">
        <v>-74.512447927859029</v>
      </c>
      <c r="AS76">
        <v>21.595330739299623</v>
      </c>
      <c r="AT76">
        <v>-55.2050693850735</v>
      </c>
      <c r="AU76">
        <v>74.512447927859029</v>
      </c>
      <c r="AV76" t="s">
        <v>2085</v>
      </c>
    </row>
    <row r="77" spans="1:48" x14ac:dyDescent="0.25">
      <c r="A77" s="14">
        <v>7.999999999999991E-10</v>
      </c>
      <c r="B77" t="s">
        <v>928</v>
      </c>
      <c r="C77" s="4">
        <v>10</v>
      </c>
      <c r="D77" s="4">
        <v>0</v>
      </c>
      <c r="E77" s="4">
        <v>0</v>
      </c>
      <c r="F77" s="4">
        <v>10</v>
      </c>
      <c r="G77" s="4">
        <v>7.75</v>
      </c>
      <c r="H77" s="4">
        <v>7</v>
      </c>
      <c r="I77" s="34">
        <v>1351.6467830617951</v>
      </c>
      <c r="J77" s="35">
        <v>17.936447911032086</v>
      </c>
      <c r="K77" s="35">
        <v>11.343790465293393</v>
      </c>
      <c r="L77" s="35">
        <v>14.857323193916351</v>
      </c>
      <c r="M77" s="35">
        <v>10.532280323450134</v>
      </c>
      <c r="N77" s="4">
        <v>0.308</v>
      </c>
      <c r="O77" s="4">
        <v>14.074074074074064</v>
      </c>
      <c r="P77" s="35">
        <v>2.1721713883536204</v>
      </c>
      <c r="Q77" s="36">
        <f t="shared" si="29"/>
        <v>100.0000000008</v>
      </c>
      <c r="R77" s="36" t="str">
        <f t="shared" si="30"/>
        <v xml:space="preserve"> </v>
      </c>
      <c r="S77" s="37">
        <f t="shared" si="31"/>
        <v>0.1071428579428572</v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>
        <f t="shared" si="41"/>
        <v>106</v>
      </c>
      <c r="AD77" s="1" t="str">
        <f t="shared" si="42"/>
        <v xml:space="preserve"> </v>
      </c>
      <c r="AE77" s="1">
        <f t="shared" si="43"/>
        <v>17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928</v>
      </c>
      <c r="AP77" t="s">
        <v>1239</v>
      </c>
      <c r="AQ77" s="22">
        <v>-4.3406312681571579</v>
      </c>
      <c r="AR77" s="21">
        <v>-24.427314454389769</v>
      </c>
      <c r="AS77">
        <v>10.714285714285721</v>
      </c>
      <c r="AT77">
        <v>4.3406312681571579</v>
      </c>
      <c r="AU77">
        <v>24.427314454389769</v>
      </c>
      <c r="AV77" t="s">
        <v>2086</v>
      </c>
    </row>
    <row r="78" spans="1:48" x14ac:dyDescent="0.25">
      <c r="A78" s="14">
        <v>8.0999999999999906E-10</v>
      </c>
      <c r="B78" t="s">
        <v>1002</v>
      </c>
      <c r="C78" s="4">
        <v>11</v>
      </c>
      <c r="D78" s="4">
        <v>0</v>
      </c>
      <c r="E78" s="4">
        <v>0</v>
      </c>
      <c r="F78" s="4">
        <v>11</v>
      </c>
      <c r="G78" s="4">
        <v>48</v>
      </c>
      <c r="H78" s="4">
        <v>27.21</v>
      </c>
      <c r="I78" s="34">
        <v>3501.3595663572069</v>
      </c>
      <c r="J78" s="35">
        <v>9.703675055130617</v>
      </c>
      <c r="K78" s="35">
        <v>6.2643619886242874</v>
      </c>
      <c r="L78" s="35">
        <v>4.9710140636565505</v>
      </c>
      <c r="M78" s="35">
        <v>2.7928361519268088</v>
      </c>
      <c r="N78" s="4">
        <v>2.2130000000000001</v>
      </c>
      <c r="O78" s="4">
        <v>230.29850746268656</v>
      </c>
      <c r="P78" s="35">
        <v>1.2433505833740404</v>
      </c>
      <c r="Q78" s="36">
        <f t="shared" si="29"/>
        <v>100.00000000081</v>
      </c>
      <c r="R78" s="36" t="str">
        <f t="shared" si="30"/>
        <v xml:space="preserve"> </v>
      </c>
      <c r="S78" s="37">
        <f t="shared" si="31"/>
        <v>0.76405733267328546</v>
      </c>
      <c r="T78" s="37" t="str">
        <f t="shared" si="32"/>
        <v/>
      </c>
      <c r="U78" s="37" t="str">
        <f t="shared" si="33"/>
        <v/>
      </c>
      <c r="V78" s="37">
        <f t="shared" si="34"/>
        <v>-0.43551388441261418</v>
      </c>
      <c r="W78" s="37" t="str">
        <f t="shared" si="35"/>
        <v/>
      </c>
      <c r="X78" s="37">
        <f t="shared" si="36"/>
        <v>-0.58368683107798458</v>
      </c>
      <c r="Y78" s="1" t="str">
        <f t="shared" si="37"/>
        <v xml:space="preserve"> </v>
      </c>
      <c r="Z78" s="1">
        <f t="shared" si="38"/>
        <v>18</v>
      </c>
      <c r="AA78" s="1" t="str">
        <f t="shared" si="39"/>
        <v xml:space="preserve"> </v>
      </c>
      <c r="AB78" s="1">
        <f t="shared" si="40"/>
        <v>13</v>
      </c>
      <c r="AC78" s="1">
        <f t="shared" si="41"/>
        <v>4</v>
      </c>
      <c r="AD78" s="1" t="str">
        <f t="shared" si="42"/>
        <v xml:space="preserve"> </v>
      </c>
      <c r="AE78" s="1">
        <f t="shared" si="43"/>
        <v>16</v>
      </c>
      <c r="AF78" s="1" t="str">
        <f t="shared" si="44"/>
        <v xml:space="preserve"> </v>
      </c>
      <c r="AG78" s="38" t="str">
        <f t="shared" si="45"/>
        <v xml:space="preserve"> </v>
      </c>
      <c r="AH78" s="38" t="str">
        <f t="shared" si="46"/>
        <v xml:space="preserve"> </v>
      </c>
      <c r="AI78" s="1" t="str">
        <f t="shared" si="47"/>
        <v xml:space="preserve"> 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1002</v>
      </c>
      <c r="AP78" t="s">
        <v>1241</v>
      </c>
      <c r="AQ78" s="22">
        <v>43.551388441261416</v>
      </c>
      <c r="AR78" s="21">
        <v>58.368683107798461</v>
      </c>
      <c r="AS78">
        <v>76.405733186328547</v>
      </c>
      <c r="AT78">
        <v>-43.551388441261416</v>
      </c>
      <c r="AU78">
        <v>-58.368683107798461</v>
      </c>
      <c r="AV78" t="s">
        <v>2087</v>
      </c>
    </row>
    <row r="79" spans="1:48" x14ac:dyDescent="0.25">
      <c r="A79" s="14">
        <v>8.1999999999999903E-10</v>
      </c>
      <c r="B79" t="s">
        <v>878</v>
      </c>
      <c r="C79" s="4">
        <v>9</v>
      </c>
      <c r="D79" s="4">
        <v>1</v>
      </c>
      <c r="E79" s="4">
        <v>0</v>
      </c>
      <c r="F79" s="4">
        <v>10</v>
      </c>
      <c r="G79" s="4">
        <v>16.25</v>
      </c>
      <c r="H79" s="4">
        <v>12.52</v>
      </c>
      <c r="I79" s="34">
        <v>4351.1626759612218</v>
      </c>
      <c r="J79" s="35">
        <v>15.011990407673862</v>
      </c>
      <c r="K79" s="35">
        <v>13.491379310344826</v>
      </c>
      <c r="L79" s="35" t="s">
        <v>1234</v>
      </c>
      <c r="M79" s="35" t="s">
        <v>1234</v>
      </c>
      <c r="N79" s="4">
        <v>0.83399999999999996</v>
      </c>
      <c r="O79" s="4">
        <v>-5.227272727272732</v>
      </c>
      <c r="P79" s="35">
        <v>2.26038338658147</v>
      </c>
      <c r="Q79" s="36">
        <f t="shared" si="29"/>
        <v>90.000000000819995</v>
      </c>
      <c r="R79" s="36" t="str">
        <f t="shared" si="30"/>
        <v xml:space="preserve"> </v>
      </c>
      <c r="S79" s="37">
        <f t="shared" si="31"/>
        <v>0.29792332350370615</v>
      </c>
      <c r="T79" s="37" t="str">
        <f t="shared" si="32"/>
        <v/>
      </c>
      <c r="U79" s="37" t="str">
        <f t="shared" si="33"/>
        <v/>
      </c>
      <c r="V79" s="37">
        <f t="shared" si="34"/>
        <v>-0.12671641369705278</v>
      </c>
      <c r="W79" s="37" t="str">
        <f t="shared" si="35"/>
        <v xml:space="preserve"> </v>
      </c>
      <c r="X79" s="37" t="str">
        <f t="shared" si="36"/>
        <v xml:space="preserve"> </v>
      </c>
      <c r="Y79" s="1" t="str">
        <f t="shared" si="37"/>
        <v xml:space="preserve"> </v>
      </c>
      <c r="Z79" s="1">
        <f t="shared" si="38"/>
        <v>47</v>
      </c>
      <c r="AA79" s="1" t="str">
        <f t="shared" si="39"/>
        <v xml:space="preserve"> </v>
      </c>
      <c r="AB79" s="1" t="str">
        <f t="shared" si="40"/>
        <v xml:space="preserve"> </v>
      </c>
      <c r="AC79" s="1">
        <f t="shared" si="41"/>
        <v>30</v>
      </c>
      <c r="AD79" s="1" t="str">
        <f t="shared" si="42"/>
        <v xml:space="preserve"> </v>
      </c>
      <c r="AE79" s="1">
        <f t="shared" si="43"/>
        <v>26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878</v>
      </c>
      <c r="AP79" t="s">
        <v>1239</v>
      </c>
      <c r="AQ79" s="22">
        <v>12.671641369705277</v>
      </c>
      <c r="AR79" s="21" t="e">
        <v>#VALUE!</v>
      </c>
      <c r="AS79">
        <v>29.792332268370615</v>
      </c>
      <c r="AT79">
        <v>-12.671641369705277</v>
      </c>
      <c r="AU79" t="e">
        <v>#VALUE!</v>
      </c>
      <c r="AV79" t="s">
        <v>2088</v>
      </c>
    </row>
    <row r="80" spans="1:48" x14ac:dyDescent="0.25">
      <c r="A80" s="14">
        <v>8.2999999999999899E-10</v>
      </c>
      <c r="B80" t="s">
        <v>1003</v>
      </c>
      <c r="C80" s="4">
        <v>8</v>
      </c>
      <c r="D80" s="4">
        <v>0</v>
      </c>
      <c r="E80" s="4">
        <v>2</v>
      </c>
      <c r="F80" s="4">
        <v>10</v>
      </c>
      <c r="G80" s="4">
        <v>41</v>
      </c>
      <c r="H80" s="4">
        <v>37.92</v>
      </c>
      <c r="I80" s="34">
        <v>1058.8959810681608</v>
      </c>
      <c r="J80" s="35">
        <v>35.773584905660378</v>
      </c>
      <c r="K80" s="35">
        <v>16.337785437311503</v>
      </c>
      <c r="L80" s="35">
        <v>9.2921249076127115</v>
      </c>
      <c r="M80" s="35">
        <v>7.7991594292803965</v>
      </c>
      <c r="N80" s="4">
        <v>1.06</v>
      </c>
      <c r="O80" s="4">
        <v>-66.349206349206341</v>
      </c>
      <c r="P80" s="35">
        <v>6.1049578059071727</v>
      </c>
      <c r="Q80" s="36">
        <f t="shared" si="29"/>
        <v>80.000000000829999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>
        <f t="shared" si="36"/>
        <v>-0.22180184630941946</v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>
        <f t="shared" si="40"/>
        <v>44</v>
      </c>
      <c r="AC80" s="1" t="str">
        <f t="shared" si="41"/>
        <v xml:space="preserve"> </v>
      </c>
      <c r="AD80" s="1" t="str">
        <f t="shared" si="42"/>
        <v xml:space="preserve"> </v>
      </c>
      <c r="AE80" s="1">
        <f t="shared" si="43"/>
        <v>54</v>
      </c>
      <c r="AF80" s="1" t="str">
        <f t="shared" si="44"/>
        <v xml:space="preserve"> </v>
      </c>
      <c r="AG80" s="38">
        <f t="shared" si="45"/>
        <v>6.1049578067371728</v>
      </c>
      <c r="AH80" s="38" t="str">
        <f t="shared" si="46"/>
        <v xml:space="preserve"> </v>
      </c>
      <c r="AI80" s="1">
        <f t="shared" si="47"/>
        <v>14</v>
      </c>
      <c r="AJ80" s="1" t="str">
        <f t="shared" si="48"/>
        <v xml:space="preserve"> </v>
      </c>
      <c r="AK80" s="25" t="str">
        <f t="shared" si="49"/>
        <v xml:space="preserve"> </v>
      </c>
      <c r="AL80" s="25">
        <f t="shared" si="50"/>
        <v>-66.349206348376342</v>
      </c>
      <c r="AM80" s="1" t="str">
        <f t="shared" si="51"/>
        <v xml:space="preserve"> </v>
      </c>
      <c r="AN80" s="1">
        <f t="shared" si="52"/>
        <v>5</v>
      </c>
      <c r="AO80" t="s">
        <v>1003</v>
      </c>
      <c r="AP80" t="s">
        <v>1237</v>
      </c>
      <c r="AQ80" s="22">
        <v>-108.10354705101926</v>
      </c>
      <c r="AR80" s="21">
        <v>22.180184630941945</v>
      </c>
      <c r="AS80">
        <v>8.1223628691982963</v>
      </c>
      <c r="AT80">
        <v>108.10354705101926</v>
      </c>
      <c r="AU80">
        <v>-22.180184630941945</v>
      </c>
      <c r="AV80" t="s">
        <v>2089</v>
      </c>
    </row>
    <row r="81" spans="1:48" x14ac:dyDescent="0.25">
      <c r="A81" s="14">
        <v>8.3999999999999896E-10</v>
      </c>
      <c r="B81" t="s">
        <v>996</v>
      </c>
      <c r="C81" s="4">
        <v>7</v>
      </c>
      <c r="D81" s="4">
        <v>1</v>
      </c>
      <c r="E81" s="4">
        <v>5</v>
      </c>
      <c r="F81" s="4">
        <v>13</v>
      </c>
      <c r="G81" s="4">
        <v>20</v>
      </c>
      <c r="H81" s="4">
        <v>14.3</v>
      </c>
      <c r="I81" s="34">
        <v>1972.8681520299092</v>
      </c>
      <c r="J81" s="35">
        <v>11.422685248604646</v>
      </c>
      <c r="K81" s="35">
        <v>11.817395838347004</v>
      </c>
      <c r="L81" s="35">
        <v>3.8721617377698698</v>
      </c>
      <c r="M81" s="35">
        <v>4.0505156250000001</v>
      </c>
      <c r="N81" s="4">
        <v>0.98799999999999999</v>
      </c>
      <c r="O81" s="4">
        <v>2370</v>
      </c>
      <c r="P81" s="35">
        <v>0</v>
      </c>
      <c r="Q81" s="36" t="str">
        <f t="shared" si="29"/>
        <v xml:space="preserve"> </v>
      </c>
      <c r="R81" s="36" t="str">
        <f t="shared" si="30"/>
        <v xml:space="preserve"> </v>
      </c>
      <c r="S81" s="37">
        <f t="shared" si="31"/>
        <v>0.39860139944139855</v>
      </c>
      <c r="T81" s="37" t="str">
        <f t="shared" si="32"/>
        <v/>
      </c>
      <c r="U81" s="37" t="str">
        <f t="shared" si="33"/>
        <v/>
      </c>
      <c r="V81" s="37">
        <f t="shared" si="34"/>
        <v>-0.33551492718699905</v>
      </c>
      <c r="W81" s="37" t="str">
        <f t="shared" si="35"/>
        <v/>
      </c>
      <c r="X81" s="37">
        <f t="shared" si="36"/>
        <v>-0.67571366667110511</v>
      </c>
      <c r="Y81" s="1" t="str">
        <f t="shared" si="37"/>
        <v xml:space="preserve"> </v>
      </c>
      <c r="Z81" s="1">
        <f t="shared" si="38"/>
        <v>26</v>
      </c>
      <c r="AA81" s="1" t="str">
        <f t="shared" si="39"/>
        <v xml:space="preserve"> </v>
      </c>
      <c r="AB81" s="1">
        <f t="shared" si="40"/>
        <v>5</v>
      </c>
      <c r="AC81" s="1">
        <f t="shared" si="41"/>
        <v>17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996</v>
      </c>
      <c r="AP81" t="s">
        <v>1241</v>
      </c>
      <c r="AQ81" s="22">
        <v>33.551492718699905</v>
      </c>
      <c r="AR81" s="21">
        <v>67.57136666711051</v>
      </c>
      <c r="AS81">
        <v>39.860139860139853</v>
      </c>
      <c r="AT81">
        <v>-33.551492718699905</v>
      </c>
      <c r="AU81">
        <v>-67.57136666711051</v>
      </c>
      <c r="AV81" t="s">
        <v>2090</v>
      </c>
    </row>
    <row r="82" spans="1:48" x14ac:dyDescent="0.25">
      <c r="A82" s="14">
        <v>8.4999999999999893E-10</v>
      </c>
      <c r="B82" t="s">
        <v>979</v>
      </c>
      <c r="C82" s="4">
        <v>9</v>
      </c>
      <c r="D82" s="4">
        <v>1</v>
      </c>
      <c r="E82" s="4">
        <v>7</v>
      </c>
      <c r="F82" s="4">
        <v>17</v>
      </c>
      <c r="G82" s="4">
        <v>62</v>
      </c>
      <c r="H82" s="4">
        <v>52.96</v>
      </c>
      <c r="I82" s="34">
        <v>10493.229137536837</v>
      </c>
      <c r="J82" s="35">
        <v>19.85007496251874</v>
      </c>
      <c r="K82" s="35">
        <v>17.916102841677944</v>
      </c>
      <c r="L82" s="35">
        <v>12.192679607095421</v>
      </c>
      <c r="M82" s="35">
        <v>11.170034284019522</v>
      </c>
      <c r="N82" s="4">
        <v>2.6680000000000001</v>
      </c>
      <c r="O82" s="4">
        <v>3.0115830115830229</v>
      </c>
      <c r="P82" s="35">
        <v>4.8753776435045317</v>
      </c>
      <c r="Q82" s="36" t="str">
        <f t="shared" si="29"/>
        <v xml:space="preserve"> </v>
      </c>
      <c r="R82" s="36" t="str">
        <f t="shared" si="30"/>
        <v xml:space="preserve"> </v>
      </c>
      <c r="S82" s="37">
        <f t="shared" si="31"/>
        <v>0.17069486489833832</v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>
        <f t="shared" si="41"/>
        <v>68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>
        <f t="shared" si="45"/>
        <v>4.8753776443545318</v>
      </c>
      <c r="AH82" s="38" t="str">
        <f t="shared" si="46"/>
        <v xml:space="preserve"> </v>
      </c>
      <c r="AI82" s="1">
        <f t="shared" si="47"/>
        <v>35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979</v>
      </c>
      <c r="AP82" t="s">
        <v>1246</v>
      </c>
      <c r="AQ82" s="22">
        <v>-15.472660059717946</v>
      </c>
      <c r="AR82" s="21">
        <v>-2.1114207258342121</v>
      </c>
      <c r="AS82">
        <v>17.069486404833832</v>
      </c>
      <c r="AT82">
        <v>15.472660059717946</v>
      </c>
      <c r="AU82">
        <v>2.1114207258342121</v>
      </c>
      <c r="AV82" t="s">
        <v>2091</v>
      </c>
    </row>
    <row r="83" spans="1:48" x14ac:dyDescent="0.25">
      <c r="A83" s="14">
        <v>8.5999999999999889E-10</v>
      </c>
      <c r="B83" t="s">
        <v>904</v>
      </c>
      <c r="C83" s="4">
        <v>8</v>
      </c>
      <c r="D83" s="4">
        <v>0</v>
      </c>
      <c r="E83" s="4">
        <v>2</v>
      </c>
      <c r="F83" s="4">
        <v>10</v>
      </c>
      <c r="G83" s="4">
        <v>43</v>
      </c>
      <c r="H83" s="4">
        <v>36.380000000000003</v>
      </c>
      <c r="I83" s="34">
        <v>7727.0639194651158</v>
      </c>
      <c r="J83" s="35">
        <v>17</v>
      </c>
      <c r="K83" s="35">
        <v>14.675272287212586</v>
      </c>
      <c r="L83" s="35">
        <v>8.5743191604326352</v>
      </c>
      <c r="M83" s="35">
        <v>7.5264997032640952</v>
      </c>
      <c r="N83" s="4">
        <v>2.4790000000000001</v>
      </c>
      <c r="O83" s="4">
        <v>12.681818181818178</v>
      </c>
      <c r="P83" s="35">
        <v>1.4376030786146234</v>
      </c>
      <c r="Q83" s="36">
        <f t="shared" si="29"/>
        <v>80.000000000859998</v>
      </c>
      <c r="R83" s="36" t="str">
        <f t="shared" si="30"/>
        <v xml:space="preserve"> </v>
      </c>
      <c r="S83" s="37">
        <f t="shared" si="31"/>
        <v>0.18196811520854297</v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>
        <f t="shared" si="36"/>
        <v>-0.28191674066543326</v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>
        <f t="shared" si="40"/>
        <v>38</v>
      </c>
      <c r="AC83" s="1">
        <f t="shared" si="41"/>
        <v>62</v>
      </c>
      <c r="AD83" s="1" t="str">
        <f t="shared" si="42"/>
        <v xml:space="preserve"> </v>
      </c>
      <c r="AE83" s="1">
        <f t="shared" si="43"/>
        <v>53</v>
      </c>
      <c r="AF83" s="1" t="str">
        <f t="shared" si="44"/>
        <v xml:space="preserve"> </v>
      </c>
      <c r="AG83" s="38" t="str">
        <f t="shared" si="45"/>
        <v xml:space="preserve"> </v>
      </c>
      <c r="AH83" s="38" t="str">
        <f t="shared" si="46"/>
        <v xml:space="preserve"> </v>
      </c>
      <c r="AI83" s="1" t="str">
        <f t="shared" si="47"/>
        <v xml:space="preserve"> 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904</v>
      </c>
      <c r="AP83" t="s">
        <v>1235</v>
      </c>
      <c r="AQ83" s="22">
        <v>1.1069114488563514</v>
      </c>
      <c r="AR83" s="21">
        <v>28.191674066543328</v>
      </c>
      <c r="AS83">
        <v>18.196811434854297</v>
      </c>
      <c r="AT83">
        <v>-1.1069114488563514</v>
      </c>
      <c r="AU83">
        <v>-28.191674066543328</v>
      </c>
      <c r="AV83" t="s">
        <v>2092</v>
      </c>
    </row>
    <row r="84" spans="1:48" x14ac:dyDescent="0.25">
      <c r="A84" s="14">
        <v>8.6999999999999886E-10</v>
      </c>
      <c r="B84" t="s">
        <v>1023</v>
      </c>
      <c r="C84" s="4">
        <v>23</v>
      </c>
      <c r="D84" s="4">
        <v>1</v>
      </c>
      <c r="E84" s="4">
        <v>3</v>
      </c>
      <c r="F84" s="4">
        <v>27</v>
      </c>
      <c r="G84" s="4">
        <v>52</v>
      </c>
      <c r="H84" s="4">
        <v>44.32</v>
      </c>
      <c r="I84" s="34">
        <v>70842.708531741606</v>
      </c>
      <c r="J84" s="35">
        <v>17.885391444713477</v>
      </c>
      <c r="K84" s="35">
        <v>16.605470213563134</v>
      </c>
      <c r="L84" s="35">
        <v>12.463057002538548</v>
      </c>
      <c r="M84" s="35">
        <v>11.894502390349905</v>
      </c>
      <c r="N84" s="4">
        <v>2.4780000000000002</v>
      </c>
      <c r="O84" s="4">
        <v>-6.4905660377358387</v>
      </c>
      <c r="P84" s="35">
        <v>7.5428700361010836</v>
      </c>
      <c r="Q84" s="36">
        <f t="shared" si="29"/>
        <v>85.185185186055193</v>
      </c>
      <c r="R84" s="36" t="str">
        <f t="shared" si="30"/>
        <v xml:space="preserve"> </v>
      </c>
      <c r="S84" s="37">
        <f t="shared" si="31"/>
        <v>0.17328519942595669</v>
      </c>
      <c r="T84" s="37" t="str">
        <f t="shared" si="32"/>
        <v/>
      </c>
      <c r="U84" s="37" t="str">
        <f t="shared" si="33"/>
        <v/>
      </c>
      <c r="V84" s="37" t="str">
        <f t="shared" si="34"/>
        <v/>
      </c>
      <c r="W84" s="37" t="str">
        <f t="shared" si="35"/>
        <v/>
      </c>
      <c r="X84" s="37" t="str">
        <f t="shared" si="36"/>
        <v/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>
        <f t="shared" si="41"/>
        <v>65</v>
      </c>
      <c r="AD84" s="1" t="str">
        <f t="shared" si="42"/>
        <v xml:space="preserve"> </v>
      </c>
      <c r="AE84" s="1">
        <f t="shared" si="43"/>
        <v>38</v>
      </c>
      <c r="AF84" s="1" t="str">
        <f t="shared" si="44"/>
        <v xml:space="preserve"> </v>
      </c>
      <c r="AG84" s="38">
        <f t="shared" si="45"/>
        <v>7.5428700369710837</v>
      </c>
      <c r="AH84" s="38" t="str">
        <f t="shared" si="46"/>
        <v xml:space="preserve"> </v>
      </c>
      <c r="AI84" s="1">
        <f t="shared" si="47"/>
        <v>5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1023</v>
      </c>
      <c r="AP84" t="s">
        <v>1291</v>
      </c>
      <c r="AQ84" s="22">
        <v>-4.0436235243480612</v>
      </c>
      <c r="AR84" s="21">
        <v>-4.3757810527291996</v>
      </c>
      <c r="AS84">
        <v>17.328519855595669</v>
      </c>
      <c r="AT84">
        <v>4.0436235243480612</v>
      </c>
      <c r="AU84">
        <v>4.3757810527291996</v>
      </c>
      <c r="AV84" t="s">
        <v>2093</v>
      </c>
    </row>
    <row r="85" spans="1:48" x14ac:dyDescent="0.25">
      <c r="A85" s="14">
        <v>8.7999999999999882E-10</v>
      </c>
      <c r="B85" t="s">
        <v>863</v>
      </c>
      <c r="C85" s="4">
        <v>4</v>
      </c>
      <c r="D85" s="4">
        <v>0</v>
      </c>
      <c r="E85" s="4">
        <v>1</v>
      </c>
      <c r="F85" s="4">
        <v>5</v>
      </c>
      <c r="G85" s="4">
        <v>80</v>
      </c>
      <c r="H85" s="4">
        <v>63.83</v>
      </c>
      <c r="I85" s="34">
        <v>2788.4150991381798</v>
      </c>
      <c r="J85" s="35">
        <v>36.474285714285713</v>
      </c>
      <c r="K85" s="35">
        <v>34.994517543859644</v>
      </c>
      <c r="L85" s="35">
        <v>19.165438292964247</v>
      </c>
      <c r="M85" s="35">
        <v>18.02216377440347</v>
      </c>
      <c r="N85" s="4">
        <v>1.8240000000000001</v>
      </c>
      <c r="O85" s="4">
        <v>3.0508474576271212</v>
      </c>
      <c r="P85" s="35">
        <v>2.091493028356572</v>
      </c>
      <c r="Q85" s="36">
        <f t="shared" si="29"/>
        <v>80.000000000879993</v>
      </c>
      <c r="R85" s="36" t="str">
        <f t="shared" si="30"/>
        <v xml:space="preserve"> </v>
      </c>
      <c r="S85" s="37">
        <f t="shared" si="31"/>
        <v>0.25332915644948145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43</v>
      </c>
      <c r="AD85" s="1" t="str">
        <f t="shared" si="42"/>
        <v xml:space="preserve"> </v>
      </c>
      <c r="AE85" s="1">
        <f t="shared" si="43"/>
        <v>52</v>
      </c>
      <c r="AF85" s="1" t="str">
        <f t="shared" si="44"/>
        <v xml:space="preserve"> </v>
      </c>
      <c r="AG85" s="38" t="str">
        <f t="shared" si="45"/>
        <v xml:space="preserve"> </v>
      </c>
      <c r="AH85" s="38" t="str">
        <f t="shared" si="46"/>
        <v xml:space="preserve"> </v>
      </c>
      <c r="AI85" s="1" t="str">
        <f t="shared" si="47"/>
        <v xml:space="preserve"> 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863</v>
      </c>
      <c r="AP85" t="s">
        <v>1252</v>
      </c>
      <c r="AQ85" s="22">
        <v>-112.17969217544534</v>
      </c>
      <c r="AR85" s="21">
        <v>-60.506975988200452</v>
      </c>
      <c r="AS85">
        <v>25.332915556948144</v>
      </c>
      <c r="AT85">
        <v>112.17969217544534</v>
      </c>
      <c r="AU85">
        <v>60.506975988200452</v>
      </c>
      <c r="AV85" t="s">
        <v>2094</v>
      </c>
    </row>
    <row r="86" spans="1:48" x14ac:dyDescent="0.25">
      <c r="A86" s="14">
        <v>8.8999999999999879E-10</v>
      </c>
      <c r="B86" t="s">
        <v>1212</v>
      </c>
      <c r="C86" s="4">
        <v>5</v>
      </c>
      <c r="D86" s="4">
        <v>0</v>
      </c>
      <c r="E86" s="4">
        <v>2</v>
      </c>
      <c r="F86" s="4">
        <v>7</v>
      </c>
      <c r="G86" s="4">
        <v>110</v>
      </c>
      <c r="H86" s="4">
        <v>108.95</v>
      </c>
      <c r="I86" s="34">
        <v>1449.279344909156</v>
      </c>
      <c r="J86" s="35">
        <v>8.8426264101939775</v>
      </c>
      <c r="K86" s="35">
        <v>7.6676754169892325</v>
      </c>
      <c r="L86" s="35" t="s">
        <v>1234</v>
      </c>
      <c r="M86" s="35" t="s">
        <v>1234</v>
      </c>
      <c r="N86" s="4">
        <v>12.321</v>
      </c>
      <c r="O86" s="4">
        <v>2.9323308270676618</v>
      </c>
      <c r="P86" s="35">
        <v>1.4281780633318035</v>
      </c>
      <c r="Q86" s="36">
        <f t="shared" si="29"/>
        <v>71.428571429461428</v>
      </c>
      <c r="R86" s="36" t="str">
        <f t="shared" si="30"/>
        <v xml:space="preserve"> </v>
      </c>
      <c r="S86" s="37" t="str">
        <f t="shared" si="31"/>
        <v/>
      </c>
      <c r="T86" s="37" t="str">
        <f t="shared" si="32"/>
        <v/>
      </c>
      <c r="U86" s="37" t="str">
        <f t="shared" si="33"/>
        <v/>
      </c>
      <c r="V86" s="37">
        <f t="shared" si="34"/>
        <v>-0.48560315493647377</v>
      </c>
      <c r="W86" s="37" t="str">
        <f t="shared" si="35"/>
        <v xml:space="preserve"> </v>
      </c>
      <c r="X86" s="37" t="str">
        <f t="shared" si="36"/>
        <v xml:space="preserve"> </v>
      </c>
      <c r="Y86" s="1" t="str">
        <f t="shared" si="37"/>
        <v xml:space="preserve"> </v>
      </c>
      <c r="Z86" s="1">
        <f t="shared" si="38"/>
        <v>13</v>
      </c>
      <c r="AA86" s="1" t="str">
        <f t="shared" si="39"/>
        <v xml:space="preserve"> </v>
      </c>
      <c r="AB86" s="1" t="str">
        <f t="shared" si="40"/>
        <v xml:space="preserve"> </v>
      </c>
      <c r="AC86" s="1" t="str">
        <f t="shared" si="41"/>
        <v xml:space="preserve"> </v>
      </c>
      <c r="AD86" s="1" t="str">
        <f t="shared" si="42"/>
        <v xml:space="preserve"> </v>
      </c>
      <c r="AE86" s="1">
        <f t="shared" si="43"/>
        <v>77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1212</v>
      </c>
      <c r="AP86" t="s">
        <v>1239</v>
      </c>
      <c r="AQ86" s="22">
        <v>48.56031549364738</v>
      </c>
      <c r="AR86" s="21" t="e">
        <v>#VALUE!</v>
      </c>
      <c r="AS86">
        <v>0.96374483708123737</v>
      </c>
      <c r="AT86">
        <v>-48.56031549364738</v>
      </c>
      <c r="AU86" t="e">
        <v>#VALUE!</v>
      </c>
      <c r="AV86" t="s">
        <v>2095</v>
      </c>
    </row>
    <row r="87" spans="1:48" x14ac:dyDescent="0.25">
      <c r="A87" s="14">
        <v>8.9999999999999875E-10</v>
      </c>
      <c r="B87" t="s">
        <v>1213</v>
      </c>
      <c r="C87" s="4">
        <v>6</v>
      </c>
      <c r="D87" s="4">
        <v>0</v>
      </c>
      <c r="E87" s="4">
        <v>1</v>
      </c>
      <c r="F87" s="4">
        <v>7</v>
      </c>
      <c r="G87" s="4">
        <v>22.5</v>
      </c>
      <c r="H87" s="4">
        <v>13.04</v>
      </c>
      <c r="I87" s="34">
        <v>2490.7405701064899</v>
      </c>
      <c r="J87" s="35">
        <v>23.495927747565684</v>
      </c>
      <c r="K87" s="35">
        <v>9.0751466961497069</v>
      </c>
      <c r="L87" s="35">
        <v>8.0130566819489975</v>
      </c>
      <c r="M87" s="35">
        <v>4.0570586140673166</v>
      </c>
      <c r="N87" s="4">
        <v>0.438</v>
      </c>
      <c r="O87" s="4">
        <v>51.034482758620705</v>
      </c>
      <c r="P87" s="35" t="s">
        <v>124</v>
      </c>
      <c r="Q87" s="36">
        <f t="shared" si="29"/>
        <v>85.71428571518571</v>
      </c>
      <c r="R87" s="36" t="str">
        <f t="shared" si="30"/>
        <v xml:space="preserve"> </v>
      </c>
      <c r="S87" s="37">
        <f t="shared" si="31"/>
        <v>0.72546012359938661</v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/>
      </c>
      <c r="X87" s="37">
        <f t="shared" si="36"/>
        <v>-0.32892142784241396</v>
      </c>
      <c r="Y87" s="1" t="str">
        <f t="shared" si="37"/>
        <v xml:space="preserve"> </v>
      </c>
      <c r="Z87" s="1" t="str">
        <f t="shared" si="38"/>
        <v xml:space="preserve"> </v>
      </c>
      <c r="AA87" s="1" t="str">
        <f t="shared" si="39"/>
        <v xml:space="preserve"> </v>
      </c>
      <c r="AB87" s="1">
        <f t="shared" si="40"/>
        <v>34</v>
      </c>
      <c r="AC87" s="1">
        <f t="shared" si="41"/>
        <v>5</v>
      </c>
      <c r="AD87" s="1" t="str">
        <f t="shared" si="42"/>
        <v xml:space="preserve"> </v>
      </c>
      <c r="AE87" s="1">
        <f t="shared" si="43"/>
        <v>36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>
        <f t="shared" si="49"/>
        <v>51.034482759520706</v>
      </c>
      <c r="AL87" s="25" t="str">
        <f t="shared" si="50"/>
        <v xml:space="preserve"> </v>
      </c>
      <c r="AM87" s="1">
        <f t="shared" si="51"/>
        <v>10</v>
      </c>
      <c r="AN87" s="1" t="str">
        <f t="shared" si="52"/>
        <v xml:space="preserve"> </v>
      </c>
      <c r="AO87" t="s">
        <v>1213</v>
      </c>
      <c r="AP87" t="s">
        <v>1241</v>
      </c>
      <c r="AQ87" s="22">
        <v>-36.681462548899191</v>
      </c>
      <c r="AR87" s="21">
        <v>32.892142784241393</v>
      </c>
      <c r="AS87">
        <v>72.546012269938672</v>
      </c>
      <c r="AT87">
        <v>36.681462548899191</v>
      </c>
      <c r="AU87">
        <v>-32.892142784241393</v>
      </c>
      <c r="AV87" t="s">
        <v>2096</v>
      </c>
    </row>
    <row r="88" spans="1:48" x14ac:dyDescent="0.25">
      <c r="A88" s="14">
        <v>9.0999999999999872E-10</v>
      </c>
      <c r="B88" t="s">
        <v>1057</v>
      </c>
      <c r="C88" s="4">
        <v>11</v>
      </c>
      <c r="D88" s="4">
        <v>1</v>
      </c>
      <c r="E88" s="4">
        <v>2</v>
      </c>
      <c r="F88" s="4">
        <v>14</v>
      </c>
      <c r="G88" s="4">
        <v>5.5</v>
      </c>
      <c r="H88" s="4">
        <v>4.41</v>
      </c>
      <c r="I88" s="34">
        <v>774.61321785841096</v>
      </c>
      <c r="J88" s="35" t="s">
        <v>1234</v>
      </c>
      <c r="K88" s="35">
        <v>7.8749999999999991</v>
      </c>
      <c r="L88" s="35">
        <v>4.109348441926346</v>
      </c>
      <c r="M88" s="35">
        <v>3.7023991832567638</v>
      </c>
      <c r="N88" s="4">
        <v>-3.1670000000000003</v>
      </c>
      <c r="O88" s="4" t="s">
        <v>119</v>
      </c>
      <c r="P88" s="35">
        <v>2.7210884353741496</v>
      </c>
      <c r="Q88" s="36">
        <f t="shared" si="29"/>
        <v>78.571428572338576</v>
      </c>
      <c r="R88" s="36" t="str">
        <f t="shared" si="30"/>
        <v xml:space="preserve"> </v>
      </c>
      <c r="S88" s="37">
        <f t="shared" si="31"/>
        <v>0.24716553378981856</v>
      </c>
      <c r="T88" s="37" t="str">
        <f t="shared" si="32"/>
        <v/>
      </c>
      <c r="U88" s="37" t="str">
        <f t="shared" si="33"/>
        <v xml:space="preserve"> </v>
      </c>
      <c r="V88" s="37" t="str">
        <f t="shared" si="34"/>
        <v xml:space="preserve"> </v>
      </c>
      <c r="W88" s="37" t="str">
        <f t="shared" si="35"/>
        <v/>
      </c>
      <c r="X88" s="37">
        <f t="shared" si="36"/>
        <v>-0.65584972197710889</v>
      </c>
      <c r="Y88" s="1" t="str">
        <f t="shared" si="37"/>
        <v xml:space="preserve"> </v>
      </c>
      <c r="Z88" s="1" t="str">
        <f t="shared" si="38"/>
        <v xml:space="preserve"> </v>
      </c>
      <c r="AA88" s="1" t="str">
        <f t="shared" si="39"/>
        <v xml:space="preserve"> </v>
      </c>
      <c r="AB88" s="1">
        <f t="shared" si="40"/>
        <v>7</v>
      </c>
      <c r="AC88" s="1">
        <f t="shared" si="41"/>
        <v>45</v>
      </c>
      <c r="AD88" s="1" t="str">
        <f t="shared" si="42"/>
        <v xml:space="preserve"> </v>
      </c>
      <c r="AE88" s="1">
        <f t="shared" si="43"/>
        <v>56</v>
      </c>
      <c r="AF88" s="1" t="str">
        <f t="shared" si="44"/>
        <v xml:space="preserve"> </v>
      </c>
      <c r="AG88" s="38" t="str">
        <f t="shared" si="45"/>
        <v xml:space="preserve"> </v>
      </c>
      <c r="AH88" s="38" t="str">
        <f t="shared" si="46"/>
        <v xml:space="preserve"> </v>
      </c>
      <c r="AI88" s="1" t="str">
        <f t="shared" si="47"/>
        <v xml:space="preserve"> </v>
      </c>
      <c r="AJ88" s="1" t="str">
        <f t="shared" si="48"/>
        <v xml:space="preserve"> </v>
      </c>
      <c r="AK88" s="25" t="str">
        <f t="shared" si="49"/>
        <v xml:space="preserve"> </v>
      </c>
      <c r="AL88" s="25" t="str">
        <f t="shared" si="50"/>
        <v xml:space="preserve"> </v>
      </c>
      <c r="AM88" s="1" t="str">
        <f t="shared" si="51"/>
        <v xml:space="preserve"> </v>
      </c>
      <c r="AN88" s="1" t="str">
        <f t="shared" si="52"/>
        <v xml:space="preserve"> </v>
      </c>
      <c r="AO88" t="s">
        <v>1057</v>
      </c>
      <c r="AP88" t="s">
        <v>1291</v>
      </c>
      <c r="AQ88" s="22" t="e">
        <v>#VALUE!</v>
      </c>
      <c r="AR88" s="21">
        <v>65.584972197710883</v>
      </c>
      <c r="AS88">
        <v>24.716553287981856</v>
      </c>
      <c r="AT88" t="e">
        <v>#VALUE!</v>
      </c>
      <c r="AU88">
        <v>-65.584972197710883</v>
      </c>
      <c r="AV88" t="s">
        <v>2097</v>
      </c>
    </row>
    <row r="89" spans="1:48" x14ac:dyDescent="0.25">
      <c r="A89" s="14">
        <v>9.1999999999999868E-10</v>
      </c>
      <c r="B89" t="s">
        <v>920</v>
      </c>
      <c r="C89" s="4">
        <v>6</v>
      </c>
      <c r="D89" s="4">
        <v>1</v>
      </c>
      <c r="E89" s="4">
        <v>4</v>
      </c>
      <c r="F89" s="4">
        <v>11</v>
      </c>
      <c r="G89" s="4">
        <v>24</v>
      </c>
      <c r="H89" s="4">
        <v>21.13</v>
      </c>
      <c r="I89" s="34">
        <v>1448.2904878455345</v>
      </c>
      <c r="J89" s="35">
        <v>13.140956936047871</v>
      </c>
      <c r="K89" s="35">
        <v>10.09435493453072</v>
      </c>
      <c r="L89" s="35">
        <v>8.1650435434029394</v>
      </c>
      <c r="M89" s="35">
        <v>6.5890050377833749</v>
      </c>
      <c r="N89" s="4">
        <v>1.2690000000000001</v>
      </c>
      <c r="O89" s="4">
        <v>35</v>
      </c>
      <c r="P89" s="35">
        <v>0</v>
      </c>
      <c r="Q89" s="36" t="str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 xml:space="preserve"> 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>
        <f t="shared" ref="S89:S152" si="55">IF(ISERROR((IF((G89/H89-1)&gt;($S$5/100),(G89/H89-1)+A89,"")))=TRUE," ",((IF((G89/H89-1)&gt;($S$5/100),(G89/H89-1)+A89,""))))</f>
        <v>0.1358258409578609</v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>
        <f t="shared" ref="V89:V152" si="58">IF(ISERROR((IF(((J89/$J$6-1))&lt;($V$5/100),((J89/$J$6-1)),"")))=TRUE," ",((IF(((J89/$J$6-1))&lt;($V$5/100),((J89/$J$6-1)),""))))</f>
        <v>-0.235558930633325</v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-0.31619281128326893</v>
      </c>
      <c r="Y89" s="1" t="str">
        <f t="shared" ref="Y89:Y152" si="61">IF(ISERROR((RANK(U89,U$7:U$184,0)))=TRUE," ",((RANK(U89,U$7:U$184,0))))</f>
        <v xml:space="preserve"> </v>
      </c>
      <c r="Z89" s="1">
        <f t="shared" ref="Z89:Z152" si="62">IF(ISERROR((RANK(V89,V$7:V$184,1)))=TRUE," ",((RANK(V89,V$7:V$184,1))))</f>
        <v>35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35</v>
      </c>
      <c r="AC89" s="1">
        <f t="shared" ref="AC89:AC152" si="65">IF(ISERROR((RANK(S89,S$7:S$184,0)))=TRUE," ",((RANK(S89,S$7:S$184,0))))</f>
        <v>85</v>
      </c>
      <c r="AD89" s="1" t="str">
        <f t="shared" ref="AD89:AD152" si="66">IF(ISERROR((RANK(T89,T$7:T$184,1)))=TRUE," ",((RANK(T89,T$7:T$184,1))))</f>
        <v xml:space="preserve"> </v>
      </c>
      <c r="AE89" s="1" t="str">
        <f t="shared" ref="AE89:AE152" si="67">IF(ISERROR((RANK(Q89,Q$7:Q$184,0)))=TRUE," ",((RANK(Q89,Q$7:Q$184,0))))</f>
        <v xml:space="preserve"> </v>
      </c>
      <c r="AF89" s="1" t="str">
        <f t="shared" ref="AF89:AF152" si="68">IF(ISERROR((RANK(R89,R$7:R$184,0)))=TRUE," ",((RANK(R89,R$7:R$184,0))))</f>
        <v xml:space="preserve"> </v>
      </c>
      <c r="AG89" s="38" t="str">
        <f t="shared" ref="AG89:AG152" si="69">IF(ISERROR((IF((AND(P89&gt;$AG$6,P89&lt;$AG$5))=TRUE,P89+A89," ")))=TRUE," ",((IF((AND(P89&gt;$AG$6,P89&lt;$AG$5))=TRUE,P89+A89," "))))</f>
        <v xml:space="preserve"> </v>
      </c>
      <c r="AH89" s="38" t="str">
        <f t="shared" ref="AH89:AH152" si="70">IF(ISERROR(((IF(P89&lt;$AH$5,P89+A89," "))))=TRUE," ",((IF(P89&lt;$AH$5,P89+A89," "))))</f>
        <v xml:space="preserve"> </v>
      </c>
      <c r="AI89" s="1" t="str">
        <f t="shared" ref="AI89:AI152" si="71">IF(ISERROR((RANK(AG89,AG$7:AG$184,0)))=TRUE," ",((RANK(AG89,AG$7:AG$184,0))))</f>
        <v xml:space="preserve"> 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920</v>
      </c>
      <c r="AP89" t="s">
        <v>1241</v>
      </c>
      <c r="AQ89" s="22">
        <v>23.555893063332501</v>
      </c>
      <c r="AR89" s="21">
        <v>31.619281128326893</v>
      </c>
      <c r="AS89">
        <v>13.582584003786092</v>
      </c>
      <c r="AT89">
        <v>-23.555893063332501</v>
      </c>
      <c r="AU89">
        <v>-31.619281128326893</v>
      </c>
      <c r="AV89" t="s">
        <v>2098</v>
      </c>
    </row>
    <row r="90" spans="1:48" x14ac:dyDescent="0.25">
      <c r="A90" s="14">
        <v>9.2999999999999865E-10</v>
      </c>
      <c r="B90" t="s">
        <v>1214</v>
      </c>
      <c r="C90" s="4">
        <v>5</v>
      </c>
      <c r="D90" s="4">
        <v>0</v>
      </c>
      <c r="E90" s="4">
        <v>2</v>
      </c>
      <c r="F90" s="4">
        <v>7</v>
      </c>
      <c r="G90" s="4">
        <v>18</v>
      </c>
      <c r="H90" s="4">
        <v>14.87</v>
      </c>
      <c r="I90" s="34">
        <v>2572.1141426237459</v>
      </c>
      <c r="J90" s="35" t="s">
        <v>1234</v>
      </c>
      <c r="K90" s="35">
        <v>14.87</v>
      </c>
      <c r="L90" s="35">
        <v>21.395554814161681</v>
      </c>
      <c r="M90" s="35">
        <v>20.807901981031744</v>
      </c>
      <c r="N90" s="4">
        <v>0.1</v>
      </c>
      <c r="O90" s="4">
        <v>-93.220338983050837</v>
      </c>
      <c r="P90" s="35">
        <v>5.7834566240753196</v>
      </c>
      <c r="Q90" s="36">
        <f t="shared" si="53"/>
        <v>71.428571429501432</v>
      </c>
      <c r="R90" s="36" t="str">
        <f t="shared" si="54"/>
        <v xml:space="preserve"> </v>
      </c>
      <c r="S90" s="37">
        <f t="shared" si="55"/>
        <v>0.2104909222480901</v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 t="str">
        <f t="shared" si="60"/>
        <v/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 t="str">
        <f t="shared" si="64"/>
        <v xml:space="preserve"> </v>
      </c>
      <c r="AC90" s="1">
        <f t="shared" si="65"/>
        <v>52</v>
      </c>
      <c r="AD90" s="1" t="str">
        <f t="shared" si="66"/>
        <v xml:space="preserve"> </v>
      </c>
      <c r="AE90" s="1">
        <f t="shared" si="67"/>
        <v>76</v>
      </c>
      <c r="AF90" s="1" t="str">
        <f t="shared" si="68"/>
        <v xml:space="preserve"> </v>
      </c>
      <c r="AG90" s="38">
        <f t="shared" si="69"/>
        <v>5.7834566250053197</v>
      </c>
      <c r="AH90" s="38" t="str">
        <f t="shared" si="70"/>
        <v xml:space="preserve"> </v>
      </c>
      <c r="AI90" s="1">
        <f t="shared" si="71"/>
        <v>18</v>
      </c>
      <c r="AJ90" s="1" t="str">
        <f t="shared" si="72"/>
        <v xml:space="preserve"> </v>
      </c>
      <c r="AK90" s="25" t="str">
        <f t="shared" si="73"/>
        <v xml:space="preserve"> </v>
      </c>
      <c r="AL90" s="25">
        <f t="shared" si="74"/>
        <v>-93.220338982120836</v>
      </c>
      <c r="AM90" s="1" t="str">
        <f t="shared" si="75"/>
        <v xml:space="preserve"> </v>
      </c>
      <c r="AN90" s="1">
        <f t="shared" si="76"/>
        <v>16</v>
      </c>
      <c r="AO90" t="s">
        <v>1214</v>
      </c>
      <c r="AP90" t="s">
        <v>1248</v>
      </c>
      <c r="AQ90" s="22" t="e">
        <v>#VALUE!</v>
      </c>
      <c r="AR90" s="21">
        <v>-79.183786476282592</v>
      </c>
      <c r="AS90">
        <v>21.049092131809012</v>
      </c>
      <c r="AT90" t="e">
        <v>#VALUE!</v>
      </c>
      <c r="AU90">
        <v>79.183786476282592</v>
      </c>
      <c r="AV90" t="s">
        <v>2099</v>
      </c>
    </row>
    <row r="91" spans="1:48" x14ac:dyDescent="0.25">
      <c r="A91" s="14">
        <v>9.3999999999999862E-10</v>
      </c>
      <c r="B91" t="s">
        <v>1017</v>
      </c>
      <c r="C91" s="4">
        <v>3</v>
      </c>
      <c r="D91" s="4">
        <v>0</v>
      </c>
      <c r="E91" s="4">
        <v>3</v>
      </c>
      <c r="F91" s="4">
        <v>6</v>
      </c>
      <c r="G91" s="4">
        <v>524</v>
      </c>
      <c r="H91" s="4">
        <v>467.73</v>
      </c>
      <c r="I91" s="34">
        <v>10588.236917659544</v>
      </c>
      <c r="J91" s="35" t="s">
        <v>1234</v>
      </c>
      <c r="K91" s="35">
        <v>8.8900883960982053</v>
      </c>
      <c r="L91" s="35" t="s">
        <v>1234</v>
      </c>
      <c r="M91" s="35" t="s">
        <v>1234</v>
      </c>
      <c r="N91" s="4">
        <v>-14.755000000000001</v>
      </c>
      <c r="O91" s="4" t="s">
        <v>119</v>
      </c>
      <c r="P91" s="35">
        <v>2.7759548157273222</v>
      </c>
      <c r="Q91" s="36" t="str">
        <f t="shared" si="53"/>
        <v xml:space="preserve"> </v>
      </c>
      <c r="R91" s="36" t="str">
        <f t="shared" si="54"/>
        <v xml:space="preserve"> </v>
      </c>
      <c r="S91" s="37">
        <f t="shared" si="55"/>
        <v>0.12030445008801274</v>
      </c>
      <c r="T91" s="37" t="str">
        <f t="shared" si="56"/>
        <v/>
      </c>
      <c r="U91" s="37" t="str">
        <f t="shared" si="57"/>
        <v xml:space="preserve"> </v>
      </c>
      <c r="V91" s="37" t="str">
        <f t="shared" si="58"/>
        <v xml:space="preserve"> </v>
      </c>
      <c r="W91" s="37" t="str">
        <f t="shared" si="59"/>
        <v xml:space="preserve"> </v>
      </c>
      <c r="X91" s="37" t="str">
        <f t="shared" si="60"/>
        <v xml:space="preserve"> </v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>
        <f t="shared" si="65"/>
        <v>97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 t="str">
        <f t="shared" si="69"/>
        <v xml:space="preserve"> </v>
      </c>
      <c r="AH91" s="38" t="str">
        <f t="shared" si="70"/>
        <v xml:space="preserve"> </v>
      </c>
      <c r="AI91" s="1" t="str">
        <f t="shared" si="71"/>
        <v xml:space="preserve"> 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1017</v>
      </c>
      <c r="AP91" t="s">
        <v>1239</v>
      </c>
      <c r="AQ91" s="22" t="e">
        <v>#VALUE!</v>
      </c>
      <c r="AR91" s="21" t="e">
        <v>#VALUE!</v>
      </c>
      <c r="AS91">
        <v>12.030444914801276</v>
      </c>
      <c r="AT91" t="e">
        <v>#VALUE!</v>
      </c>
      <c r="AU91" t="e">
        <v>#VALUE!</v>
      </c>
      <c r="AV91" t="s">
        <v>2100</v>
      </c>
    </row>
    <row r="92" spans="1:48" x14ac:dyDescent="0.25">
      <c r="A92" s="14">
        <v>9.4999999999999858E-10</v>
      </c>
      <c r="B92" t="s">
        <v>958</v>
      </c>
      <c r="C92" s="4">
        <v>19</v>
      </c>
      <c r="D92" s="4">
        <v>1</v>
      </c>
      <c r="E92" s="4">
        <v>4</v>
      </c>
      <c r="F92" s="4">
        <v>24</v>
      </c>
      <c r="G92" s="4">
        <v>27</v>
      </c>
      <c r="H92" s="4">
        <v>23.45</v>
      </c>
      <c r="I92" s="34">
        <v>12759.813441504079</v>
      </c>
      <c r="J92" s="35" t="s">
        <v>1234</v>
      </c>
      <c r="K92" s="35">
        <v>17.777931752740546</v>
      </c>
      <c r="L92" s="35">
        <v>10.542270519550607</v>
      </c>
      <c r="M92" s="35">
        <v>6.6861583459091127</v>
      </c>
      <c r="N92" s="4">
        <v>-0.10300000000000001</v>
      </c>
      <c r="O92" s="4" t="s">
        <v>119</v>
      </c>
      <c r="P92" s="35">
        <v>0.10806822827629951</v>
      </c>
      <c r="Q92" s="36">
        <f t="shared" si="53"/>
        <v>79.166666667616667</v>
      </c>
      <c r="R92" s="36" t="str">
        <f t="shared" si="54"/>
        <v xml:space="preserve"> </v>
      </c>
      <c r="S92" s="37">
        <f t="shared" si="55"/>
        <v>0.15138592845533042</v>
      </c>
      <c r="T92" s="37" t="str">
        <f t="shared" si="56"/>
        <v/>
      </c>
      <c r="U92" s="37" t="str">
        <f t="shared" si="57"/>
        <v xml:space="preserve"> </v>
      </c>
      <c r="V92" s="37" t="str">
        <f t="shared" si="58"/>
        <v xml:space="preserve"> </v>
      </c>
      <c r="W92" s="37" t="str">
        <f t="shared" si="59"/>
        <v/>
      </c>
      <c r="X92" s="37">
        <f t="shared" si="60"/>
        <v>-0.11710447980529293</v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>
        <f t="shared" si="64"/>
        <v>54</v>
      </c>
      <c r="AC92" s="1">
        <f t="shared" si="65"/>
        <v>76</v>
      </c>
      <c r="AD92" s="1" t="str">
        <f t="shared" si="66"/>
        <v xml:space="preserve"> </v>
      </c>
      <c r="AE92" s="1">
        <f t="shared" si="67"/>
        <v>55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958</v>
      </c>
      <c r="AP92" t="s">
        <v>1241</v>
      </c>
      <c r="AQ92" s="22" t="e">
        <v>#VALUE!</v>
      </c>
      <c r="AR92" s="21">
        <v>11.710447980529292</v>
      </c>
      <c r="AS92">
        <v>15.138592750533043</v>
      </c>
      <c r="AT92" t="e">
        <v>#VALUE!</v>
      </c>
      <c r="AU92">
        <v>-11.710447980529292</v>
      </c>
      <c r="AV92" t="s">
        <v>2101</v>
      </c>
    </row>
    <row r="93" spans="1:48" x14ac:dyDescent="0.25">
      <c r="A93" s="14">
        <v>9.5999999999999855E-10</v>
      </c>
      <c r="B93" t="s">
        <v>899</v>
      </c>
      <c r="C93" s="4">
        <v>8</v>
      </c>
      <c r="D93" s="4">
        <v>1</v>
      </c>
      <c r="E93" s="4">
        <v>8</v>
      </c>
      <c r="F93" s="4">
        <v>17</v>
      </c>
      <c r="G93" s="4">
        <v>205</v>
      </c>
      <c r="H93" s="4">
        <v>157.13</v>
      </c>
      <c r="I93" s="34">
        <v>23666.449586127525</v>
      </c>
      <c r="J93" s="35" t="s">
        <v>1234</v>
      </c>
      <c r="K93" s="35">
        <v>38.16792202261027</v>
      </c>
      <c r="L93" s="35">
        <v>28.915972628107909</v>
      </c>
      <c r="M93" s="35">
        <v>22.483541666666667</v>
      </c>
      <c r="N93" s="4">
        <v>2.5649999999999999</v>
      </c>
      <c r="O93" s="4">
        <v>40.934065934065927</v>
      </c>
      <c r="P93" s="35">
        <v>0.85317366204983736</v>
      </c>
      <c r="Q93" s="36" t="str">
        <f t="shared" si="53"/>
        <v xml:space="preserve"> </v>
      </c>
      <c r="R93" s="36" t="str">
        <f t="shared" si="54"/>
        <v xml:space="preserve"> </v>
      </c>
      <c r="S93" s="37">
        <f t="shared" si="55"/>
        <v>0.30465219977626695</v>
      </c>
      <c r="T93" s="37" t="str">
        <f t="shared" si="56"/>
        <v/>
      </c>
      <c r="U93" s="37" t="str">
        <f t="shared" si="57"/>
        <v xml:space="preserve"> </v>
      </c>
      <c r="V93" s="37" t="str">
        <f t="shared" si="58"/>
        <v xml:space="preserve"> </v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>
        <f t="shared" si="65"/>
        <v>28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 t="str">
        <f t="shared" si="69"/>
        <v xml:space="preserve"> </v>
      </c>
      <c r="AH93" s="38" t="str">
        <f t="shared" si="70"/>
        <v xml:space="preserve"> </v>
      </c>
      <c r="AI93" s="1" t="str">
        <f t="shared" si="71"/>
        <v xml:space="preserve"> 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899</v>
      </c>
      <c r="AP93" t="s">
        <v>1241</v>
      </c>
      <c r="AQ93" s="22" t="e">
        <v>#VALUE!</v>
      </c>
      <c r="AR93" s="21">
        <v>-142.16588493042696</v>
      </c>
      <c r="AS93">
        <v>30.465219881626695</v>
      </c>
      <c r="AT93" t="e">
        <v>#VALUE!</v>
      </c>
      <c r="AU93">
        <v>142.16588493042696</v>
      </c>
      <c r="AV93" t="s">
        <v>2102</v>
      </c>
    </row>
    <row r="94" spans="1:48" x14ac:dyDescent="0.25">
      <c r="A94" s="14">
        <v>9.6999999999999851E-10</v>
      </c>
      <c r="B94" t="s">
        <v>955</v>
      </c>
      <c r="C94" s="4">
        <v>3</v>
      </c>
      <c r="D94" s="4">
        <v>0</v>
      </c>
      <c r="E94" s="4">
        <v>3</v>
      </c>
      <c r="F94" s="4">
        <v>6</v>
      </c>
      <c r="G94" s="4">
        <v>19.547550201416016</v>
      </c>
      <c r="H94" s="4">
        <v>17.11</v>
      </c>
      <c r="I94" s="34">
        <v>2988.5737338163322</v>
      </c>
      <c r="J94" s="35" t="s">
        <v>1234</v>
      </c>
      <c r="K94" s="35">
        <v>39.253707689945912</v>
      </c>
      <c r="L94" s="35">
        <v>25.681261101243336</v>
      </c>
      <c r="M94" s="35">
        <v>11.745369618196587</v>
      </c>
      <c r="N94" s="4">
        <v>0.111</v>
      </c>
      <c r="O94" s="4">
        <v>177.5</v>
      </c>
      <c r="P94" s="35" t="s">
        <v>124</v>
      </c>
      <c r="Q94" s="36" t="str">
        <f t="shared" si="53"/>
        <v xml:space="preserve"> </v>
      </c>
      <c r="R94" s="36" t="str">
        <f t="shared" si="54"/>
        <v xml:space="preserve"> </v>
      </c>
      <c r="S94" s="37">
        <f t="shared" si="55"/>
        <v>0.14246348439583381</v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>
        <f t="shared" si="65"/>
        <v>79</v>
      </c>
      <c r="AD94" s="1" t="str">
        <f t="shared" si="66"/>
        <v xml:space="preserve"> </v>
      </c>
      <c r="AE94" s="1" t="str">
        <f t="shared" si="67"/>
        <v xml:space="preserve"> 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955</v>
      </c>
      <c r="AP94" t="s">
        <v>1241</v>
      </c>
      <c r="AQ94" s="22" t="e">
        <v>#VALUE!</v>
      </c>
      <c r="AR94" s="21">
        <v>-115.07577838369554</v>
      </c>
      <c r="AS94">
        <v>14.246348342583381</v>
      </c>
      <c r="AT94" t="e">
        <v>#VALUE!</v>
      </c>
      <c r="AU94">
        <v>115.07577838369554</v>
      </c>
      <c r="AV94" t="s">
        <v>2103</v>
      </c>
    </row>
    <row r="95" spans="1:48" x14ac:dyDescent="0.25">
      <c r="A95" s="14">
        <v>9.7999999999999848E-10</v>
      </c>
      <c r="B95" t="s">
        <v>879</v>
      </c>
      <c r="C95" s="4">
        <v>4</v>
      </c>
      <c r="D95" s="4">
        <v>0</v>
      </c>
      <c r="E95" s="4">
        <v>4</v>
      </c>
      <c r="F95" s="4">
        <v>8</v>
      </c>
      <c r="G95" s="4">
        <v>192.8837890625</v>
      </c>
      <c r="H95" s="4">
        <v>177.72</v>
      </c>
      <c r="I95" s="34">
        <v>6297.4667393849695</v>
      </c>
      <c r="J95" s="35" t="s">
        <v>1234</v>
      </c>
      <c r="K95" s="35">
        <v>39.221835291090436</v>
      </c>
      <c r="L95" s="35">
        <v>25.1987157552946</v>
      </c>
      <c r="M95" s="35">
        <v>22.824792440139014</v>
      </c>
      <c r="N95" s="4">
        <v>3.2250000000000001</v>
      </c>
      <c r="O95" s="4">
        <v>7.5000000000000027</v>
      </c>
      <c r="P95" s="35">
        <v>10.487868925780829</v>
      </c>
      <c r="Q95" s="36" t="str">
        <f t="shared" si="53"/>
        <v xml:space="preserve"> </v>
      </c>
      <c r="R95" s="36" t="str">
        <f t="shared" si="54"/>
        <v xml:space="preserve"> </v>
      </c>
      <c r="S95" s="37" t="str">
        <f t="shared" si="55"/>
        <v/>
      </c>
      <c r="T95" s="37" t="str">
        <f t="shared" si="56"/>
        <v/>
      </c>
      <c r="U95" s="37" t="str">
        <f t="shared" si="57"/>
        <v xml:space="preserve"> </v>
      </c>
      <c r="V95" s="37" t="str">
        <f t="shared" si="58"/>
        <v xml:space="preserve"> </v>
      </c>
      <c r="W95" s="37" t="str">
        <f t="shared" si="59"/>
        <v/>
      </c>
      <c r="X95" s="37" t="str">
        <f t="shared" si="60"/>
        <v/>
      </c>
      <c r="Y95" s="1" t="str">
        <f t="shared" si="61"/>
        <v xml:space="preserve"> </v>
      </c>
      <c r="Z95" s="1" t="str">
        <f t="shared" si="62"/>
        <v xml:space="preserve"> </v>
      </c>
      <c r="AA95" s="1" t="str">
        <f t="shared" si="63"/>
        <v xml:space="preserve"> </v>
      </c>
      <c r="AB95" s="1" t="str">
        <f t="shared" si="64"/>
        <v xml:space="preserve"> </v>
      </c>
      <c r="AC95" s="1" t="str">
        <f t="shared" si="65"/>
        <v xml:space="preserve"> </v>
      </c>
      <c r="AD95" s="1" t="str">
        <f t="shared" si="66"/>
        <v xml:space="preserve"> </v>
      </c>
      <c r="AE95" s="1" t="str">
        <f t="shared" si="67"/>
        <v xml:space="preserve"> </v>
      </c>
      <c r="AF95" s="1" t="str">
        <f t="shared" si="68"/>
        <v xml:space="preserve"> </v>
      </c>
      <c r="AG95" s="38">
        <f t="shared" si="69"/>
        <v>10.487868926760829</v>
      </c>
      <c r="AH95" s="38" t="str">
        <f t="shared" si="70"/>
        <v xml:space="preserve"> </v>
      </c>
      <c r="AI95" s="1">
        <f t="shared" si="71"/>
        <v>2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879</v>
      </c>
      <c r="AP95" t="s">
        <v>1248</v>
      </c>
      <c r="AQ95" s="22" t="e">
        <v>#VALUE!</v>
      </c>
      <c r="AR95" s="21">
        <v>-111.03455098928504</v>
      </c>
      <c r="AS95">
        <v>8.5324043790794502</v>
      </c>
      <c r="AT95" t="e">
        <v>#VALUE!</v>
      </c>
      <c r="AU95">
        <v>111.03455098928504</v>
      </c>
      <c r="AV95" t="s">
        <v>2104</v>
      </c>
    </row>
    <row r="96" spans="1:48" x14ac:dyDescent="0.25">
      <c r="A96" s="14">
        <v>9.8999999999999844E-10</v>
      </c>
      <c r="B96" t="s">
        <v>1019</v>
      </c>
      <c r="C96" s="4">
        <v>10</v>
      </c>
      <c r="D96" s="4">
        <v>2</v>
      </c>
      <c r="E96" s="4">
        <v>5</v>
      </c>
      <c r="F96" s="4">
        <v>17</v>
      </c>
      <c r="G96" s="4">
        <v>58</v>
      </c>
      <c r="H96" s="4">
        <v>52.17</v>
      </c>
      <c r="I96" s="34">
        <v>19147.904605908701</v>
      </c>
      <c r="J96" s="35">
        <v>20.426781519185589</v>
      </c>
      <c r="K96" s="35">
        <v>18.415107659724672</v>
      </c>
      <c r="L96" s="35">
        <v>12.795150342801175</v>
      </c>
      <c r="M96" s="35">
        <v>11.695715825904244</v>
      </c>
      <c r="N96" s="4">
        <v>2.5540000000000003</v>
      </c>
      <c r="O96" s="4">
        <v>0.15686274509803935</v>
      </c>
      <c r="P96" s="35">
        <v>3.9313781866973359</v>
      </c>
      <c r="Q96" s="36" t="str">
        <f t="shared" si="53"/>
        <v xml:space="preserve"> </v>
      </c>
      <c r="R96" s="36" t="str">
        <f t="shared" si="54"/>
        <v xml:space="preserve"> </v>
      </c>
      <c r="S96" s="37">
        <f t="shared" si="55"/>
        <v>0.11175004891026066</v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>
        <f t="shared" si="65"/>
        <v>104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>
        <f t="shared" si="69"/>
        <v>3.9313781876873359</v>
      </c>
      <c r="AH96" s="38" t="str">
        <f t="shared" si="70"/>
        <v xml:space="preserve"> </v>
      </c>
      <c r="AI96" s="1">
        <f t="shared" si="71"/>
        <v>47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1019</v>
      </c>
      <c r="AP96" t="s">
        <v>1246</v>
      </c>
      <c r="AQ96" s="22">
        <v>-18.827500799510876</v>
      </c>
      <c r="AR96" s="21">
        <v>-7.1570009224017239</v>
      </c>
      <c r="AS96">
        <v>11.175004792026066</v>
      </c>
      <c r="AT96">
        <v>18.827500799510876</v>
      </c>
      <c r="AU96">
        <v>7.1570009224017239</v>
      </c>
      <c r="AV96" t="s">
        <v>2105</v>
      </c>
    </row>
    <row r="97" spans="1:48" x14ac:dyDescent="0.25">
      <c r="A97" s="14">
        <v>9.9999999999999841E-10</v>
      </c>
      <c r="B97" t="s">
        <v>1018</v>
      </c>
      <c r="C97" s="4">
        <v>9</v>
      </c>
      <c r="D97" s="4">
        <v>0</v>
      </c>
      <c r="E97" s="4">
        <v>0</v>
      </c>
      <c r="F97" s="4">
        <v>9</v>
      </c>
      <c r="G97" s="4">
        <v>33</v>
      </c>
      <c r="H97" s="4">
        <v>29.5</v>
      </c>
      <c r="I97" s="34">
        <v>3774.3121465489435</v>
      </c>
      <c r="J97" s="35">
        <v>26.037069726390115</v>
      </c>
      <c r="K97" s="35">
        <v>18.357187305538272</v>
      </c>
      <c r="L97" s="35">
        <v>9.412027745664739</v>
      </c>
      <c r="M97" s="35">
        <v>8.2181063257065947</v>
      </c>
      <c r="N97" s="4">
        <v>1.133</v>
      </c>
      <c r="O97" s="4">
        <v>-31.333333333333339</v>
      </c>
      <c r="P97" s="35">
        <v>2.847457627118644</v>
      </c>
      <c r="Q97" s="36">
        <f t="shared" si="53"/>
        <v>100.000000001</v>
      </c>
      <c r="R97" s="36" t="str">
        <f t="shared" si="54"/>
        <v xml:space="preserve"> </v>
      </c>
      <c r="S97" s="37">
        <f t="shared" si="55"/>
        <v>0.11864406879661007</v>
      </c>
      <c r="T97" s="37" t="str">
        <f t="shared" si="56"/>
        <v/>
      </c>
      <c r="U97" s="37" t="str">
        <f t="shared" si="57"/>
        <v/>
      </c>
      <c r="V97" s="37" t="str">
        <f t="shared" si="58"/>
        <v/>
      </c>
      <c r="W97" s="37" t="str">
        <f t="shared" si="59"/>
        <v/>
      </c>
      <c r="X97" s="37">
        <f t="shared" si="60"/>
        <v>-0.21176020695113829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46</v>
      </c>
      <c r="AC97" s="1">
        <f t="shared" si="65"/>
        <v>99</v>
      </c>
      <c r="AD97" s="1" t="str">
        <f t="shared" si="66"/>
        <v xml:space="preserve"> </v>
      </c>
      <c r="AE97" s="1">
        <f t="shared" si="67"/>
        <v>15</v>
      </c>
      <c r="AF97" s="1" t="str">
        <f t="shared" si="68"/>
        <v xml:space="preserve"> </v>
      </c>
      <c r="AG97" s="38" t="str">
        <f t="shared" si="69"/>
        <v xml:space="preserve"> </v>
      </c>
      <c r="AH97" s="38" t="str">
        <f t="shared" si="70"/>
        <v xml:space="preserve"> </v>
      </c>
      <c r="AI97" s="1" t="str">
        <f t="shared" si="71"/>
        <v xml:space="preserve"> 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1018</v>
      </c>
      <c r="AP97" t="s">
        <v>1237</v>
      </c>
      <c r="AQ97" s="22">
        <v>-51.463896592011714</v>
      </c>
      <c r="AR97" s="21">
        <v>21.176020695113827</v>
      </c>
      <c r="AS97">
        <v>11.864406779661007</v>
      </c>
      <c r="AT97">
        <v>51.463896592011714</v>
      </c>
      <c r="AU97">
        <v>-21.176020695113827</v>
      </c>
      <c r="AV97" t="s">
        <v>2106</v>
      </c>
    </row>
    <row r="98" spans="1:48" x14ac:dyDescent="0.25">
      <c r="A98" s="14">
        <v>1.0099999999999984E-9</v>
      </c>
      <c r="B98" t="s">
        <v>1215</v>
      </c>
      <c r="C98" s="4">
        <v>1</v>
      </c>
      <c r="D98" s="4">
        <v>0</v>
      </c>
      <c r="E98" s="4">
        <v>6</v>
      </c>
      <c r="F98" s="4">
        <v>7</v>
      </c>
      <c r="G98" s="4">
        <v>10.5</v>
      </c>
      <c r="H98" s="4">
        <v>9.24</v>
      </c>
      <c r="I98" s="34">
        <v>1343.3058968312598</v>
      </c>
      <c r="J98" s="35" t="s">
        <v>1234</v>
      </c>
      <c r="K98" s="35">
        <v>8.362663145308721</v>
      </c>
      <c r="L98" s="35">
        <v>13.499760994263861</v>
      </c>
      <c r="M98" s="35">
        <v>4.7866949152542375</v>
      </c>
      <c r="N98" s="4">
        <v>0.13</v>
      </c>
      <c r="O98" s="4">
        <v>-24.855491329479772</v>
      </c>
      <c r="P98" s="35" t="s">
        <v>124</v>
      </c>
      <c r="Q98" s="36" t="str">
        <f t="shared" si="53"/>
        <v xml:space="preserve"> </v>
      </c>
      <c r="R98" s="36" t="str">
        <f t="shared" si="54"/>
        <v xml:space="preserve"> </v>
      </c>
      <c r="S98" s="37">
        <f t="shared" si="55"/>
        <v>0.13636363737363624</v>
      </c>
      <c r="T98" s="37" t="str">
        <f t="shared" si="56"/>
        <v/>
      </c>
      <c r="U98" s="37" t="str">
        <f t="shared" si="57"/>
        <v xml:space="preserve"> </v>
      </c>
      <c r="V98" s="37" t="str">
        <f t="shared" si="58"/>
        <v xml:space="preserve"> </v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>
        <f t="shared" si="65"/>
        <v>84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 t="str">
        <f t="shared" si="69"/>
        <v xml:space="preserve"> </v>
      </c>
      <c r="AH98" s="38" t="str">
        <f t="shared" si="70"/>
        <v xml:space="preserve"> </v>
      </c>
      <c r="AI98" s="1" t="str">
        <f t="shared" si="71"/>
        <v xml:space="preserve"> 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1215</v>
      </c>
      <c r="AP98" t="s">
        <v>1241</v>
      </c>
      <c r="AQ98" s="22" t="e">
        <v>#VALUE!</v>
      </c>
      <c r="AR98" s="21">
        <v>-13.05798388906152</v>
      </c>
      <c r="AS98">
        <v>13.636363636363624</v>
      </c>
      <c r="AT98" t="e">
        <v>#VALUE!</v>
      </c>
      <c r="AU98">
        <v>13.05798388906152</v>
      </c>
      <c r="AV98" t="s">
        <v>2107</v>
      </c>
    </row>
    <row r="99" spans="1:48" x14ac:dyDescent="0.25">
      <c r="A99" s="14">
        <v>1.0199999999999983E-9</v>
      </c>
      <c r="B99" t="s">
        <v>1026</v>
      </c>
      <c r="C99" s="4">
        <v>1</v>
      </c>
      <c r="D99" s="4">
        <v>0</v>
      </c>
      <c r="E99" s="4">
        <v>1</v>
      </c>
      <c r="F99" s="4">
        <v>2</v>
      </c>
      <c r="G99" s="4">
        <v>45</v>
      </c>
      <c r="H99" s="4">
        <v>43.23</v>
      </c>
      <c r="I99" s="34">
        <v>1909.3800731246431</v>
      </c>
      <c r="J99" s="35" t="s">
        <v>1234</v>
      </c>
      <c r="K99" s="35" t="s">
        <v>1234</v>
      </c>
      <c r="L99" s="35">
        <v>37.155896551724133</v>
      </c>
      <c r="M99" s="35">
        <v>23.42436956521739</v>
      </c>
      <c r="N99" s="4">
        <v>-1.2350000000000001</v>
      </c>
      <c r="O99" s="4" t="s">
        <v>119</v>
      </c>
      <c r="P99" s="35" t="s">
        <v>124</v>
      </c>
      <c r="Q99" s="36" t="str">
        <f t="shared" si="53"/>
        <v xml:space="preserve"> </v>
      </c>
      <c r="R99" s="36" t="str">
        <f t="shared" si="54"/>
        <v xml:space="preserve"> </v>
      </c>
      <c r="S99" s="37" t="str">
        <f t="shared" si="55"/>
        <v/>
      </c>
      <c r="T99" s="37" t="str">
        <f t="shared" si="56"/>
        <v/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/>
      </c>
      <c r="X99" s="37" t="str">
        <f t="shared" si="60"/>
        <v/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 t="str">
        <f t="shared" si="67"/>
        <v xml:space="preserve"> 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1026</v>
      </c>
      <c r="AP99" t="s">
        <v>1244</v>
      </c>
      <c r="AQ99" s="22" t="e">
        <v>#VALUE!</v>
      </c>
      <c r="AR99" s="21">
        <v>-211.17371303931969</v>
      </c>
      <c r="AS99">
        <v>4.0943789035392086</v>
      </c>
      <c r="AT99" t="e">
        <v>#VALUE!</v>
      </c>
      <c r="AU99">
        <v>211.17371303931969</v>
      </c>
      <c r="AV99" t="s">
        <v>2108</v>
      </c>
    </row>
    <row r="100" spans="1:48" x14ac:dyDescent="0.25">
      <c r="A100" s="14">
        <v>1.0299999999999983E-9</v>
      </c>
      <c r="B100" t="s">
        <v>1040</v>
      </c>
      <c r="C100" s="4">
        <v>12</v>
      </c>
      <c r="D100" s="4">
        <v>0</v>
      </c>
      <c r="E100" s="4">
        <v>6</v>
      </c>
      <c r="F100" s="4">
        <v>18</v>
      </c>
      <c r="G100" s="4">
        <v>24</v>
      </c>
      <c r="H100" s="4">
        <v>20.49</v>
      </c>
      <c r="I100" s="34">
        <v>2365.995625049999</v>
      </c>
      <c r="J100" s="35">
        <v>22.566079295154182</v>
      </c>
      <c r="K100" s="35">
        <v>19.275634995296329</v>
      </c>
      <c r="L100" s="35">
        <v>9.6832738256303319</v>
      </c>
      <c r="M100" s="35">
        <v>9.4748354905577941</v>
      </c>
      <c r="N100" s="4">
        <v>0.90800000000000003</v>
      </c>
      <c r="O100" s="4">
        <v>-23.697478991596633</v>
      </c>
      <c r="P100" s="35">
        <v>6.7545143972669601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0.17130307570057104</v>
      </c>
      <c r="T100" s="37" t="str">
        <f t="shared" si="56"/>
        <v/>
      </c>
      <c r="U100" s="37" t="str">
        <f t="shared" si="57"/>
        <v/>
      </c>
      <c r="V100" s="37" t="str">
        <f t="shared" si="58"/>
        <v/>
      </c>
      <c r="W100" s="37" t="str">
        <f t="shared" si="59"/>
        <v/>
      </c>
      <c r="X100" s="37">
        <f t="shared" si="60"/>
        <v>-0.18904385297142601</v>
      </c>
      <c r="Y100" s="1" t="str">
        <f t="shared" si="61"/>
        <v xml:space="preserve"> </v>
      </c>
      <c r="Z100" s="1" t="str">
        <f t="shared" si="62"/>
        <v xml:space="preserve"> </v>
      </c>
      <c r="AA100" s="1" t="str">
        <f t="shared" si="63"/>
        <v xml:space="preserve"> </v>
      </c>
      <c r="AB100" s="1">
        <f t="shared" si="64"/>
        <v>50</v>
      </c>
      <c r="AC100" s="1">
        <f t="shared" si="65"/>
        <v>66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>
        <f t="shared" si="69"/>
        <v>6.7545143982969602</v>
      </c>
      <c r="AH100" s="38" t="str">
        <f t="shared" si="70"/>
        <v xml:space="preserve"> </v>
      </c>
      <c r="AI100" s="1">
        <f t="shared" si="71"/>
        <v>8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1040</v>
      </c>
      <c r="AP100" t="s">
        <v>1291</v>
      </c>
      <c r="AQ100" s="22">
        <v>-31.272310469871289</v>
      </c>
      <c r="AR100" s="21">
        <v>18.9043852971426</v>
      </c>
      <c r="AS100">
        <v>17.130307467057104</v>
      </c>
      <c r="AT100">
        <v>31.272310469871289</v>
      </c>
      <c r="AU100">
        <v>-18.9043852971426</v>
      </c>
      <c r="AV100" t="s">
        <v>2109</v>
      </c>
    </row>
    <row r="101" spans="1:48" x14ac:dyDescent="0.25">
      <c r="A101" s="14">
        <v>1.0399999999999983E-9</v>
      </c>
      <c r="B101" t="s">
        <v>1216</v>
      </c>
      <c r="C101" s="4">
        <v>9</v>
      </c>
      <c r="D101" s="4">
        <v>1</v>
      </c>
      <c r="E101" s="4">
        <v>2</v>
      </c>
      <c r="F101" s="4">
        <v>12</v>
      </c>
      <c r="G101" s="4">
        <v>39.37139892578125</v>
      </c>
      <c r="H101" s="4">
        <v>38.450000000000003</v>
      </c>
      <c r="I101" s="34">
        <v>9904.2690187519929</v>
      </c>
      <c r="J101" s="35" t="s">
        <v>1234</v>
      </c>
      <c r="K101" s="35" t="s">
        <v>1234</v>
      </c>
      <c r="L101" s="35">
        <v>16.786520320379708</v>
      </c>
      <c r="M101" s="35">
        <v>12.145816698862415</v>
      </c>
      <c r="N101" s="4">
        <v>-0.16200000000000001</v>
      </c>
      <c r="O101" s="4">
        <v>91.700819672131146</v>
      </c>
      <c r="P101" s="35">
        <v>6.5019505851755519E-2</v>
      </c>
      <c r="Q101" s="36">
        <f t="shared" si="53"/>
        <v>75.000000001039993</v>
      </c>
      <c r="R101" s="36" t="str">
        <f t="shared" si="54"/>
        <v xml:space="preserve"> </v>
      </c>
      <c r="S101" s="37" t="str">
        <f t="shared" si="55"/>
        <v/>
      </c>
      <c r="T101" s="37" t="str">
        <f t="shared" si="56"/>
        <v/>
      </c>
      <c r="U101" s="37" t="str">
        <f t="shared" si="57"/>
        <v xml:space="preserve"> </v>
      </c>
      <c r="V101" s="37" t="str">
        <f t="shared" si="58"/>
        <v xml:space="preserve"> </v>
      </c>
      <c r="W101" s="37" t="str">
        <f t="shared" si="59"/>
        <v/>
      </c>
      <c r="X101" s="37" t="str">
        <f t="shared" si="60"/>
        <v/>
      </c>
      <c r="Y101" s="1" t="str">
        <f t="shared" si="61"/>
        <v xml:space="preserve"> </v>
      </c>
      <c r="Z101" s="1" t="str">
        <f t="shared" si="62"/>
        <v xml:space="preserve"> </v>
      </c>
      <c r="AA101" s="1" t="str">
        <f t="shared" si="63"/>
        <v xml:space="preserve"> </v>
      </c>
      <c r="AB101" s="1" t="str">
        <f t="shared" si="64"/>
        <v xml:space="preserve"> </v>
      </c>
      <c r="AC101" s="1" t="str">
        <f t="shared" si="65"/>
        <v xml:space="preserve"> </v>
      </c>
      <c r="AD101" s="1" t="str">
        <f t="shared" si="66"/>
        <v xml:space="preserve"> </v>
      </c>
      <c r="AE101" s="1">
        <f t="shared" si="67"/>
        <v>68</v>
      </c>
      <c r="AF101" s="1" t="str">
        <f t="shared" si="68"/>
        <v xml:space="preserve"> </v>
      </c>
      <c r="AG101" s="38" t="str">
        <f t="shared" si="69"/>
        <v xml:space="preserve"> </v>
      </c>
      <c r="AH101" s="38" t="str">
        <f t="shared" si="70"/>
        <v xml:space="preserve"> </v>
      </c>
      <c r="AI101" s="1" t="str">
        <f t="shared" si="71"/>
        <v xml:space="preserve"> </v>
      </c>
      <c r="AJ101" s="1" t="str">
        <f t="shared" si="72"/>
        <v xml:space="preserve"> </v>
      </c>
      <c r="AK101" s="25">
        <f t="shared" si="73"/>
        <v>91.700819673171139</v>
      </c>
      <c r="AL101" s="25" t="str">
        <f t="shared" si="74"/>
        <v xml:space="preserve"> </v>
      </c>
      <c r="AM101" s="1">
        <f t="shared" si="75"/>
        <v>3</v>
      </c>
      <c r="AN101" s="1" t="str">
        <f t="shared" si="76"/>
        <v xml:space="preserve"> </v>
      </c>
      <c r="AO101" t="s">
        <v>1216</v>
      </c>
      <c r="AP101" t="s">
        <v>1237</v>
      </c>
      <c r="AQ101" s="22" t="e">
        <v>#VALUE!</v>
      </c>
      <c r="AR101" s="21">
        <v>-40.583981060205602</v>
      </c>
      <c r="AS101">
        <v>2.3963561138653944</v>
      </c>
      <c r="AT101" t="e">
        <v>#VALUE!</v>
      </c>
      <c r="AU101">
        <v>40.583981060205602</v>
      </c>
      <c r="AV101" t="s">
        <v>2110</v>
      </c>
    </row>
    <row r="102" spans="1:48" x14ac:dyDescent="0.25">
      <c r="A102" s="14">
        <v>1.0499999999999982E-9</v>
      </c>
      <c r="B102" t="s">
        <v>1015</v>
      </c>
      <c r="C102" s="4">
        <v>11</v>
      </c>
      <c r="D102" s="4">
        <v>2</v>
      </c>
      <c r="E102" s="4">
        <v>3</v>
      </c>
      <c r="F102" s="4">
        <v>16</v>
      </c>
      <c r="G102" s="4">
        <v>105.5</v>
      </c>
      <c r="H102" s="4">
        <v>100.91</v>
      </c>
      <c r="I102" s="34">
        <v>20532.000015166002</v>
      </c>
      <c r="J102" s="35">
        <v>20.888014903746633</v>
      </c>
      <c r="K102" s="35">
        <v>19.082829046898638</v>
      </c>
      <c r="L102" s="35">
        <v>12.011168442626202</v>
      </c>
      <c r="M102" s="35">
        <v>11.387718871864863</v>
      </c>
      <c r="N102" s="4">
        <v>5.2880000000000003</v>
      </c>
      <c r="O102" s="4">
        <v>8.1390593047034887</v>
      </c>
      <c r="P102" s="35" t="s">
        <v>124</v>
      </c>
      <c r="Q102" s="36" t="str">
        <f t="shared" si="53"/>
        <v xml:space="preserve"> </v>
      </c>
      <c r="R102" s="36" t="str">
        <f t="shared" si="54"/>
        <v xml:space="preserve"> </v>
      </c>
      <c r="S102" s="37" t="str">
        <f t="shared" si="55"/>
        <v/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 t="str">
        <f t="shared" si="65"/>
        <v xml:space="preserve"> 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1015</v>
      </c>
      <c r="AP102" t="s">
        <v>1252</v>
      </c>
      <c r="AQ102" s="22">
        <v>-21.510606325519067</v>
      </c>
      <c r="AR102" s="21">
        <v>-0.59129853130310828</v>
      </c>
      <c r="AS102">
        <v>4.5486076702011768</v>
      </c>
      <c r="AT102">
        <v>21.510606325519067</v>
      </c>
      <c r="AU102">
        <v>0.59129853130310828</v>
      </c>
      <c r="AV102" t="s">
        <v>2111</v>
      </c>
    </row>
    <row r="103" spans="1:48" x14ac:dyDescent="0.25">
      <c r="A103" s="14">
        <v>1.0599999999999982E-9</v>
      </c>
      <c r="B103" t="s">
        <v>873</v>
      </c>
      <c r="C103" s="4">
        <v>9</v>
      </c>
      <c r="D103" s="4">
        <v>2</v>
      </c>
      <c r="E103" s="4">
        <v>3</v>
      </c>
      <c r="F103" s="4">
        <v>14</v>
      </c>
      <c r="G103" s="4">
        <v>34.590499877929687</v>
      </c>
      <c r="H103" s="4">
        <v>33.51</v>
      </c>
      <c r="I103" s="34">
        <v>5247.5065239347368</v>
      </c>
      <c r="J103" s="35" t="s">
        <v>1234</v>
      </c>
      <c r="K103" s="35">
        <v>18.769493440697055</v>
      </c>
      <c r="L103" s="35" t="s">
        <v>1234</v>
      </c>
      <c r="M103" s="35">
        <v>12.613648258129109</v>
      </c>
      <c r="N103" s="4">
        <v>-0.42199999999999999</v>
      </c>
      <c r="O103" s="4" t="s">
        <v>119</v>
      </c>
      <c r="P103" s="35">
        <v>1.5503162947813811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 xml:space="preserve"> </v>
      </c>
      <c r="X103" s="37" t="str">
        <f t="shared" si="60"/>
        <v xml:space="preserve"> </v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873</v>
      </c>
      <c r="AP103" t="s">
        <v>1244</v>
      </c>
      <c r="AQ103" s="22" t="e">
        <v>#VALUE!</v>
      </c>
      <c r="AR103" s="21" t="e">
        <v>#VALUE!</v>
      </c>
      <c r="AS103">
        <v>3.2244102594141788</v>
      </c>
      <c r="AT103" t="e">
        <v>#VALUE!</v>
      </c>
      <c r="AU103" t="e">
        <v>#VALUE!</v>
      </c>
      <c r="AV103" t="s">
        <v>2112</v>
      </c>
    </row>
    <row r="104" spans="1:48" x14ac:dyDescent="0.25">
      <c r="A104" s="14">
        <v>1.0699999999999982E-9</v>
      </c>
      <c r="B104" t="s">
        <v>931</v>
      </c>
      <c r="C104" s="4">
        <v>11</v>
      </c>
      <c r="D104" s="4">
        <v>5</v>
      </c>
      <c r="E104" s="4">
        <v>0</v>
      </c>
      <c r="F104" s="4">
        <v>16</v>
      </c>
      <c r="G104" s="4">
        <v>48.022750854492187</v>
      </c>
      <c r="H104" s="4">
        <v>39.950000000000003</v>
      </c>
      <c r="I104" s="34">
        <v>3477.0074009227878</v>
      </c>
      <c r="J104" s="35">
        <v>30.196523053665913</v>
      </c>
      <c r="K104" s="35" t="s">
        <v>1234</v>
      </c>
      <c r="L104" s="35">
        <v>19.037079913137049</v>
      </c>
      <c r="M104" s="35">
        <v>26.891516811080443</v>
      </c>
      <c r="N104" s="4">
        <v>0.61299999999999999</v>
      </c>
      <c r="O104" s="4">
        <v>-53.560606060606062</v>
      </c>
      <c r="P104" s="35" t="s">
        <v>124</v>
      </c>
      <c r="Q104" s="36" t="str">
        <f t="shared" si="53"/>
        <v xml:space="preserve"> </v>
      </c>
      <c r="R104" s="36" t="str">
        <f t="shared" si="54"/>
        <v xml:space="preserve"> </v>
      </c>
      <c r="S104" s="37">
        <f t="shared" si="55"/>
        <v>0.20207136163300846</v>
      </c>
      <c r="T104" s="37" t="str">
        <f t="shared" si="56"/>
        <v/>
      </c>
      <c r="U104" s="37" t="str">
        <f t="shared" si="57"/>
        <v/>
      </c>
      <c r="V104" s="37" t="str">
        <f t="shared" si="58"/>
        <v/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>
        <f t="shared" si="65"/>
        <v>53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>
        <f t="shared" si="74"/>
        <v>-53.560606059536063</v>
      </c>
      <c r="AM104" s="1" t="str">
        <f t="shared" si="75"/>
        <v xml:space="preserve"> </v>
      </c>
      <c r="AN104" s="1">
        <f t="shared" si="76"/>
        <v>1</v>
      </c>
      <c r="AO104" t="s">
        <v>931</v>
      </c>
      <c r="AP104" t="s">
        <v>1244</v>
      </c>
      <c r="AQ104" s="22">
        <v>-75.660436957813744</v>
      </c>
      <c r="AR104" s="21">
        <v>-59.431998464917221</v>
      </c>
      <c r="AS104">
        <v>20.207136056300847</v>
      </c>
      <c r="AT104">
        <v>75.660436957813744</v>
      </c>
      <c r="AU104">
        <v>59.431998464917221</v>
      </c>
      <c r="AV104" t="s">
        <v>2113</v>
      </c>
    </row>
    <row r="105" spans="1:48" x14ac:dyDescent="0.25">
      <c r="A105" s="14">
        <v>1.0799999999999981E-9</v>
      </c>
      <c r="B105" t="s">
        <v>953</v>
      </c>
      <c r="C105" s="4">
        <v>11</v>
      </c>
      <c r="D105" s="4">
        <v>0</v>
      </c>
      <c r="E105" s="4">
        <v>0</v>
      </c>
      <c r="F105" s="4">
        <v>11</v>
      </c>
      <c r="G105" s="4">
        <v>85</v>
      </c>
      <c r="H105" s="4">
        <v>76.94</v>
      </c>
      <c r="I105" s="34">
        <v>3746.0847764063801</v>
      </c>
      <c r="J105" s="35">
        <v>13.813285457809693</v>
      </c>
      <c r="K105" s="35">
        <v>13.913200723327305</v>
      </c>
      <c r="L105" s="35">
        <v>22.661051642690474</v>
      </c>
      <c r="M105" s="35">
        <v>18.812331776723127</v>
      </c>
      <c r="N105" s="4">
        <v>5.57</v>
      </c>
      <c r="O105" s="4">
        <v>95.370045598035787</v>
      </c>
      <c r="P105" s="35">
        <v>3.8991421887184821</v>
      </c>
      <c r="Q105" s="36">
        <f t="shared" si="53"/>
        <v>100.00000000108</v>
      </c>
      <c r="R105" s="36" t="str">
        <f t="shared" si="54"/>
        <v xml:space="preserve"> </v>
      </c>
      <c r="S105" s="37">
        <f t="shared" si="55"/>
        <v>0.10475695455023662</v>
      </c>
      <c r="T105" s="37" t="str">
        <f t="shared" si="56"/>
        <v/>
      </c>
      <c r="U105" s="37" t="str">
        <f t="shared" si="57"/>
        <v/>
      </c>
      <c r="V105" s="37">
        <f t="shared" si="58"/>
        <v>-0.19644796355211835</v>
      </c>
      <c r="W105" s="37" t="str">
        <f t="shared" si="59"/>
        <v/>
      </c>
      <c r="X105" s="37" t="str">
        <f t="shared" si="60"/>
        <v/>
      </c>
      <c r="Y105" s="1" t="str">
        <f t="shared" si="61"/>
        <v xml:space="preserve"> </v>
      </c>
      <c r="Z105" s="1">
        <f t="shared" si="62"/>
        <v>39</v>
      </c>
      <c r="AA105" s="1" t="str">
        <f t="shared" si="63"/>
        <v xml:space="preserve"> </v>
      </c>
      <c r="AB105" s="1" t="str">
        <f t="shared" si="64"/>
        <v xml:space="preserve"> </v>
      </c>
      <c r="AC105" s="1">
        <f t="shared" si="65"/>
        <v>107</v>
      </c>
      <c r="AD105" s="1" t="str">
        <f t="shared" si="66"/>
        <v xml:space="preserve"> </v>
      </c>
      <c r="AE105" s="1">
        <f t="shared" si="67"/>
        <v>14</v>
      </c>
      <c r="AF105" s="1" t="str">
        <f t="shared" si="68"/>
        <v xml:space="preserve"> </v>
      </c>
      <c r="AG105" s="38">
        <f t="shared" si="69"/>
        <v>3.8991421897984821</v>
      </c>
      <c r="AH105" s="38" t="str">
        <f t="shared" si="70"/>
        <v xml:space="preserve"> </v>
      </c>
      <c r="AI105" s="1">
        <f t="shared" si="71"/>
        <v>48</v>
      </c>
      <c r="AJ105" s="1" t="str">
        <f t="shared" si="72"/>
        <v xml:space="preserve"> </v>
      </c>
      <c r="AK105" s="25">
        <f t="shared" si="73"/>
        <v>95.370045599115784</v>
      </c>
      <c r="AL105" s="25" t="str">
        <f t="shared" si="74"/>
        <v xml:space="preserve"> </v>
      </c>
      <c r="AM105" s="1">
        <f t="shared" si="75"/>
        <v>1</v>
      </c>
      <c r="AN105" s="1" t="str">
        <f t="shared" si="76"/>
        <v xml:space="preserve"> </v>
      </c>
      <c r="AO105" t="s">
        <v>953</v>
      </c>
      <c r="AP105" t="s">
        <v>1248</v>
      </c>
      <c r="AQ105" s="22">
        <v>19.644796355211835</v>
      </c>
      <c r="AR105" s="21">
        <v>-89.782086706357788</v>
      </c>
      <c r="AS105">
        <v>10.475695347023661</v>
      </c>
      <c r="AT105">
        <v>-19.644796355211835</v>
      </c>
      <c r="AU105">
        <v>89.782086706357788</v>
      </c>
      <c r="AV105" t="s">
        <v>2114</v>
      </c>
    </row>
    <row r="106" spans="1:48" x14ac:dyDescent="0.25">
      <c r="A106" s="14">
        <v>1.0899999999999981E-9</v>
      </c>
      <c r="B106" t="s">
        <v>1021</v>
      </c>
      <c r="C106" s="4">
        <v>3</v>
      </c>
      <c r="D106" s="4">
        <v>0</v>
      </c>
      <c r="E106" s="4">
        <v>8</v>
      </c>
      <c r="F106" s="4">
        <v>11</v>
      </c>
      <c r="G106" s="4">
        <v>33</v>
      </c>
      <c r="H106" s="4">
        <v>30.68</v>
      </c>
      <c r="I106" s="34">
        <v>22464.60634560739</v>
      </c>
      <c r="J106" s="35">
        <v>10.821869488536155</v>
      </c>
      <c r="K106" s="35">
        <v>9.8681247989707295</v>
      </c>
      <c r="L106" s="35" t="s">
        <v>1234</v>
      </c>
      <c r="M106" s="35" t="s">
        <v>1234</v>
      </c>
      <c r="N106" s="4">
        <v>2.835</v>
      </c>
      <c r="O106" s="4">
        <v>-3.7024456521739126</v>
      </c>
      <c r="P106" s="35">
        <v>5.7301173402868324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>
        <f t="shared" si="58"/>
        <v>-0.37046582493016145</v>
      </c>
      <c r="W106" s="37" t="str">
        <f t="shared" si="59"/>
        <v xml:space="preserve"> </v>
      </c>
      <c r="X106" s="37" t="str">
        <f t="shared" si="60"/>
        <v xml:space="preserve"> </v>
      </c>
      <c r="Y106" s="1" t="str">
        <f t="shared" si="61"/>
        <v xml:space="preserve"> </v>
      </c>
      <c r="Z106" s="1">
        <f t="shared" si="62"/>
        <v>23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5.7301173413768325</v>
      </c>
      <c r="AH106" s="38" t="str">
        <f t="shared" si="70"/>
        <v xml:space="preserve"> </v>
      </c>
      <c r="AI106" s="1">
        <f t="shared" si="71"/>
        <v>21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1021</v>
      </c>
      <c r="AP106" t="s">
        <v>1239</v>
      </c>
      <c r="AQ106" s="22">
        <v>37.046582493016146</v>
      </c>
      <c r="AR106" s="21" t="e">
        <v>#VALUE!</v>
      </c>
      <c r="AS106">
        <v>7.5619295958279098</v>
      </c>
      <c r="AT106">
        <v>-37.046582493016146</v>
      </c>
      <c r="AU106" t="e">
        <v>#VALUE!</v>
      </c>
      <c r="AV106" t="s">
        <v>2115</v>
      </c>
    </row>
    <row r="107" spans="1:48" x14ac:dyDescent="0.25">
      <c r="A107" s="14">
        <v>1.0999999999999981E-9</v>
      </c>
      <c r="B107" t="s">
        <v>889</v>
      </c>
      <c r="C107" s="4">
        <v>6</v>
      </c>
      <c r="D107" s="4">
        <v>1</v>
      </c>
      <c r="E107" s="4">
        <v>9</v>
      </c>
      <c r="F107" s="4">
        <v>16</v>
      </c>
      <c r="G107" s="4">
        <v>31.5</v>
      </c>
      <c r="H107" s="4">
        <v>29.68</v>
      </c>
      <c r="I107" s="34">
        <v>13998.039209820014</v>
      </c>
      <c r="J107" s="35">
        <v>19.411379986919552</v>
      </c>
      <c r="K107" s="35">
        <v>19.335504885993483</v>
      </c>
      <c r="L107" s="35">
        <v>12.920644349960066</v>
      </c>
      <c r="M107" s="35">
        <v>12.410991483636359</v>
      </c>
      <c r="N107" s="4">
        <v>1.5290000000000001</v>
      </c>
      <c r="O107" s="4">
        <v>-6.5359477124175808E-2</v>
      </c>
      <c r="P107" s="35">
        <v>3.5444743935309972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3.5444743946309973</v>
      </c>
      <c r="AH107" s="38" t="str">
        <f t="shared" si="70"/>
        <v xml:space="preserve"> </v>
      </c>
      <c r="AI107" s="1">
        <f t="shared" si="71"/>
        <v>58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889</v>
      </c>
      <c r="AP107" t="s">
        <v>1246</v>
      </c>
      <c r="AQ107" s="22">
        <v>-12.920665879196047</v>
      </c>
      <c r="AR107" s="21">
        <v>-8.2079898581000741</v>
      </c>
      <c r="AS107">
        <v>6.1320754716981174</v>
      </c>
      <c r="AT107">
        <v>12.920665879196047</v>
      </c>
      <c r="AU107">
        <v>8.2079898581000741</v>
      </c>
      <c r="AV107" t="s">
        <v>2116</v>
      </c>
    </row>
    <row r="108" spans="1:48" x14ac:dyDescent="0.25">
      <c r="A108" s="14">
        <v>1.109999999999998E-9</v>
      </c>
      <c r="B108" t="s">
        <v>964</v>
      </c>
      <c r="C108" s="4">
        <v>13</v>
      </c>
      <c r="D108" s="4">
        <v>1</v>
      </c>
      <c r="E108" s="4">
        <v>5</v>
      </c>
      <c r="F108" s="4">
        <v>19</v>
      </c>
      <c r="G108" s="4">
        <v>11</v>
      </c>
      <c r="H108" s="4">
        <v>8.66</v>
      </c>
      <c r="I108" s="34">
        <v>1785.8065502677739</v>
      </c>
      <c r="J108" s="35" t="s">
        <v>1234</v>
      </c>
      <c r="K108" s="35" t="s">
        <v>1234</v>
      </c>
      <c r="L108" s="35">
        <v>8.4597431836328649</v>
      </c>
      <c r="M108" s="35">
        <v>4.7486021615982006</v>
      </c>
      <c r="N108" s="4">
        <v>-0.497</v>
      </c>
      <c r="O108" s="4" t="s">
        <v>119</v>
      </c>
      <c r="P108" s="35">
        <v>0.24873787068329567</v>
      </c>
      <c r="Q108" s="36" t="str">
        <f t="shared" si="53"/>
        <v xml:space="preserve"> </v>
      </c>
      <c r="R108" s="36" t="str">
        <f t="shared" si="54"/>
        <v xml:space="preserve"> </v>
      </c>
      <c r="S108" s="37">
        <f t="shared" si="55"/>
        <v>0.27020785330399544</v>
      </c>
      <c r="T108" s="37" t="str">
        <f t="shared" si="56"/>
        <v/>
      </c>
      <c r="U108" s="37" t="str">
        <f t="shared" si="57"/>
        <v xml:space="preserve"> </v>
      </c>
      <c r="V108" s="37" t="str">
        <f t="shared" si="58"/>
        <v xml:space="preserve"> </v>
      </c>
      <c r="W108" s="37" t="str">
        <f t="shared" si="59"/>
        <v/>
      </c>
      <c r="X108" s="37">
        <f t="shared" si="60"/>
        <v>-0.29151226531554086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37</v>
      </c>
      <c r="AC108" s="1">
        <f t="shared" si="65"/>
        <v>39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 t="str">
        <f t="shared" si="69"/>
        <v xml:space="preserve"> </v>
      </c>
      <c r="AH108" s="38" t="str">
        <f t="shared" si="70"/>
        <v xml:space="preserve"> </v>
      </c>
      <c r="AI108" s="1" t="str">
        <f t="shared" si="71"/>
        <v xml:space="preserve"> 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964</v>
      </c>
      <c r="AP108" t="s">
        <v>1241</v>
      </c>
      <c r="AQ108" s="22" t="e">
        <v>#VALUE!</v>
      </c>
      <c r="AR108" s="21">
        <v>29.151226531554087</v>
      </c>
      <c r="AS108">
        <v>27.020785219399546</v>
      </c>
      <c r="AT108" t="e">
        <v>#VALUE!</v>
      </c>
      <c r="AU108">
        <v>-29.151226531554087</v>
      </c>
      <c r="AV108" t="s">
        <v>2117</v>
      </c>
    </row>
    <row r="109" spans="1:48" x14ac:dyDescent="0.25">
      <c r="A109" s="14">
        <v>1.119999999999998E-9</v>
      </c>
      <c r="B109" t="s">
        <v>945</v>
      </c>
      <c r="C109" s="4">
        <v>5</v>
      </c>
      <c r="D109" s="4">
        <v>0</v>
      </c>
      <c r="E109" s="4">
        <v>3</v>
      </c>
      <c r="F109" s="4">
        <v>8</v>
      </c>
      <c r="G109" s="4">
        <v>34</v>
      </c>
      <c r="H109" s="4">
        <v>30.25</v>
      </c>
      <c r="I109" s="34">
        <v>1248.699960351878</v>
      </c>
      <c r="J109" s="35">
        <v>8.7226066897347181</v>
      </c>
      <c r="K109" s="35">
        <v>7.5890617160060208</v>
      </c>
      <c r="L109" s="35" t="s">
        <v>1234</v>
      </c>
      <c r="M109" s="35" t="s">
        <v>1234</v>
      </c>
      <c r="N109" s="4">
        <v>3.468</v>
      </c>
      <c r="O109" s="4">
        <v>39.277108433734924</v>
      </c>
      <c r="P109" s="35">
        <v>0.72727272727272729</v>
      </c>
      <c r="Q109" s="36" t="str">
        <f t="shared" si="53"/>
        <v xml:space="preserve"> </v>
      </c>
      <c r="R109" s="36" t="str">
        <f t="shared" si="54"/>
        <v xml:space="preserve"> </v>
      </c>
      <c r="S109" s="37">
        <f t="shared" si="55"/>
        <v>0.12396694326876036</v>
      </c>
      <c r="T109" s="37" t="str">
        <f t="shared" si="56"/>
        <v/>
      </c>
      <c r="U109" s="37" t="str">
        <f t="shared" si="57"/>
        <v/>
      </c>
      <c r="V109" s="37">
        <f t="shared" si="58"/>
        <v>-0.49258499072662743</v>
      </c>
      <c r="W109" s="37" t="str">
        <f t="shared" si="59"/>
        <v xml:space="preserve"> </v>
      </c>
      <c r="X109" s="37" t="str">
        <f t="shared" si="60"/>
        <v xml:space="preserve"> </v>
      </c>
      <c r="Y109" s="1" t="str">
        <f t="shared" si="61"/>
        <v xml:space="preserve"> </v>
      </c>
      <c r="Z109" s="1">
        <f t="shared" si="62"/>
        <v>12</v>
      </c>
      <c r="AA109" s="1" t="str">
        <f t="shared" si="63"/>
        <v xml:space="preserve"> </v>
      </c>
      <c r="AB109" s="1" t="str">
        <f t="shared" si="64"/>
        <v xml:space="preserve"> </v>
      </c>
      <c r="AC109" s="1">
        <f t="shared" si="65"/>
        <v>94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945</v>
      </c>
      <c r="AP109" t="s">
        <v>1239</v>
      </c>
      <c r="AQ109" s="22">
        <v>49.258499072662744</v>
      </c>
      <c r="AR109" s="21" t="e">
        <v>#VALUE!</v>
      </c>
      <c r="AS109">
        <v>12.396694214876035</v>
      </c>
      <c r="AT109">
        <v>-49.258499072662744</v>
      </c>
      <c r="AU109" t="e">
        <v>#VALUE!</v>
      </c>
      <c r="AV109" t="s">
        <v>2118</v>
      </c>
    </row>
    <row r="110" spans="1:48" x14ac:dyDescent="0.25">
      <c r="A110" s="14">
        <v>1.129999999999998E-9</v>
      </c>
      <c r="B110" t="s">
        <v>864</v>
      </c>
      <c r="C110" s="4">
        <v>5</v>
      </c>
      <c r="D110" s="4">
        <v>0</v>
      </c>
      <c r="E110" s="4">
        <v>2</v>
      </c>
      <c r="F110" s="4">
        <v>7</v>
      </c>
      <c r="G110" s="4">
        <v>15.5</v>
      </c>
      <c r="H110" s="4">
        <v>12.67</v>
      </c>
      <c r="I110" s="34">
        <v>2867.6786506573972</v>
      </c>
      <c r="J110" s="35" t="s">
        <v>1234</v>
      </c>
      <c r="K110" s="35" t="s">
        <v>1234</v>
      </c>
      <c r="L110" s="35">
        <v>12.549307447485678</v>
      </c>
      <c r="M110" s="35">
        <v>12.840829422132252</v>
      </c>
      <c r="N110" s="4" t="s">
        <v>119</v>
      </c>
      <c r="O110" s="4" t="s">
        <v>119</v>
      </c>
      <c r="P110" s="35">
        <v>5.4459352801894241</v>
      </c>
      <c r="Q110" s="36">
        <f t="shared" si="53"/>
        <v>71.428571429701435</v>
      </c>
      <c r="R110" s="36" t="str">
        <f t="shared" si="54"/>
        <v xml:space="preserve"> </v>
      </c>
      <c r="S110" s="37">
        <f t="shared" si="55"/>
        <v>0.22336227421603008</v>
      </c>
      <c r="T110" s="37" t="str">
        <f t="shared" si="56"/>
        <v/>
      </c>
      <c r="U110" s="37" t="str">
        <f t="shared" si="57"/>
        <v xml:space="preserve"> </v>
      </c>
      <c r="V110" s="37" t="str">
        <f t="shared" si="58"/>
        <v xml:space="preserve"> </v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>
        <f t="shared" si="65"/>
        <v>48</v>
      </c>
      <c r="AD110" s="1" t="str">
        <f t="shared" si="66"/>
        <v xml:space="preserve"> </v>
      </c>
      <c r="AE110" s="1">
        <f t="shared" si="67"/>
        <v>75</v>
      </c>
      <c r="AF110" s="1" t="str">
        <f t="shared" si="68"/>
        <v xml:space="preserve"> </v>
      </c>
      <c r="AG110" s="38">
        <f t="shared" si="69"/>
        <v>5.4459352813194242</v>
      </c>
      <c r="AH110" s="38" t="str">
        <f t="shared" si="70"/>
        <v xml:space="preserve"> </v>
      </c>
      <c r="AI110" s="1">
        <f t="shared" si="71"/>
        <v>26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864</v>
      </c>
      <c r="AP110" t="s">
        <v>1248</v>
      </c>
      <c r="AQ110" s="22" t="e">
        <v>#VALUE!</v>
      </c>
      <c r="AR110" s="21">
        <v>-5.0981124643297626</v>
      </c>
      <c r="AS110">
        <v>22.336227308603007</v>
      </c>
      <c r="AT110" t="e">
        <v>#VALUE!</v>
      </c>
      <c r="AU110">
        <v>5.0981124643297626</v>
      </c>
      <c r="AV110" t="s">
        <v>2119</v>
      </c>
    </row>
    <row r="111" spans="1:48" x14ac:dyDescent="0.25">
      <c r="A111" s="14">
        <v>1.1399999999999979E-9</v>
      </c>
      <c r="B111" t="s">
        <v>887</v>
      </c>
      <c r="C111" s="4">
        <v>8</v>
      </c>
      <c r="D111" s="4">
        <v>0</v>
      </c>
      <c r="E111" s="4">
        <v>0</v>
      </c>
      <c r="F111" s="4">
        <v>8</v>
      </c>
      <c r="G111" s="4">
        <v>66</v>
      </c>
      <c r="H111" s="4">
        <v>60.05</v>
      </c>
      <c r="I111" s="34">
        <v>5074.3354495651638</v>
      </c>
      <c r="J111" s="35">
        <v>9.2356198092894495</v>
      </c>
      <c r="K111" s="35">
        <v>8.9227340267459123</v>
      </c>
      <c r="L111" s="35" t="s">
        <v>1234</v>
      </c>
      <c r="M111" s="35" t="s">
        <v>1234</v>
      </c>
      <c r="N111" s="4">
        <v>6.5019999999999998</v>
      </c>
      <c r="O111" s="4">
        <v>3.8658146964856228</v>
      </c>
      <c r="P111" s="35">
        <v>3.250624479600333</v>
      </c>
      <c r="Q111" s="36">
        <f t="shared" si="53"/>
        <v>100.00000000113999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>
        <f t="shared" si="58"/>
        <v>-0.46274178375014241</v>
      </c>
      <c r="W111" s="37" t="str">
        <f t="shared" si="59"/>
        <v xml:space="preserve"> </v>
      </c>
      <c r="X111" s="37" t="str">
        <f t="shared" si="60"/>
        <v xml:space="preserve"> </v>
      </c>
      <c r="Y111" s="1" t="str">
        <f t="shared" si="61"/>
        <v xml:space="preserve"> </v>
      </c>
      <c r="Z111" s="1">
        <f t="shared" si="62"/>
        <v>16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>
        <f t="shared" si="67"/>
        <v>13</v>
      </c>
      <c r="AF111" s="1" t="str">
        <f t="shared" si="68"/>
        <v xml:space="preserve"> </v>
      </c>
      <c r="AG111" s="38">
        <f t="shared" si="69"/>
        <v>3.2506244807403331</v>
      </c>
      <c r="AH111" s="38" t="str">
        <f t="shared" si="70"/>
        <v xml:space="preserve"> </v>
      </c>
      <c r="AI111" s="1">
        <f t="shared" si="71"/>
        <v>63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887</v>
      </c>
      <c r="AP111" t="s">
        <v>1239</v>
      </c>
      <c r="AQ111" s="22">
        <v>46.274178375014245</v>
      </c>
      <c r="AR111" s="21" t="e">
        <v>#VALUE!</v>
      </c>
      <c r="AS111">
        <v>9.9084096586178347</v>
      </c>
      <c r="AT111">
        <v>-46.274178375014245</v>
      </c>
      <c r="AU111" t="e">
        <v>#VALUE!</v>
      </c>
      <c r="AV111" t="s">
        <v>2120</v>
      </c>
    </row>
    <row r="112" spans="1:48" x14ac:dyDescent="0.25">
      <c r="A112" s="14">
        <v>1.1499999999999979E-9</v>
      </c>
      <c r="B112" t="s">
        <v>885</v>
      </c>
      <c r="C112" s="4">
        <v>10</v>
      </c>
      <c r="D112" s="4">
        <v>0</v>
      </c>
      <c r="E112" s="4">
        <v>0</v>
      </c>
      <c r="F112" s="4">
        <v>10</v>
      </c>
      <c r="G112" s="4">
        <v>172.5</v>
      </c>
      <c r="H112" s="4">
        <v>144.74</v>
      </c>
      <c r="I112" s="34">
        <v>16338.157355622579</v>
      </c>
      <c r="J112" s="35">
        <v>16.066156066156065</v>
      </c>
      <c r="K112" s="35">
        <v>16.023469500719585</v>
      </c>
      <c r="L112" s="35" t="s">
        <v>1234</v>
      </c>
      <c r="M112" s="35" t="s">
        <v>1234</v>
      </c>
      <c r="N112" s="4">
        <v>9.0090000000000003</v>
      </c>
      <c r="O112" s="4">
        <v>46.25</v>
      </c>
      <c r="P112" s="35">
        <v>2.4091474367831971</v>
      </c>
      <c r="Q112" s="36">
        <f t="shared" si="53"/>
        <v>100.00000000115</v>
      </c>
      <c r="R112" s="36" t="str">
        <f t="shared" si="54"/>
        <v xml:space="preserve"> </v>
      </c>
      <c r="S112" s="37">
        <f t="shared" si="55"/>
        <v>0.19179218022972902</v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 xml:space="preserve"> </v>
      </c>
      <c r="X112" s="37" t="str">
        <f t="shared" si="60"/>
        <v xml:space="preserve"> </v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>
        <f t="shared" si="65"/>
        <v>59</v>
      </c>
      <c r="AD112" s="1" t="str">
        <f t="shared" si="66"/>
        <v xml:space="preserve"> </v>
      </c>
      <c r="AE112" s="1">
        <f t="shared" si="67"/>
        <v>12</v>
      </c>
      <c r="AF112" s="1" t="str">
        <f t="shared" si="68"/>
        <v xml:space="preserve"> </v>
      </c>
      <c r="AG112" s="38" t="str">
        <f t="shared" si="69"/>
        <v xml:space="preserve"> </v>
      </c>
      <c r="AH112" s="38" t="str">
        <f t="shared" si="70"/>
        <v xml:space="preserve"> </v>
      </c>
      <c r="AI112" s="1" t="str">
        <f t="shared" si="71"/>
        <v xml:space="preserve"> 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885</v>
      </c>
      <c r="AP112" t="s">
        <v>1239</v>
      </c>
      <c r="AQ112" s="22">
        <v>6.5393062043020311</v>
      </c>
      <c r="AR112" s="21" t="e">
        <v>#VALUE!</v>
      </c>
      <c r="AS112">
        <v>19.179217907972902</v>
      </c>
      <c r="AT112">
        <v>-6.5393062043020311</v>
      </c>
      <c r="AU112" t="e">
        <v>#VALUE!</v>
      </c>
      <c r="AV112" t="s">
        <v>2121</v>
      </c>
    </row>
    <row r="113" spans="1:48" x14ac:dyDescent="0.25">
      <c r="A113" s="14">
        <v>1.1599999999999979E-9</v>
      </c>
      <c r="B113" t="s">
        <v>896</v>
      </c>
      <c r="C113" s="4">
        <v>6</v>
      </c>
      <c r="D113" s="4">
        <v>0</v>
      </c>
      <c r="E113" s="4">
        <v>0</v>
      </c>
      <c r="F113" s="4">
        <v>6</v>
      </c>
      <c r="G113" s="4">
        <v>32.5</v>
      </c>
      <c r="H113" s="4">
        <v>24.13</v>
      </c>
      <c r="I113" s="34">
        <v>1281.2492955482012</v>
      </c>
      <c r="J113" s="35">
        <v>5.7425035697287008</v>
      </c>
      <c r="K113" s="35">
        <v>7.5453408380237645</v>
      </c>
      <c r="L113" s="35">
        <v>3.4530540806293017</v>
      </c>
      <c r="M113" s="35">
        <v>3.9600315741993679</v>
      </c>
      <c r="N113" s="4">
        <v>4.202</v>
      </c>
      <c r="O113" s="4" t="s">
        <v>119</v>
      </c>
      <c r="P113" s="35" t="s">
        <v>124</v>
      </c>
      <c r="Q113" s="36">
        <f t="shared" si="53"/>
        <v>100.00000000116</v>
      </c>
      <c r="R113" s="36" t="str">
        <f t="shared" si="54"/>
        <v xml:space="preserve"> </v>
      </c>
      <c r="S113" s="37">
        <f t="shared" si="55"/>
        <v>0.34687111595486131</v>
      </c>
      <c r="T113" s="37" t="str">
        <f t="shared" si="56"/>
        <v/>
      </c>
      <c r="U113" s="37" t="str">
        <f t="shared" si="57"/>
        <v/>
      </c>
      <c r="V113" s="37">
        <f t="shared" si="58"/>
        <v>-0.66594475645503592</v>
      </c>
      <c r="W113" s="37" t="str">
        <f t="shared" si="59"/>
        <v/>
      </c>
      <c r="X113" s="37">
        <f t="shared" si="60"/>
        <v>-0.7108131523352692</v>
      </c>
      <c r="Y113" s="1" t="str">
        <f t="shared" si="61"/>
        <v xml:space="preserve"> </v>
      </c>
      <c r="Z113" s="1">
        <f t="shared" si="62"/>
        <v>1</v>
      </c>
      <c r="AA113" s="1" t="str">
        <f t="shared" si="63"/>
        <v xml:space="preserve"> </v>
      </c>
      <c r="AB113" s="1">
        <f t="shared" si="64"/>
        <v>1</v>
      </c>
      <c r="AC113" s="1">
        <f t="shared" si="65"/>
        <v>21</v>
      </c>
      <c r="AD113" s="1" t="str">
        <f t="shared" si="66"/>
        <v xml:space="preserve"> </v>
      </c>
      <c r="AE113" s="1">
        <f t="shared" si="67"/>
        <v>11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896</v>
      </c>
      <c r="AP113" t="s">
        <v>1241</v>
      </c>
      <c r="AQ113" s="22">
        <v>66.594475645503593</v>
      </c>
      <c r="AR113" s="21">
        <v>71.081315233526922</v>
      </c>
      <c r="AS113">
        <v>34.687111479486134</v>
      </c>
      <c r="AT113">
        <v>-66.594475645503593</v>
      </c>
      <c r="AU113">
        <v>-71.081315233526922</v>
      </c>
      <c r="AV113" t="s">
        <v>2122</v>
      </c>
    </row>
    <row r="114" spans="1:48" x14ac:dyDescent="0.25">
      <c r="A114" s="14">
        <v>1.1699999999999978E-9</v>
      </c>
      <c r="B114" t="s">
        <v>1024</v>
      </c>
      <c r="C114" s="4">
        <v>4</v>
      </c>
      <c r="D114" s="4">
        <v>1</v>
      </c>
      <c r="E114" s="4">
        <v>4</v>
      </c>
      <c r="F114" s="4">
        <v>9</v>
      </c>
      <c r="G114" s="4">
        <v>37</v>
      </c>
      <c r="H114" s="4">
        <v>35.51</v>
      </c>
      <c r="I114" s="34">
        <v>6679.0271762935272</v>
      </c>
      <c r="J114" s="35">
        <v>10.997212759368225</v>
      </c>
      <c r="K114" s="35">
        <v>9.9328671328671323</v>
      </c>
      <c r="L114" s="35">
        <v>9.3825468877069849</v>
      </c>
      <c r="M114" s="35">
        <v>8.2467850905218327</v>
      </c>
      <c r="N114" s="4">
        <v>3.2290000000000001</v>
      </c>
      <c r="O114" s="4">
        <v>3.4935897435897432</v>
      </c>
      <c r="P114" s="35">
        <v>6.3362433117431713</v>
      </c>
      <c r="Q114" s="36" t="str">
        <f t="shared" si="53"/>
        <v xml:space="preserve"> 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-0.36026568516001845</v>
      </c>
      <c r="W114" s="37" t="str">
        <f t="shared" si="59"/>
        <v/>
      </c>
      <c r="X114" s="37">
        <f t="shared" si="60"/>
        <v>-0.21422917389465657</v>
      </c>
      <c r="Y114" s="1" t="str">
        <f t="shared" si="61"/>
        <v xml:space="preserve"> </v>
      </c>
      <c r="Z114" s="1">
        <f t="shared" si="62"/>
        <v>24</v>
      </c>
      <c r="AA114" s="1" t="str">
        <f t="shared" si="63"/>
        <v xml:space="preserve"> </v>
      </c>
      <c r="AB114" s="1">
        <f t="shared" si="64"/>
        <v>45</v>
      </c>
      <c r="AC114" s="1" t="str">
        <f t="shared" si="65"/>
        <v xml:space="preserve"> </v>
      </c>
      <c r="AD114" s="1" t="str">
        <f t="shared" si="66"/>
        <v xml:space="preserve"> </v>
      </c>
      <c r="AE114" s="1" t="str">
        <f t="shared" si="67"/>
        <v xml:space="preserve"> </v>
      </c>
      <c r="AF114" s="1" t="str">
        <f t="shared" si="68"/>
        <v xml:space="preserve"> </v>
      </c>
      <c r="AG114" s="38">
        <f t="shared" si="69"/>
        <v>6.3362433129131714</v>
      </c>
      <c r="AH114" s="38" t="str">
        <f t="shared" si="70"/>
        <v xml:space="preserve"> </v>
      </c>
      <c r="AI114" s="1">
        <f t="shared" si="71"/>
        <v>10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1024</v>
      </c>
      <c r="AP114" t="s">
        <v>1239</v>
      </c>
      <c r="AQ114" s="22">
        <v>36.026568516001845</v>
      </c>
      <c r="AR114" s="21">
        <v>21.422917389465656</v>
      </c>
      <c r="AS114">
        <v>4.1960011264432717</v>
      </c>
      <c r="AT114">
        <v>-36.026568516001845</v>
      </c>
      <c r="AU114">
        <v>-21.422917389465656</v>
      </c>
      <c r="AV114" t="s">
        <v>2123</v>
      </c>
    </row>
    <row r="115" spans="1:48" x14ac:dyDescent="0.25">
      <c r="A115" s="14">
        <v>1.1799999999999978E-9</v>
      </c>
      <c r="B115" t="s">
        <v>1008</v>
      </c>
      <c r="C115" s="4">
        <v>10</v>
      </c>
      <c r="D115" s="4">
        <v>1</v>
      </c>
      <c r="E115" s="4">
        <v>1</v>
      </c>
      <c r="F115" s="4">
        <v>12</v>
      </c>
      <c r="G115" s="4">
        <v>16.5</v>
      </c>
      <c r="H115" s="4">
        <v>14.52</v>
      </c>
      <c r="I115" s="34">
        <v>1615.2930368583</v>
      </c>
      <c r="J115" s="35">
        <v>12.201680672268909</v>
      </c>
      <c r="K115" s="35">
        <v>9.2484076433121007</v>
      </c>
      <c r="L115" s="35">
        <v>32.003621977642915</v>
      </c>
      <c r="M115" s="35">
        <v>27.030855935829852</v>
      </c>
      <c r="N115" s="4">
        <v>1.19</v>
      </c>
      <c r="O115" s="4">
        <v>-63.697376449054296</v>
      </c>
      <c r="P115" s="35">
        <v>2.1900826446280992</v>
      </c>
      <c r="Q115" s="36">
        <f t="shared" si="53"/>
        <v>83.333333334513327</v>
      </c>
      <c r="R115" s="36" t="str">
        <f t="shared" si="54"/>
        <v xml:space="preserve"> </v>
      </c>
      <c r="S115" s="37">
        <f t="shared" si="55"/>
        <v>0.13636363754363645</v>
      </c>
      <c r="T115" s="37" t="str">
        <f t="shared" si="56"/>
        <v/>
      </c>
      <c r="U115" s="37" t="str">
        <f t="shared" si="57"/>
        <v/>
      </c>
      <c r="V115" s="37">
        <f t="shared" si="58"/>
        <v>-0.2901988898850193</v>
      </c>
      <c r="W115" s="37" t="str">
        <f t="shared" si="59"/>
        <v/>
      </c>
      <c r="X115" s="37" t="str">
        <f t="shared" si="60"/>
        <v/>
      </c>
      <c r="Y115" s="1" t="str">
        <f t="shared" si="61"/>
        <v xml:space="preserve"> </v>
      </c>
      <c r="Z115" s="1">
        <f t="shared" si="62"/>
        <v>30</v>
      </c>
      <c r="AA115" s="1" t="str">
        <f t="shared" si="63"/>
        <v xml:space="preserve"> </v>
      </c>
      <c r="AB115" s="1" t="str">
        <f t="shared" si="64"/>
        <v xml:space="preserve"> </v>
      </c>
      <c r="AC115" s="1">
        <f t="shared" si="65"/>
        <v>83</v>
      </c>
      <c r="AD115" s="1" t="str">
        <f t="shared" si="66"/>
        <v xml:space="preserve"> </v>
      </c>
      <c r="AE115" s="1">
        <f t="shared" si="67"/>
        <v>43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>
        <f t="shared" si="74"/>
        <v>-63.697376447874298</v>
      </c>
      <c r="AM115" s="1" t="str">
        <f t="shared" si="75"/>
        <v xml:space="preserve"> </v>
      </c>
      <c r="AN115" s="1">
        <f t="shared" si="76"/>
        <v>4</v>
      </c>
      <c r="AO115" t="s">
        <v>1008</v>
      </c>
      <c r="AP115" t="s">
        <v>1248</v>
      </c>
      <c r="AQ115" s="22">
        <v>29.019888988501929</v>
      </c>
      <c r="AR115" s="21">
        <v>-168.02437313352385</v>
      </c>
      <c r="AS115">
        <v>13.636363636363647</v>
      </c>
      <c r="AT115">
        <v>-29.019888988501929</v>
      </c>
      <c r="AU115">
        <v>168.02437313352385</v>
      </c>
      <c r="AV115" t="s">
        <v>2124</v>
      </c>
    </row>
    <row r="116" spans="1:48" x14ac:dyDescent="0.25">
      <c r="A116" s="14">
        <v>1.1899999999999978E-9</v>
      </c>
      <c r="B116" t="s">
        <v>1054</v>
      </c>
      <c r="C116" s="4">
        <v>4</v>
      </c>
      <c r="D116" s="4">
        <v>1</v>
      </c>
      <c r="E116" s="4">
        <v>9</v>
      </c>
      <c r="F116" s="4">
        <v>14</v>
      </c>
      <c r="G116" s="4">
        <v>5.5966997146606445</v>
      </c>
      <c r="H116" s="4">
        <v>4.34</v>
      </c>
      <c r="I116" s="34">
        <v>1628.1275051724879</v>
      </c>
      <c r="J116" s="35">
        <v>14.701349669228623</v>
      </c>
      <c r="K116" s="35">
        <v>7.5945545301345607</v>
      </c>
      <c r="L116" s="35">
        <v>3.5175124362544192</v>
      </c>
      <c r="M116" s="35">
        <v>2.0650464617583988</v>
      </c>
      <c r="N116" s="4">
        <v>0.23300000000000001</v>
      </c>
      <c r="O116" s="4" t="s">
        <v>119</v>
      </c>
      <c r="P116" s="35" t="s">
        <v>124</v>
      </c>
      <c r="Q116" s="36" t="str">
        <f t="shared" si="53"/>
        <v xml:space="preserve"> </v>
      </c>
      <c r="R116" s="36" t="str">
        <f t="shared" si="54"/>
        <v xml:space="preserve"> </v>
      </c>
      <c r="S116" s="37">
        <f t="shared" si="55"/>
        <v>0.28956214742517161</v>
      </c>
      <c r="T116" s="37" t="str">
        <f t="shared" si="56"/>
        <v/>
      </c>
      <c r="U116" s="37" t="str">
        <f t="shared" si="57"/>
        <v/>
      </c>
      <c r="V116" s="37">
        <f t="shared" si="58"/>
        <v>-0.14478713255273379</v>
      </c>
      <c r="W116" s="37" t="str">
        <f t="shared" si="59"/>
        <v/>
      </c>
      <c r="X116" s="37">
        <f t="shared" si="60"/>
        <v>-0.70541488511048178</v>
      </c>
      <c r="Y116" s="1" t="str">
        <f t="shared" si="61"/>
        <v xml:space="preserve"> </v>
      </c>
      <c r="Z116" s="1">
        <f t="shared" si="62"/>
        <v>45</v>
      </c>
      <c r="AA116" s="1" t="str">
        <f t="shared" si="63"/>
        <v xml:space="preserve"> </v>
      </c>
      <c r="AB116" s="1">
        <f t="shared" si="64"/>
        <v>3</v>
      </c>
      <c r="AC116" s="1">
        <f t="shared" si="65"/>
        <v>34</v>
      </c>
      <c r="AD116" s="1" t="str">
        <f t="shared" si="66"/>
        <v xml:space="preserve"> </v>
      </c>
      <c r="AE116" s="1" t="str">
        <f t="shared" si="67"/>
        <v xml:space="preserve"> 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1054</v>
      </c>
      <c r="AP116" t="s">
        <v>1241</v>
      </c>
      <c r="AQ116" s="22">
        <v>14.478713255273378</v>
      </c>
      <c r="AR116" s="21">
        <v>70.541488511048172</v>
      </c>
      <c r="AS116">
        <v>28.956214623517162</v>
      </c>
      <c r="AT116">
        <v>-14.478713255273378</v>
      </c>
      <c r="AU116">
        <v>-70.541488511048172</v>
      </c>
      <c r="AV116" t="s">
        <v>2125</v>
      </c>
    </row>
    <row r="117" spans="1:48" x14ac:dyDescent="0.25">
      <c r="A117" s="14">
        <v>1.1999999999999977E-9</v>
      </c>
      <c r="B117" t="s">
        <v>998</v>
      </c>
      <c r="C117" s="4">
        <v>0</v>
      </c>
      <c r="D117" s="4">
        <v>6</v>
      </c>
      <c r="E117" s="4">
        <v>16</v>
      </c>
      <c r="F117" s="4">
        <v>22</v>
      </c>
      <c r="G117" s="4">
        <v>28</v>
      </c>
      <c r="H117" s="4">
        <v>26.15</v>
      </c>
      <c r="I117" s="34">
        <v>15150.834846177117</v>
      </c>
      <c r="J117" s="35" t="s">
        <v>1234</v>
      </c>
      <c r="K117" s="35">
        <v>20.350194552529182</v>
      </c>
      <c r="L117" s="35">
        <v>26.394746833103934</v>
      </c>
      <c r="M117" s="35">
        <v>7.5177374800637962</v>
      </c>
      <c r="N117" s="4">
        <v>-1.0840000000000001</v>
      </c>
      <c r="O117" s="4" t="s">
        <v>119</v>
      </c>
      <c r="P117" s="35">
        <v>3.4378585086042071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 xml:space="preserve"> </v>
      </c>
      <c r="V117" s="37" t="str">
        <f t="shared" si="58"/>
        <v xml:space="preserve"> </v>
      </c>
      <c r="W117" s="37" t="str">
        <f t="shared" si="59"/>
        <v/>
      </c>
      <c r="X117" s="37" t="str">
        <f t="shared" si="60"/>
        <v/>
      </c>
      <c r="Y117" s="1" t="str">
        <f t="shared" si="61"/>
        <v xml:space="preserve"> </v>
      </c>
      <c r="Z117" s="1" t="str">
        <f t="shared" si="62"/>
        <v xml:space="preserve"> 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3.4378585098042072</v>
      </c>
      <c r="AH117" s="38" t="str">
        <f t="shared" si="70"/>
        <v xml:space="preserve"> </v>
      </c>
      <c r="AI117" s="1">
        <f t="shared" si="71"/>
        <v>60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998</v>
      </c>
      <c r="AP117" t="s">
        <v>1291</v>
      </c>
      <c r="AQ117" s="22" t="e">
        <v>#VALUE!</v>
      </c>
      <c r="AR117" s="21">
        <v>-121.05108849563351</v>
      </c>
      <c r="AS117">
        <v>7.074569789674956</v>
      </c>
      <c r="AT117" t="e">
        <v>#VALUE!</v>
      </c>
      <c r="AU117">
        <v>121.05108849563351</v>
      </c>
      <c r="AV117" t="s">
        <v>2126</v>
      </c>
    </row>
    <row r="118" spans="1:48" x14ac:dyDescent="0.25">
      <c r="A118" s="14">
        <v>1.2099999999999977E-9</v>
      </c>
      <c r="B118" t="s">
        <v>876</v>
      </c>
      <c r="C118" s="4">
        <v>3</v>
      </c>
      <c r="D118" s="4">
        <v>1</v>
      </c>
      <c r="E118" s="4">
        <v>7</v>
      </c>
      <c r="F118" s="4">
        <v>11</v>
      </c>
      <c r="G118" s="4">
        <v>32</v>
      </c>
      <c r="H118" s="4">
        <v>31.13</v>
      </c>
      <c r="I118" s="34">
        <v>4289.4250958879329</v>
      </c>
      <c r="J118" s="35" t="s">
        <v>1234</v>
      </c>
      <c r="K118" s="35" t="s">
        <v>1234</v>
      </c>
      <c r="L118" s="35">
        <v>19.912755261106781</v>
      </c>
      <c r="M118" s="35">
        <v>17.134852448021462</v>
      </c>
      <c r="N118" s="4">
        <v>-0.10400000000000001</v>
      </c>
      <c r="O118" s="4" t="s">
        <v>119</v>
      </c>
      <c r="P118" s="35">
        <v>2.3546418246064889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 xml:space="preserve"> </v>
      </c>
      <c r="V118" s="37" t="str">
        <f t="shared" si="58"/>
        <v xml:space="preserve"> </v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 t="str">
        <f t="shared" si="69"/>
        <v xml:space="preserve"> </v>
      </c>
      <c r="AH118" s="38" t="str">
        <f t="shared" si="70"/>
        <v xml:space="preserve"> </v>
      </c>
      <c r="AI118" s="1" t="str">
        <f t="shared" si="71"/>
        <v xml:space="preserve"> 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876</v>
      </c>
      <c r="AP118" t="s">
        <v>1246</v>
      </c>
      <c r="AQ118" s="22" t="e">
        <v>#VALUE!</v>
      </c>
      <c r="AR118" s="21">
        <v>-66.765616402662715</v>
      </c>
      <c r="AS118">
        <v>2.7947317699967833</v>
      </c>
      <c r="AT118" t="e">
        <v>#VALUE!</v>
      </c>
      <c r="AU118">
        <v>66.765616402662715</v>
      </c>
      <c r="AV118" t="s">
        <v>2127</v>
      </c>
    </row>
    <row r="119" spans="1:48" x14ac:dyDescent="0.25">
      <c r="A119" s="14">
        <v>1.2199999999999976E-9</v>
      </c>
      <c r="B119" t="s">
        <v>972</v>
      </c>
      <c r="C119" s="4">
        <v>3</v>
      </c>
      <c r="D119" s="4">
        <v>1</v>
      </c>
      <c r="E119" s="4">
        <v>16</v>
      </c>
      <c r="F119" s="4">
        <v>20</v>
      </c>
      <c r="G119" s="4">
        <v>15</v>
      </c>
      <c r="H119" s="4">
        <v>13.25</v>
      </c>
      <c r="I119" s="34">
        <v>4488.6773863779999</v>
      </c>
      <c r="J119" s="35">
        <v>19.286754002911206</v>
      </c>
      <c r="K119" s="35">
        <v>17.457180500658762</v>
      </c>
      <c r="L119" s="35">
        <v>13.402898772435407</v>
      </c>
      <c r="M119" s="35">
        <v>13.777922051702722</v>
      </c>
      <c r="N119" s="4">
        <v>0.68700000000000006</v>
      </c>
      <c r="O119" s="4">
        <v>-47.55725190839695</v>
      </c>
      <c r="P119" s="35">
        <v>3.6830188679245279</v>
      </c>
      <c r="Q119" s="36" t="str">
        <f t="shared" si="53"/>
        <v xml:space="preserve"> </v>
      </c>
      <c r="R119" s="36" t="str">
        <f t="shared" si="54"/>
        <v xml:space="preserve"> </v>
      </c>
      <c r="S119" s="37">
        <f t="shared" si="55"/>
        <v>0.13207547291811317</v>
      </c>
      <c r="T119" s="37" t="str">
        <f t="shared" si="56"/>
        <v/>
      </c>
      <c r="U119" s="37" t="str">
        <f t="shared" si="57"/>
        <v/>
      </c>
      <c r="V119" s="37" t="str">
        <f t="shared" si="58"/>
        <v/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>
        <f t="shared" si="65"/>
        <v>88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>
        <f t="shared" si="69"/>
        <v>3.683018869144528</v>
      </c>
      <c r="AH119" s="38" t="str">
        <f t="shared" si="70"/>
        <v xml:space="preserve"> </v>
      </c>
      <c r="AI119" s="1">
        <f t="shared" si="71"/>
        <v>55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972</v>
      </c>
      <c r="AP119" t="s">
        <v>1291</v>
      </c>
      <c r="AQ119" s="22">
        <v>-12.195686557295415</v>
      </c>
      <c r="AR119" s="21">
        <v>-12.246780822607729</v>
      </c>
      <c r="AS119">
        <v>13.207547169811317</v>
      </c>
      <c r="AT119">
        <v>12.195686557295415</v>
      </c>
      <c r="AU119">
        <v>12.246780822607729</v>
      </c>
      <c r="AV119" t="s">
        <v>2128</v>
      </c>
    </row>
    <row r="120" spans="1:48" x14ac:dyDescent="0.25">
      <c r="A120" s="14">
        <v>1.2299999999999976E-9</v>
      </c>
      <c r="B120" t="s">
        <v>1049</v>
      </c>
      <c r="C120" s="4">
        <v>7</v>
      </c>
      <c r="D120" s="4">
        <v>0</v>
      </c>
      <c r="E120" s="4">
        <v>1</v>
      </c>
      <c r="F120" s="4">
        <v>8</v>
      </c>
      <c r="G120" s="4">
        <v>29.5</v>
      </c>
      <c r="H120" s="4">
        <v>23.5</v>
      </c>
      <c r="I120" s="34">
        <v>1094.4969544903968</v>
      </c>
      <c r="J120" s="35">
        <v>12.961391459335474</v>
      </c>
      <c r="K120" s="35">
        <v>11.70851460859039</v>
      </c>
      <c r="L120" s="35">
        <v>8.0053117178668227</v>
      </c>
      <c r="M120" s="35">
        <v>7.3752996020466171</v>
      </c>
      <c r="N120" s="4">
        <v>1.431</v>
      </c>
      <c r="O120" s="4">
        <v>46.020408163265316</v>
      </c>
      <c r="P120" s="35">
        <v>3.3537710017346325</v>
      </c>
      <c r="Q120" s="36">
        <f t="shared" si="53"/>
        <v>87.500000001230006</v>
      </c>
      <c r="R120" s="36" t="str">
        <f t="shared" si="54"/>
        <v xml:space="preserve"> </v>
      </c>
      <c r="S120" s="37">
        <f t="shared" si="55"/>
        <v>0.25531915016617013</v>
      </c>
      <c r="T120" s="37" t="str">
        <f t="shared" si="56"/>
        <v/>
      </c>
      <c r="U120" s="37" t="str">
        <f t="shared" si="57"/>
        <v/>
      </c>
      <c r="V120" s="37">
        <f t="shared" si="58"/>
        <v>-0.2460046862740588</v>
      </c>
      <c r="W120" s="37" t="str">
        <f t="shared" si="59"/>
        <v/>
      </c>
      <c r="X120" s="37">
        <f t="shared" si="60"/>
        <v>-0.32957005415868423</v>
      </c>
      <c r="Y120" s="1" t="str">
        <f t="shared" si="61"/>
        <v xml:space="preserve"> </v>
      </c>
      <c r="Z120" s="1">
        <f t="shared" si="62"/>
        <v>33</v>
      </c>
      <c r="AA120" s="1" t="str">
        <f t="shared" si="63"/>
        <v xml:space="preserve"> </v>
      </c>
      <c r="AB120" s="1">
        <f t="shared" si="64"/>
        <v>33</v>
      </c>
      <c r="AC120" s="1">
        <f t="shared" si="65"/>
        <v>40</v>
      </c>
      <c r="AD120" s="1" t="str">
        <f t="shared" si="66"/>
        <v xml:space="preserve"> </v>
      </c>
      <c r="AE120" s="1">
        <f t="shared" si="67"/>
        <v>32</v>
      </c>
      <c r="AF120" s="1" t="str">
        <f t="shared" si="68"/>
        <v xml:space="preserve"> </v>
      </c>
      <c r="AG120" s="38">
        <f t="shared" si="69"/>
        <v>3.3537710029646326</v>
      </c>
      <c r="AH120" s="38" t="str">
        <f t="shared" si="70"/>
        <v xml:space="preserve"> </v>
      </c>
      <c r="AI120" s="1">
        <f t="shared" si="71"/>
        <v>61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1049</v>
      </c>
      <c r="AP120" t="s">
        <v>1241</v>
      </c>
      <c r="AQ120" s="22">
        <v>24.600468627405881</v>
      </c>
      <c r="AR120" s="21">
        <v>32.957005415868423</v>
      </c>
      <c r="AS120">
        <v>25.531914893617014</v>
      </c>
      <c r="AT120">
        <v>-24.600468627405881</v>
      </c>
      <c r="AU120">
        <v>-32.957005415868423</v>
      </c>
      <c r="AV120" t="s">
        <v>2129</v>
      </c>
    </row>
    <row r="121" spans="1:48" x14ac:dyDescent="0.25">
      <c r="A121" s="14">
        <v>1.2399999999999976E-9</v>
      </c>
      <c r="B121" t="s">
        <v>865</v>
      </c>
      <c r="C121" s="4">
        <v>6</v>
      </c>
      <c r="D121" s="4">
        <v>0</v>
      </c>
      <c r="E121" s="4">
        <v>2</v>
      </c>
      <c r="F121" s="4">
        <v>8</v>
      </c>
      <c r="G121" s="4">
        <v>9</v>
      </c>
      <c r="H121" s="4">
        <v>6.97</v>
      </c>
      <c r="I121" s="34">
        <v>6622.5686107912325</v>
      </c>
      <c r="J121" s="35" t="s">
        <v>1234</v>
      </c>
      <c r="K121" s="35" t="s">
        <v>1234</v>
      </c>
      <c r="L121" s="35" t="s">
        <v>1234</v>
      </c>
      <c r="M121" s="35" t="s">
        <v>1234</v>
      </c>
      <c r="N121" s="4">
        <v>-0.01</v>
      </c>
      <c r="O121" s="4">
        <v>50</v>
      </c>
      <c r="P121" s="35" t="s">
        <v>124</v>
      </c>
      <c r="Q121" s="36">
        <f t="shared" si="53"/>
        <v>75.000000001239997</v>
      </c>
      <c r="R121" s="36" t="str">
        <f t="shared" si="54"/>
        <v xml:space="preserve"> </v>
      </c>
      <c r="S121" s="37">
        <f t="shared" si="55"/>
        <v>0.29124820783971306</v>
      </c>
      <c r="T121" s="37" t="str">
        <f t="shared" si="56"/>
        <v/>
      </c>
      <c r="U121" s="37" t="str">
        <f t="shared" si="57"/>
        <v xml:space="preserve"> </v>
      </c>
      <c r="V121" s="37" t="str">
        <f t="shared" si="58"/>
        <v xml:space="preserve"> </v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>
        <f t="shared" si="65"/>
        <v>33</v>
      </c>
      <c r="AD121" s="1" t="str">
        <f t="shared" si="66"/>
        <v xml:space="preserve"> </v>
      </c>
      <c r="AE121" s="1">
        <f t="shared" si="67"/>
        <v>67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865</v>
      </c>
      <c r="AP121" t="s">
        <v>1241</v>
      </c>
      <c r="AQ121" s="22" t="e">
        <v>#VALUE!</v>
      </c>
      <c r="AR121" s="21" t="e">
        <v>#VALUE!</v>
      </c>
      <c r="AS121">
        <v>29.124820659971306</v>
      </c>
      <c r="AT121" t="e">
        <v>#VALUE!</v>
      </c>
      <c r="AU121" t="e">
        <v>#VALUE!</v>
      </c>
      <c r="AV121" t="s">
        <v>2130</v>
      </c>
    </row>
    <row r="122" spans="1:48" x14ac:dyDescent="0.25">
      <c r="A122" s="14">
        <v>1.2499999999999975E-9</v>
      </c>
      <c r="B122" t="s">
        <v>1217</v>
      </c>
      <c r="C122" s="4">
        <v>10</v>
      </c>
      <c r="D122" s="4">
        <v>0</v>
      </c>
      <c r="E122" s="4">
        <v>0</v>
      </c>
      <c r="F122" s="4">
        <v>10</v>
      </c>
      <c r="G122" s="4">
        <v>44</v>
      </c>
      <c r="H122" s="4">
        <v>36.840000000000003</v>
      </c>
      <c r="I122" s="34">
        <v>1158.6486833219312</v>
      </c>
      <c r="J122" s="35">
        <v>32.659574468085104</v>
      </c>
      <c r="K122" s="35">
        <v>28.536018590240129</v>
      </c>
      <c r="L122" s="35">
        <v>18.670607798165136</v>
      </c>
      <c r="M122" s="35">
        <v>16.381021853744919</v>
      </c>
      <c r="N122" s="4">
        <v>1.1280000000000001</v>
      </c>
      <c r="O122" s="4">
        <v>39.603960396039611</v>
      </c>
      <c r="P122" s="35">
        <v>1.3572204125950054</v>
      </c>
      <c r="Q122" s="36">
        <f t="shared" si="53"/>
        <v>100.00000000125</v>
      </c>
      <c r="R122" s="36" t="str">
        <f t="shared" si="54"/>
        <v xml:space="preserve"> </v>
      </c>
      <c r="S122" s="37">
        <f t="shared" si="55"/>
        <v>0.19435396433360463</v>
      </c>
      <c r="T122" s="37" t="str">
        <f t="shared" si="56"/>
        <v/>
      </c>
      <c r="U122" s="37" t="str">
        <f t="shared" si="57"/>
        <v/>
      </c>
      <c r="V122" s="37" t="str">
        <f t="shared" si="58"/>
        <v/>
      </c>
      <c r="W122" s="37" t="str">
        <f t="shared" si="59"/>
        <v/>
      </c>
      <c r="X122" s="37" t="str">
        <f t="shared" si="60"/>
        <v/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>
        <f t="shared" si="65"/>
        <v>58</v>
      </c>
      <c r="AD122" s="1" t="str">
        <f t="shared" si="66"/>
        <v xml:space="preserve"> </v>
      </c>
      <c r="AE122" s="1">
        <f t="shared" si="67"/>
        <v>10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1217</v>
      </c>
      <c r="AP122" t="s">
        <v>1235</v>
      </c>
      <c r="AQ122" s="22">
        <v>-89.988599406765317</v>
      </c>
      <c r="AR122" s="21">
        <v>-56.362862760374767</v>
      </c>
      <c r="AS122">
        <v>19.435396308360463</v>
      </c>
      <c r="AT122">
        <v>89.988599406765317</v>
      </c>
      <c r="AU122">
        <v>56.362862760374767</v>
      </c>
      <c r="AV122" t="s">
        <v>2131</v>
      </c>
    </row>
    <row r="123" spans="1:48" x14ac:dyDescent="0.25">
      <c r="A123" s="14">
        <v>1.2599999999999975E-9</v>
      </c>
      <c r="B123" t="s">
        <v>1035</v>
      </c>
      <c r="C123" s="4">
        <v>14</v>
      </c>
      <c r="D123" s="4">
        <v>0</v>
      </c>
      <c r="E123" s="4">
        <v>3</v>
      </c>
      <c r="F123" s="4">
        <v>17</v>
      </c>
      <c r="G123" s="4">
        <v>16.709499359130859</v>
      </c>
      <c r="H123" s="4">
        <v>9.02</v>
      </c>
      <c r="I123" s="34">
        <v>8957.9753602254314</v>
      </c>
      <c r="J123" s="35">
        <v>9.7381907618747121</v>
      </c>
      <c r="K123" s="35">
        <v>7.9984465695847353</v>
      </c>
      <c r="L123" s="35">
        <v>4.6545503565128445</v>
      </c>
      <c r="M123" s="35">
        <v>3.9445370497595444</v>
      </c>
      <c r="N123" s="4">
        <v>0.73099999999999998</v>
      </c>
      <c r="O123" s="4">
        <v>114.99999999999997</v>
      </c>
      <c r="P123" s="35">
        <v>1.6857205896314127</v>
      </c>
      <c r="Q123" s="36">
        <f t="shared" si="53"/>
        <v>82.3529411777306</v>
      </c>
      <c r="R123" s="36" t="str">
        <f t="shared" si="54"/>
        <v xml:space="preserve"> </v>
      </c>
      <c r="S123" s="37">
        <f t="shared" si="55"/>
        <v>0.85249438697295565</v>
      </c>
      <c r="T123" s="37" t="str">
        <f t="shared" si="56"/>
        <v/>
      </c>
      <c r="U123" s="37" t="str">
        <f t="shared" si="57"/>
        <v/>
      </c>
      <c r="V123" s="37">
        <f t="shared" si="58"/>
        <v>-0.43350602273999705</v>
      </c>
      <c r="W123" s="37" t="str">
        <f t="shared" si="59"/>
        <v/>
      </c>
      <c r="X123" s="37">
        <f t="shared" si="60"/>
        <v>-0.61019007711243545</v>
      </c>
      <c r="Y123" s="1" t="str">
        <f t="shared" si="61"/>
        <v xml:space="preserve"> </v>
      </c>
      <c r="Z123" s="1">
        <f t="shared" si="62"/>
        <v>19</v>
      </c>
      <c r="AA123" s="1" t="str">
        <f t="shared" si="63"/>
        <v xml:space="preserve"> </v>
      </c>
      <c r="AB123" s="1">
        <f t="shared" si="64"/>
        <v>12</v>
      </c>
      <c r="AC123" s="1">
        <f t="shared" si="65"/>
        <v>3</v>
      </c>
      <c r="AD123" s="1" t="str">
        <f t="shared" si="66"/>
        <v xml:space="preserve"> </v>
      </c>
      <c r="AE123" s="1">
        <f t="shared" si="67"/>
        <v>48</v>
      </c>
      <c r="AF123" s="1" t="str">
        <f t="shared" si="68"/>
        <v xml:space="preserve"> </v>
      </c>
      <c r="AG123" s="38" t="str">
        <f t="shared" si="69"/>
        <v xml:space="preserve"> </v>
      </c>
      <c r="AH123" s="38" t="str">
        <f t="shared" si="70"/>
        <v xml:space="preserve"> </v>
      </c>
      <c r="AI123" s="1" t="str">
        <f t="shared" si="71"/>
        <v xml:space="preserve"> 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1035</v>
      </c>
      <c r="AP123" t="s">
        <v>1241</v>
      </c>
      <c r="AQ123" s="22">
        <v>43.350602273999705</v>
      </c>
      <c r="AR123" s="21">
        <v>61.019007711243546</v>
      </c>
      <c r="AS123">
        <v>85.24943857129557</v>
      </c>
      <c r="AT123">
        <v>-43.350602273999705</v>
      </c>
      <c r="AU123">
        <v>-61.019007711243546</v>
      </c>
      <c r="AV123" t="s">
        <v>2132</v>
      </c>
    </row>
    <row r="124" spans="1:48" x14ac:dyDescent="0.25">
      <c r="A124" s="14">
        <v>1.2699999999999975E-9</v>
      </c>
      <c r="B124" t="s">
        <v>984</v>
      </c>
      <c r="C124" s="4">
        <v>14</v>
      </c>
      <c r="D124" s="4">
        <v>0</v>
      </c>
      <c r="E124" s="4">
        <v>4</v>
      </c>
      <c r="F124" s="4">
        <v>18</v>
      </c>
      <c r="G124" s="4">
        <v>27</v>
      </c>
      <c r="H124" s="4">
        <v>25.65</v>
      </c>
      <c r="I124" s="34">
        <v>4334.9266011701211</v>
      </c>
      <c r="J124" s="35">
        <v>21.076417419884962</v>
      </c>
      <c r="K124" s="35">
        <v>15.461121157323689</v>
      </c>
      <c r="L124" s="35">
        <v>9.9595044913695592</v>
      </c>
      <c r="M124" s="35">
        <v>9.9357180290831479</v>
      </c>
      <c r="N124" s="4">
        <v>1.2170000000000001</v>
      </c>
      <c r="O124" s="4">
        <v>-41.207729468599027</v>
      </c>
      <c r="P124" s="35">
        <v>7.5984405458089679</v>
      </c>
      <c r="Q124" s="36">
        <f t="shared" si="53"/>
        <v>77.777777779047767</v>
      </c>
      <c r="R124" s="36" t="str">
        <f t="shared" si="54"/>
        <v xml:space="preserve"> </v>
      </c>
      <c r="S124" s="37" t="str">
        <f t="shared" si="55"/>
        <v/>
      </c>
      <c r="T124" s="37" t="str">
        <f t="shared" si="56"/>
        <v/>
      </c>
      <c r="U124" s="37" t="str">
        <f t="shared" si="57"/>
        <v/>
      </c>
      <c r="V124" s="37" t="str">
        <f t="shared" si="58"/>
        <v/>
      </c>
      <c r="W124" s="37" t="str">
        <f t="shared" si="59"/>
        <v/>
      </c>
      <c r="X124" s="37">
        <f t="shared" si="60"/>
        <v>-0.16591004921735941</v>
      </c>
      <c r="Y124" s="1" t="str">
        <f t="shared" si="61"/>
        <v xml:space="preserve"> </v>
      </c>
      <c r="Z124" s="1" t="str">
        <f t="shared" si="62"/>
        <v xml:space="preserve"> </v>
      </c>
      <c r="AA124" s="1" t="str">
        <f t="shared" si="63"/>
        <v xml:space="preserve"> </v>
      </c>
      <c r="AB124" s="1">
        <f t="shared" si="64"/>
        <v>51</v>
      </c>
      <c r="AC124" s="1" t="str">
        <f t="shared" si="65"/>
        <v xml:space="preserve"> </v>
      </c>
      <c r="AD124" s="1" t="str">
        <f t="shared" si="66"/>
        <v xml:space="preserve"> </v>
      </c>
      <c r="AE124" s="1">
        <f t="shared" si="67"/>
        <v>58</v>
      </c>
      <c r="AF124" s="1" t="str">
        <f t="shared" si="68"/>
        <v xml:space="preserve"> </v>
      </c>
      <c r="AG124" s="38">
        <f t="shared" si="69"/>
        <v>7.598440547078968</v>
      </c>
      <c r="AH124" s="38" t="str">
        <f t="shared" si="70"/>
        <v xml:space="preserve"> </v>
      </c>
      <c r="AI124" s="1">
        <f t="shared" si="71"/>
        <v>4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984</v>
      </c>
      <c r="AP124" t="s">
        <v>1291</v>
      </c>
      <c r="AQ124" s="22">
        <v>-22.606589073267646</v>
      </c>
      <c r="AR124" s="21">
        <v>16.591004921735941</v>
      </c>
      <c r="AS124">
        <v>5.2631578947368585</v>
      </c>
      <c r="AT124">
        <v>22.606589073267646</v>
      </c>
      <c r="AU124">
        <v>-16.591004921735941</v>
      </c>
      <c r="AV124" t="s">
        <v>2133</v>
      </c>
    </row>
    <row r="125" spans="1:48" x14ac:dyDescent="0.25">
      <c r="A125" s="14">
        <v>1.2799999999999974E-9</v>
      </c>
      <c r="B125" t="s">
        <v>901</v>
      </c>
      <c r="C125" s="4">
        <v>12</v>
      </c>
      <c r="D125" s="4">
        <v>0</v>
      </c>
      <c r="E125" s="4">
        <v>2</v>
      </c>
      <c r="F125" s="4">
        <v>14</v>
      </c>
      <c r="G125" s="4">
        <v>76</v>
      </c>
      <c r="H125" s="4">
        <v>51.35</v>
      </c>
      <c r="I125" s="34">
        <v>11146.267473209296</v>
      </c>
      <c r="J125" s="35">
        <v>12.094541775477255</v>
      </c>
      <c r="K125" s="35">
        <v>10.231156377224412</v>
      </c>
      <c r="L125" s="35">
        <v>6.3046430900843022</v>
      </c>
      <c r="M125" s="35">
        <v>5.562895992947432</v>
      </c>
      <c r="N125" s="4">
        <v>3.351</v>
      </c>
      <c r="O125" s="4">
        <v>22.299270072992691</v>
      </c>
      <c r="P125" s="35">
        <v>1.7569136967793644</v>
      </c>
      <c r="Q125" s="36">
        <f t="shared" si="53"/>
        <v>85.714285715565708</v>
      </c>
      <c r="R125" s="36" t="str">
        <f t="shared" si="54"/>
        <v xml:space="preserve"> </v>
      </c>
      <c r="S125" s="37">
        <f t="shared" si="55"/>
        <v>0.48003894967337868</v>
      </c>
      <c r="T125" s="37" t="str">
        <f t="shared" si="56"/>
        <v/>
      </c>
      <c r="U125" s="37" t="str">
        <f t="shared" si="57"/>
        <v/>
      </c>
      <c r="V125" s="37">
        <f t="shared" si="58"/>
        <v>-0.29643141718365984</v>
      </c>
      <c r="W125" s="37" t="str">
        <f t="shared" si="59"/>
        <v/>
      </c>
      <c r="X125" s="37">
        <f t="shared" si="60"/>
        <v>-0.47199788410483456</v>
      </c>
      <c r="Y125" s="1" t="str">
        <f t="shared" si="61"/>
        <v xml:space="preserve"> </v>
      </c>
      <c r="Z125" s="1">
        <f t="shared" si="62"/>
        <v>29</v>
      </c>
      <c r="AA125" s="1" t="str">
        <f t="shared" si="63"/>
        <v xml:space="preserve"> </v>
      </c>
      <c r="AB125" s="1">
        <f t="shared" si="64"/>
        <v>18</v>
      </c>
      <c r="AC125" s="1">
        <f t="shared" si="65"/>
        <v>13</v>
      </c>
      <c r="AD125" s="1" t="str">
        <f t="shared" si="66"/>
        <v xml:space="preserve"> </v>
      </c>
      <c r="AE125" s="1">
        <f t="shared" si="67"/>
        <v>35</v>
      </c>
      <c r="AF125" s="1" t="str">
        <f t="shared" si="68"/>
        <v xml:space="preserve"> </v>
      </c>
      <c r="AG125" s="38" t="str">
        <f t="shared" si="69"/>
        <v xml:space="preserve"> </v>
      </c>
      <c r="AH125" s="38" t="str">
        <f t="shared" si="70"/>
        <v xml:space="preserve"> </v>
      </c>
      <c r="AI125" s="1" t="str">
        <f t="shared" si="71"/>
        <v xml:space="preserve"> 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901</v>
      </c>
      <c r="AP125" t="s">
        <v>1241</v>
      </c>
      <c r="AQ125" s="22">
        <v>29.643141718365985</v>
      </c>
      <c r="AR125" s="21">
        <v>47.199788410483457</v>
      </c>
      <c r="AS125">
        <v>48.003894839337867</v>
      </c>
      <c r="AT125">
        <v>-29.643141718365985</v>
      </c>
      <c r="AU125">
        <v>-47.199788410483457</v>
      </c>
      <c r="AV125" t="s">
        <v>2134</v>
      </c>
    </row>
    <row r="126" spans="1:48" x14ac:dyDescent="0.25">
      <c r="A126" s="14">
        <v>1.2899999999999974E-9</v>
      </c>
      <c r="B126" t="s">
        <v>947</v>
      </c>
      <c r="C126" s="4">
        <v>9</v>
      </c>
      <c r="D126" s="4">
        <v>0</v>
      </c>
      <c r="E126" s="4">
        <v>3</v>
      </c>
      <c r="F126" s="4">
        <v>12</v>
      </c>
      <c r="G126" s="4">
        <v>20.5</v>
      </c>
      <c r="H126" s="4">
        <v>18.149999999999999</v>
      </c>
      <c r="I126" s="34">
        <v>1464.7658996607765</v>
      </c>
      <c r="J126" s="35">
        <v>16.061946902654864</v>
      </c>
      <c r="K126" s="35">
        <v>13.544776119402984</v>
      </c>
      <c r="L126" s="35">
        <v>23.072399273612582</v>
      </c>
      <c r="M126" s="35">
        <v>21.952803797468356</v>
      </c>
      <c r="N126" s="4">
        <v>1.1300000000000001</v>
      </c>
      <c r="O126" s="4">
        <v>-61.074750258353426</v>
      </c>
      <c r="P126" s="35">
        <v>3.8181818181818192</v>
      </c>
      <c r="Q126" s="36">
        <f t="shared" si="53"/>
        <v>75.000000001290005</v>
      </c>
      <c r="R126" s="36" t="str">
        <f t="shared" si="54"/>
        <v xml:space="preserve"> </v>
      </c>
      <c r="S126" s="37">
        <f t="shared" si="55"/>
        <v>0.12947658531203865</v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/>
      </c>
      <c r="X126" s="37" t="str">
        <f t="shared" si="60"/>
        <v/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>
        <f t="shared" si="65"/>
        <v>91</v>
      </c>
      <c r="AD126" s="1" t="str">
        <f t="shared" si="66"/>
        <v xml:space="preserve"> </v>
      </c>
      <c r="AE126" s="1">
        <f t="shared" si="67"/>
        <v>66</v>
      </c>
      <c r="AF126" s="1" t="str">
        <f t="shared" si="68"/>
        <v xml:space="preserve"> </v>
      </c>
      <c r="AG126" s="38">
        <f t="shared" si="69"/>
        <v>3.8181818194718193</v>
      </c>
      <c r="AH126" s="38" t="str">
        <f t="shared" si="70"/>
        <v xml:space="preserve"> </v>
      </c>
      <c r="AI126" s="1">
        <f t="shared" si="71"/>
        <v>53</v>
      </c>
      <c r="AJ126" s="1" t="str">
        <f t="shared" si="72"/>
        <v xml:space="preserve"> </v>
      </c>
      <c r="AK126" s="25" t="str">
        <f t="shared" si="73"/>
        <v xml:space="preserve"> </v>
      </c>
      <c r="AL126" s="25">
        <f t="shared" si="74"/>
        <v>-61.074750257063428</v>
      </c>
      <c r="AM126" s="1" t="str">
        <f t="shared" si="75"/>
        <v xml:space="preserve"> </v>
      </c>
      <c r="AN126" s="1">
        <f t="shared" si="76"/>
        <v>3</v>
      </c>
      <c r="AO126" t="s">
        <v>947</v>
      </c>
      <c r="AP126" t="s">
        <v>1248</v>
      </c>
      <c r="AQ126" s="22">
        <v>6.5637919207050093</v>
      </c>
      <c r="AR126" s="21">
        <v>-93.227046498561222</v>
      </c>
      <c r="AS126">
        <v>12.947658402203865</v>
      </c>
      <c r="AT126">
        <v>-6.5637919207050093</v>
      </c>
      <c r="AU126">
        <v>93.227046498561222</v>
      </c>
      <c r="AV126" t="s">
        <v>2135</v>
      </c>
    </row>
    <row r="127" spans="1:48" x14ac:dyDescent="0.25">
      <c r="A127" s="14">
        <v>1.2999999999999974E-9</v>
      </c>
      <c r="B127" t="s">
        <v>936</v>
      </c>
      <c r="C127" s="4">
        <v>9</v>
      </c>
      <c r="D127" s="4">
        <v>0</v>
      </c>
      <c r="E127" s="4">
        <v>2</v>
      </c>
      <c r="F127" s="4">
        <v>11</v>
      </c>
      <c r="G127" s="4">
        <v>252.5</v>
      </c>
      <c r="H127" s="4">
        <v>182.61</v>
      </c>
      <c r="I127" s="34">
        <v>3886.3738829566446</v>
      </c>
      <c r="J127" s="35" t="s">
        <v>1234</v>
      </c>
      <c r="K127" s="35" t="s">
        <v>1234</v>
      </c>
      <c r="L127" s="35" t="s">
        <v>1234</v>
      </c>
      <c r="M127" s="35" t="s">
        <v>1234</v>
      </c>
      <c r="N127" s="4">
        <v>1.1240000000000001</v>
      </c>
      <c r="O127" s="4">
        <v>-17.413666421748704</v>
      </c>
      <c r="P127" s="35" t="s">
        <v>124</v>
      </c>
      <c r="Q127" s="36">
        <f t="shared" si="53"/>
        <v>81.818181819481808</v>
      </c>
      <c r="R127" s="36" t="str">
        <f t="shared" si="54"/>
        <v xml:space="preserve"> </v>
      </c>
      <c r="S127" s="37">
        <f t="shared" si="55"/>
        <v>0.38272821990796213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 xml:space="preserve"> </v>
      </c>
      <c r="X127" s="37" t="str">
        <f t="shared" si="60"/>
        <v xml:space="preserve"> </v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18</v>
      </c>
      <c r="AD127" s="1" t="str">
        <f t="shared" si="66"/>
        <v xml:space="preserve"> </v>
      </c>
      <c r="AE127" s="1">
        <f t="shared" si="67"/>
        <v>51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936</v>
      </c>
      <c r="AP127" t="s">
        <v>1252</v>
      </c>
      <c r="AQ127" s="22" t="e">
        <v>#VALUE!</v>
      </c>
      <c r="AR127" s="21" t="e">
        <v>#VALUE!</v>
      </c>
      <c r="AS127">
        <v>38.272821860796213</v>
      </c>
      <c r="AT127" t="e">
        <v>#VALUE!</v>
      </c>
      <c r="AU127" t="e">
        <v>#VALUE!</v>
      </c>
      <c r="AV127" t="s">
        <v>2136</v>
      </c>
    </row>
    <row r="128" spans="1:48" x14ac:dyDescent="0.25">
      <c r="A128" s="14">
        <v>1.3099999999999973E-9</v>
      </c>
      <c r="B128" t="s">
        <v>905</v>
      </c>
      <c r="C128" s="4">
        <v>5</v>
      </c>
      <c r="D128" s="4">
        <v>0</v>
      </c>
      <c r="E128" s="4">
        <v>7</v>
      </c>
      <c r="F128" s="4">
        <v>12</v>
      </c>
      <c r="G128" s="4">
        <v>75.5</v>
      </c>
      <c r="H128" s="4">
        <v>63.52</v>
      </c>
      <c r="I128" s="34">
        <v>17689.542777634277</v>
      </c>
      <c r="J128" s="35">
        <v>14.991739438281803</v>
      </c>
      <c r="K128" s="35">
        <v>13.099608166632295</v>
      </c>
      <c r="L128" s="35">
        <v>7.5718004905311416</v>
      </c>
      <c r="M128" s="35">
        <v>7.2832073173089942</v>
      </c>
      <c r="N128" s="4">
        <v>4.2370000000000001</v>
      </c>
      <c r="O128" s="4">
        <v>2.8398058252427183</v>
      </c>
      <c r="P128" s="35">
        <v>2.126889168765743</v>
      </c>
      <c r="Q128" s="36" t="str">
        <f t="shared" si="53"/>
        <v xml:space="preserve"> </v>
      </c>
      <c r="R128" s="36" t="str">
        <f t="shared" si="54"/>
        <v xml:space="preserve"> </v>
      </c>
      <c r="S128" s="37">
        <f t="shared" si="55"/>
        <v>0.18860201642335006</v>
      </c>
      <c r="T128" s="37" t="str">
        <f t="shared" si="56"/>
        <v/>
      </c>
      <c r="U128" s="37" t="str">
        <f t="shared" si="57"/>
        <v/>
      </c>
      <c r="V128" s="37">
        <f t="shared" si="58"/>
        <v>-0.12789446129077953</v>
      </c>
      <c r="W128" s="37" t="str">
        <f t="shared" si="59"/>
        <v/>
      </c>
      <c r="X128" s="37">
        <f t="shared" si="60"/>
        <v>-0.36587581199889363</v>
      </c>
      <c r="Y128" s="1" t="str">
        <f t="shared" si="61"/>
        <v xml:space="preserve"> </v>
      </c>
      <c r="Z128" s="1">
        <f t="shared" si="62"/>
        <v>46</v>
      </c>
      <c r="AA128" s="1" t="str">
        <f t="shared" si="63"/>
        <v xml:space="preserve"> </v>
      </c>
      <c r="AB128" s="1">
        <f t="shared" si="64"/>
        <v>28</v>
      </c>
      <c r="AC128" s="1">
        <f t="shared" si="65"/>
        <v>61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 t="str">
        <f t="shared" si="69"/>
        <v xml:space="preserve"> </v>
      </c>
      <c r="AH128" s="38" t="str">
        <f t="shared" si="70"/>
        <v xml:space="preserve"> </v>
      </c>
      <c r="AI128" s="1" t="str">
        <f t="shared" si="71"/>
        <v xml:space="preserve"> 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905</v>
      </c>
      <c r="AP128" t="s">
        <v>1235</v>
      </c>
      <c r="AQ128" s="22">
        <v>12.789446129077952</v>
      </c>
      <c r="AR128" s="21">
        <v>36.587581199889364</v>
      </c>
      <c r="AS128">
        <v>18.860201511335006</v>
      </c>
      <c r="AT128">
        <v>-12.789446129077952</v>
      </c>
      <c r="AU128">
        <v>-36.587581199889364</v>
      </c>
      <c r="AV128" t="s">
        <v>2137</v>
      </c>
    </row>
    <row r="129" spans="1:48" x14ac:dyDescent="0.25">
      <c r="A129" s="14">
        <v>1.3199999999999973E-9</v>
      </c>
      <c r="B129" t="s">
        <v>912</v>
      </c>
      <c r="C129" s="4">
        <v>0</v>
      </c>
      <c r="D129" s="4">
        <v>4</v>
      </c>
      <c r="E129" s="4">
        <v>7</v>
      </c>
      <c r="F129" s="4">
        <v>11</v>
      </c>
      <c r="G129" s="4">
        <v>32.5</v>
      </c>
      <c r="H129" s="4">
        <v>31.69</v>
      </c>
      <c r="I129" s="34">
        <v>1081.4717330683634</v>
      </c>
      <c r="J129" s="35">
        <v>11.55304411228582</v>
      </c>
      <c r="K129" s="35">
        <v>10.775246514790886</v>
      </c>
      <c r="L129" s="35" t="s">
        <v>1234</v>
      </c>
      <c r="M129" s="35" t="s">
        <v>1234</v>
      </c>
      <c r="N129" s="4">
        <v>2.9410000000000003</v>
      </c>
      <c r="O129" s="4">
        <v>0.37542662116041364</v>
      </c>
      <c r="P129" s="35">
        <v>5.080467024297886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/>
      </c>
      <c r="V129" s="37">
        <f t="shared" si="58"/>
        <v>-0.32793163856967633</v>
      </c>
      <c r="W129" s="37" t="str">
        <f t="shared" si="59"/>
        <v xml:space="preserve"> </v>
      </c>
      <c r="X129" s="37" t="str">
        <f t="shared" si="60"/>
        <v xml:space="preserve"> </v>
      </c>
      <c r="Y129" s="1" t="str">
        <f t="shared" si="61"/>
        <v xml:space="preserve"> </v>
      </c>
      <c r="Z129" s="1">
        <f t="shared" si="62"/>
        <v>27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>
        <f t="shared" si="69"/>
        <v>5.0804670256178861</v>
      </c>
      <c r="AH129" s="38" t="str">
        <f t="shared" si="70"/>
        <v xml:space="preserve"> </v>
      </c>
      <c r="AI129" s="1">
        <f t="shared" si="71"/>
        <v>31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912</v>
      </c>
      <c r="AP129" t="s">
        <v>1239</v>
      </c>
      <c r="AQ129" s="22">
        <v>32.793163856967631</v>
      </c>
      <c r="AR129" s="21" t="e">
        <v>#VALUE!</v>
      </c>
      <c r="AS129">
        <v>2.5560113600504808</v>
      </c>
      <c r="AT129">
        <v>-32.793163856967631</v>
      </c>
      <c r="AU129" t="e">
        <v>#VALUE!</v>
      </c>
      <c r="AV129" t="s">
        <v>2138</v>
      </c>
    </row>
    <row r="130" spans="1:48" x14ac:dyDescent="0.25">
      <c r="A130" s="14">
        <v>1.3299999999999973E-9</v>
      </c>
      <c r="B130" t="s">
        <v>965</v>
      </c>
      <c r="C130" s="4">
        <v>6</v>
      </c>
      <c r="D130" s="4">
        <v>0</v>
      </c>
      <c r="E130" s="4">
        <v>2</v>
      </c>
      <c r="F130" s="4">
        <v>8</v>
      </c>
      <c r="G130" s="4">
        <v>38</v>
      </c>
      <c r="H130" s="4">
        <v>33.43</v>
      </c>
      <c r="I130" s="34">
        <v>1688.6504085538643</v>
      </c>
      <c r="J130" s="35">
        <v>9.478310178622058</v>
      </c>
      <c r="K130" s="35">
        <v>8.3491508491508473</v>
      </c>
      <c r="L130" s="35">
        <v>7.172630019582841</v>
      </c>
      <c r="M130" s="35">
        <v>6.7682306045006424</v>
      </c>
      <c r="N130" s="4">
        <v>3.5270000000000001</v>
      </c>
      <c r="O130" s="4">
        <v>9.8753894080996947</v>
      </c>
      <c r="P130" s="35">
        <v>11.815734370326055</v>
      </c>
      <c r="Q130" s="36">
        <f t="shared" si="53"/>
        <v>75.000000001329994</v>
      </c>
      <c r="R130" s="36" t="str">
        <f t="shared" si="54"/>
        <v xml:space="preserve"> </v>
      </c>
      <c r="S130" s="37">
        <f t="shared" si="55"/>
        <v>0.13670356100693681</v>
      </c>
      <c r="T130" s="37" t="str">
        <f t="shared" si="56"/>
        <v/>
      </c>
      <c r="U130" s="37" t="str">
        <f t="shared" si="57"/>
        <v/>
      </c>
      <c r="V130" s="37">
        <f t="shared" si="58"/>
        <v>-0.44862390128842511</v>
      </c>
      <c r="W130" s="37" t="str">
        <f t="shared" si="59"/>
        <v/>
      </c>
      <c r="X130" s="37">
        <f t="shared" si="60"/>
        <v>-0.39930559545405098</v>
      </c>
      <c r="Y130" s="1" t="str">
        <f t="shared" si="61"/>
        <v xml:space="preserve"> </v>
      </c>
      <c r="Z130" s="1">
        <f t="shared" si="62"/>
        <v>17</v>
      </c>
      <c r="AA130" s="1" t="str">
        <f t="shared" si="63"/>
        <v xml:space="preserve"> </v>
      </c>
      <c r="AB130" s="1">
        <f t="shared" si="64"/>
        <v>25</v>
      </c>
      <c r="AC130" s="1">
        <f t="shared" si="65"/>
        <v>81</v>
      </c>
      <c r="AD130" s="1" t="str">
        <f t="shared" si="66"/>
        <v xml:space="preserve"> </v>
      </c>
      <c r="AE130" s="1">
        <f t="shared" si="67"/>
        <v>65</v>
      </c>
      <c r="AF130" s="1" t="str">
        <f t="shared" si="68"/>
        <v xml:space="preserve"> </v>
      </c>
      <c r="AG130" s="38">
        <f t="shared" si="69"/>
        <v>11.815734371656054</v>
      </c>
      <c r="AH130" s="38" t="str">
        <f t="shared" si="70"/>
        <v xml:space="preserve"> </v>
      </c>
      <c r="AI130" s="1">
        <f t="shared" si="71"/>
        <v>1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965</v>
      </c>
      <c r="AP130" t="s">
        <v>1241</v>
      </c>
      <c r="AQ130" s="22">
        <v>44.862390128842513</v>
      </c>
      <c r="AR130" s="21">
        <v>39.930559545405096</v>
      </c>
      <c r="AS130">
        <v>13.670355967693681</v>
      </c>
      <c r="AT130">
        <v>-44.862390128842513</v>
      </c>
      <c r="AU130">
        <v>-39.930559545405096</v>
      </c>
      <c r="AV130" t="s">
        <v>2139</v>
      </c>
    </row>
    <row r="131" spans="1:48" x14ac:dyDescent="0.25">
      <c r="A131" s="14">
        <v>1.3399999999999972E-9</v>
      </c>
      <c r="B131" t="s">
        <v>946</v>
      </c>
      <c r="C131" s="4">
        <v>5</v>
      </c>
      <c r="D131" s="4">
        <v>0</v>
      </c>
      <c r="E131" s="4">
        <v>1</v>
      </c>
      <c r="F131" s="4">
        <v>6</v>
      </c>
      <c r="G131" s="4">
        <v>78</v>
      </c>
      <c r="H131" s="4">
        <v>73.709999999999994</v>
      </c>
      <c r="I131" s="34">
        <v>3807.7119403199035</v>
      </c>
      <c r="J131" s="35">
        <v>17.302816901408452</v>
      </c>
      <c r="K131" s="35">
        <v>11.989264801561482</v>
      </c>
      <c r="L131" s="35">
        <v>6.7499739521667061</v>
      </c>
      <c r="M131" s="35">
        <v>5.7470040322580651</v>
      </c>
      <c r="N131" s="4">
        <v>4.26</v>
      </c>
      <c r="O131" s="4">
        <v>-39.830508474576277</v>
      </c>
      <c r="P131" s="35">
        <v>0.65120065120065129</v>
      </c>
      <c r="Q131" s="36">
        <f t="shared" si="53"/>
        <v>83.333333334673327</v>
      </c>
      <c r="R131" s="36" t="str">
        <f t="shared" si="54"/>
        <v xml:space="preserve"> </v>
      </c>
      <c r="S131" s="37" t="str">
        <f t="shared" si="55"/>
        <v/>
      </c>
      <c r="T131" s="37" t="str">
        <f t="shared" si="56"/>
        <v/>
      </c>
      <c r="U131" s="37" t="str">
        <f t="shared" si="57"/>
        <v/>
      </c>
      <c r="V131" s="37" t="str">
        <f t="shared" si="58"/>
        <v/>
      </c>
      <c r="W131" s="37" t="str">
        <f t="shared" si="59"/>
        <v/>
      </c>
      <c r="X131" s="37">
        <f t="shared" si="60"/>
        <v>-0.43470225386959738</v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>
        <f t="shared" si="64"/>
        <v>21</v>
      </c>
      <c r="AC131" s="1" t="str">
        <f t="shared" si="65"/>
        <v xml:space="preserve"> </v>
      </c>
      <c r="AD131" s="1" t="str">
        <f t="shared" si="66"/>
        <v xml:space="preserve"> </v>
      </c>
      <c r="AE131" s="1">
        <f t="shared" si="67"/>
        <v>42</v>
      </c>
      <c r="AF131" s="1" t="str">
        <f t="shared" si="68"/>
        <v xml:space="preserve"> </v>
      </c>
      <c r="AG131" s="38" t="str">
        <f t="shared" si="69"/>
        <v xml:space="preserve"> </v>
      </c>
      <c r="AH131" s="38" t="str">
        <f t="shared" si="70"/>
        <v xml:space="preserve"> </v>
      </c>
      <c r="AI131" s="1" t="str">
        <f t="shared" si="71"/>
        <v xml:space="preserve"> 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946</v>
      </c>
      <c r="AP131" t="s">
        <v>1244</v>
      </c>
      <c r="AQ131" s="22">
        <v>-0.65464729501241159</v>
      </c>
      <c r="AR131" s="21">
        <v>43.47022538695974</v>
      </c>
      <c r="AS131">
        <v>5.8201058201058364</v>
      </c>
      <c r="AT131">
        <v>0.65464729501241159</v>
      </c>
      <c r="AU131">
        <v>-43.47022538695974</v>
      </c>
      <c r="AV131" t="s">
        <v>2140</v>
      </c>
    </row>
    <row r="132" spans="1:48" x14ac:dyDescent="0.25">
      <c r="A132" s="14">
        <v>1.3499999999999972E-9</v>
      </c>
      <c r="B132" t="s">
        <v>1218</v>
      </c>
      <c r="C132" s="4">
        <v>12</v>
      </c>
      <c r="D132" s="4">
        <v>1</v>
      </c>
      <c r="E132" s="4">
        <v>4</v>
      </c>
      <c r="F132" s="4">
        <v>17</v>
      </c>
      <c r="G132" s="4">
        <v>82</v>
      </c>
      <c r="H132" s="4">
        <v>88.82</v>
      </c>
      <c r="I132" s="34">
        <v>8258.5577492272496</v>
      </c>
      <c r="J132" s="35" t="s">
        <v>1234</v>
      </c>
      <c r="K132" s="35" t="s">
        <v>1234</v>
      </c>
      <c r="L132" s="35" t="s">
        <v>1234</v>
      </c>
      <c r="M132" s="35" t="s">
        <v>1234</v>
      </c>
      <c r="N132" s="4">
        <v>-0.72299999999999998</v>
      </c>
      <c r="O132" s="4">
        <v>-42.885375494071134</v>
      </c>
      <c r="P132" s="35" t="s">
        <v>124</v>
      </c>
      <c r="Q132" s="36">
        <f t="shared" si="53"/>
        <v>70.588235295467655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 xml:space="preserve"> </v>
      </c>
      <c r="X132" s="37" t="str">
        <f t="shared" si="60"/>
        <v xml:space="preserve"> </v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>
        <f t="shared" si="67"/>
        <v>80</v>
      </c>
      <c r="AF132" s="1" t="str">
        <f t="shared" si="68"/>
        <v xml:space="preserve"> </v>
      </c>
      <c r="AG132" s="38" t="str">
        <f t="shared" si="69"/>
        <v xml:space="preserve"> </v>
      </c>
      <c r="AH132" s="38" t="str">
        <f t="shared" si="70"/>
        <v xml:space="preserve"> </v>
      </c>
      <c r="AI132" s="1" t="str">
        <f t="shared" si="71"/>
        <v xml:space="preserve"> 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1218</v>
      </c>
      <c r="AP132" t="s">
        <v>1252</v>
      </c>
      <c r="AQ132" s="22" t="e">
        <v>#VALUE!</v>
      </c>
      <c r="AR132" s="21" t="e">
        <v>#VALUE!</v>
      </c>
      <c r="AS132">
        <v>-7.6784507993695073</v>
      </c>
      <c r="AT132" t="e">
        <v>#VALUE!</v>
      </c>
      <c r="AU132" t="e">
        <v>#VALUE!</v>
      </c>
      <c r="AV132" t="s">
        <v>2141</v>
      </c>
    </row>
    <row r="133" spans="1:48" x14ac:dyDescent="0.25">
      <c r="A133" s="14">
        <v>1.3599999999999972E-9</v>
      </c>
      <c r="B133" t="s">
        <v>1219</v>
      </c>
      <c r="C133" s="4">
        <v>11</v>
      </c>
      <c r="D133" s="4">
        <v>0</v>
      </c>
      <c r="E133" s="4">
        <v>0</v>
      </c>
      <c r="F133" s="4">
        <v>11</v>
      </c>
      <c r="G133" s="4">
        <v>16</v>
      </c>
      <c r="H133" s="4">
        <v>10.15</v>
      </c>
      <c r="I133" s="34">
        <v>1842.7408657140766</v>
      </c>
      <c r="J133" s="35">
        <v>23.218601846570813</v>
      </c>
      <c r="K133" s="35">
        <v>8.530796205609084</v>
      </c>
      <c r="L133" s="35">
        <v>14.226103720840561</v>
      </c>
      <c r="M133" s="35">
        <v>5.1457096804400795</v>
      </c>
      <c r="N133" s="4">
        <v>0.34500000000000003</v>
      </c>
      <c r="O133" s="4" t="s">
        <v>119</v>
      </c>
      <c r="P133" s="35">
        <v>0</v>
      </c>
      <c r="Q133" s="36">
        <f t="shared" si="53"/>
        <v>100.00000000135999</v>
      </c>
      <c r="R133" s="36" t="str">
        <f t="shared" si="54"/>
        <v xml:space="preserve"> </v>
      </c>
      <c r="S133" s="37">
        <f t="shared" si="55"/>
        <v>0.57635468116295552</v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>
        <f t="shared" si="65"/>
        <v>10</v>
      </c>
      <c r="AD133" s="1" t="str">
        <f t="shared" si="66"/>
        <v xml:space="preserve"> </v>
      </c>
      <c r="AE133" s="1">
        <f t="shared" si="67"/>
        <v>9</v>
      </c>
      <c r="AF133" s="1" t="str">
        <f t="shared" si="68"/>
        <v xml:space="preserve"> </v>
      </c>
      <c r="AG133" s="38" t="str">
        <f t="shared" si="69"/>
        <v xml:space="preserve"> </v>
      </c>
      <c r="AH133" s="38" t="str">
        <f t="shared" si="70"/>
        <v xml:space="preserve"> </v>
      </c>
      <c r="AI133" s="1" t="str">
        <f t="shared" si="71"/>
        <v xml:space="preserve"> 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1219</v>
      </c>
      <c r="AP133" t="s">
        <v>1241</v>
      </c>
      <c r="AQ133" s="22">
        <v>-35.068191085098512</v>
      </c>
      <c r="AR133" s="21">
        <v>-19.140968937029299</v>
      </c>
      <c r="AS133">
        <v>57.635467980295552</v>
      </c>
      <c r="AT133">
        <v>35.068191085098512</v>
      </c>
      <c r="AU133">
        <v>19.140968937029299</v>
      </c>
      <c r="AV133" t="s">
        <v>2142</v>
      </c>
    </row>
    <row r="134" spans="1:48" x14ac:dyDescent="0.25">
      <c r="A134" s="14">
        <v>1.3699999999999971E-9</v>
      </c>
      <c r="B134" t="s">
        <v>932</v>
      </c>
      <c r="C134" s="4">
        <v>17</v>
      </c>
      <c r="D134" s="4">
        <v>1</v>
      </c>
      <c r="E134" s="4">
        <v>8</v>
      </c>
      <c r="F134" s="4">
        <v>26</v>
      </c>
      <c r="G134" s="4">
        <v>12.600000381469727</v>
      </c>
      <c r="H134" s="4">
        <v>12.26</v>
      </c>
      <c r="I134" s="34">
        <v>7122.0263017110719</v>
      </c>
      <c r="J134" s="35" t="s">
        <v>1234</v>
      </c>
      <c r="K134" s="35">
        <v>13.327324326621417</v>
      </c>
      <c r="L134" s="35">
        <v>9.6481762804574842</v>
      </c>
      <c r="M134" s="35">
        <v>5.6053858265441736</v>
      </c>
      <c r="N134" s="4">
        <v>0.20100000000000001</v>
      </c>
      <c r="O134" s="4">
        <v>-12.608695652173912</v>
      </c>
      <c r="P134" s="35">
        <v>2.0463767973478233</v>
      </c>
      <c r="Q134" s="36" t="str">
        <f t="shared" si="53"/>
        <v xml:space="preserve"> </v>
      </c>
      <c r="R134" s="36" t="str">
        <f t="shared" si="54"/>
        <v xml:space="preserve"> </v>
      </c>
      <c r="S134" s="37" t="str">
        <f t="shared" si="55"/>
        <v/>
      </c>
      <c r="T134" s="37" t="str">
        <f t="shared" si="56"/>
        <v/>
      </c>
      <c r="U134" s="37" t="str">
        <f t="shared" si="57"/>
        <v xml:space="preserve"> </v>
      </c>
      <c r="V134" s="37" t="str">
        <f t="shared" si="58"/>
        <v xml:space="preserve"> </v>
      </c>
      <c r="W134" s="37" t="str">
        <f t="shared" si="59"/>
        <v/>
      </c>
      <c r="X134" s="37">
        <f t="shared" si="60"/>
        <v>-0.19198320700768146</v>
      </c>
      <c r="Y134" s="1" t="str">
        <f t="shared" si="61"/>
        <v xml:space="preserve"> </v>
      </c>
      <c r="Z134" s="1" t="str">
        <f t="shared" si="62"/>
        <v xml:space="preserve"> </v>
      </c>
      <c r="AA134" s="1" t="str">
        <f t="shared" si="63"/>
        <v xml:space="preserve"> </v>
      </c>
      <c r="AB134" s="1">
        <f t="shared" si="64"/>
        <v>48</v>
      </c>
      <c r="AC134" s="1" t="str">
        <f t="shared" si="65"/>
        <v xml:space="preserve"> </v>
      </c>
      <c r="AD134" s="1" t="str">
        <f t="shared" si="66"/>
        <v xml:space="preserve"> </v>
      </c>
      <c r="AE134" s="1" t="str">
        <f t="shared" si="67"/>
        <v xml:space="preserve"> </v>
      </c>
      <c r="AF134" s="1" t="str">
        <f t="shared" si="68"/>
        <v xml:space="preserve"> </v>
      </c>
      <c r="AG134" s="38" t="str">
        <f t="shared" si="69"/>
        <v xml:space="preserve"> </v>
      </c>
      <c r="AH134" s="38" t="str">
        <f t="shared" si="70"/>
        <v xml:space="preserve"> </v>
      </c>
      <c r="AI134" s="1" t="str">
        <f t="shared" si="71"/>
        <v xml:space="preserve"> 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932</v>
      </c>
      <c r="AP134" t="s">
        <v>1241</v>
      </c>
      <c r="AQ134" s="22" t="e">
        <v>#VALUE!</v>
      </c>
      <c r="AR134" s="21">
        <v>19.198320700768146</v>
      </c>
      <c r="AS134">
        <v>2.7732494410255049</v>
      </c>
      <c r="AT134" t="e">
        <v>#VALUE!</v>
      </c>
      <c r="AU134">
        <v>-19.198320700768146</v>
      </c>
      <c r="AV134" t="s">
        <v>2143</v>
      </c>
    </row>
    <row r="135" spans="1:48" x14ac:dyDescent="0.25">
      <c r="A135" s="14">
        <v>1.3799999999999971E-9</v>
      </c>
      <c r="B135" t="s">
        <v>1038</v>
      </c>
      <c r="C135" s="4">
        <v>7</v>
      </c>
      <c r="D135" s="4">
        <v>0</v>
      </c>
      <c r="E135" s="4">
        <v>4</v>
      </c>
      <c r="F135" s="4">
        <v>11</v>
      </c>
      <c r="G135" s="4">
        <v>29.222873687744141</v>
      </c>
      <c r="H135" s="4">
        <v>23.71</v>
      </c>
      <c r="I135" s="34">
        <v>1769.9720472336458</v>
      </c>
      <c r="J135" s="35" t="s">
        <v>1234</v>
      </c>
      <c r="K135" s="35" t="s">
        <v>1234</v>
      </c>
      <c r="L135" s="35" t="s">
        <v>1234</v>
      </c>
      <c r="M135" s="35" t="s">
        <v>1234</v>
      </c>
      <c r="N135" s="4">
        <v>-0.17400000000000002</v>
      </c>
      <c r="O135" s="4">
        <v>-241.17647058823528</v>
      </c>
      <c r="P135" s="35" t="s">
        <v>124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0.23251259892298359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47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>
        <f t="shared" si="74"/>
        <v>-241.17647058685529</v>
      </c>
      <c r="AM135" s="1" t="str">
        <f t="shared" si="75"/>
        <v xml:space="preserve"> </v>
      </c>
      <c r="AN135" s="1">
        <f t="shared" si="76"/>
        <v>19</v>
      </c>
      <c r="AO135" t="s">
        <v>1038</v>
      </c>
      <c r="AP135" t="s">
        <v>1241</v>
      </c>
      <c r="AQ135" s="22" t="e">
        <v>#VALUE!</v>
      </c>
      <c r="AR135" s="21" t="e">
        <v>#VALUE!</v>
      </c>
      <c r="AS135">
        <v>23.25125975429836</v>
      </c>
      <c r="AT135" t="e">
        <v>#VALUE!</v>
      </c>
      <c r="AU135" t="e">
        <v>#VALUE!</v>
      </c>
      <c r="AV135" t="s">
        <v>2144</v>
      </c>
    </row>
    <row r="136" spans="1:48" x14ac:dyDescent="0.25">
      <c r="A136" s="14">
        <v>1.3899999999999971E-9</v>
      </c>
      <c r="B136" t="s">
        <v>888</v>
      </c>
      <c r="C136" s="4">
        <v>5</v>
      </c>
      <c r="D136" s="4">
        <v>0</v>
      </c>
      <c r="E136" s="4">
        <v>13</v>
      </c>
      <c r="F136" s="4">
        <v>18</v>
      </c>
      <c r="G136" s="4">
        <v>5.5</v>
      </c>
      <c r="H136" s="4">
        <v>5.0999999999999996</v>
      </c>
      <c r="I136" s="34">
        <v>1218.2712129416154</v>
      </c>
      <c r="J136" s="35" t="s">
        <v>1234</v>
      </c>
      <c r="K136" s="35" t="s">
        <v>1234</v>
      </c>
      <c r="L136" s="35">
        <v>20.335265582186722</v>
      </c>
      <c r="M136" s="35">
        <v>7.2347728126173489</v>
      </c>
      <c r="N136" s="4">
        <v>-1.298</v>
      </c>
      <c r="O136" s="4">
        <v>-518.09523809523807</v>
      </c>
      <c r="P136" s="35" t="s">
        <v>124</v>
      </c>
      <c r="Q136" s="36" t="str">
        <f t="shared" si="53"/>
        <v xml:space="preserve"> </v>
      </c>
      <c r="R136" s="36" t="str">
        <f t="shared" si="54"/>
        <v xml:space="preserve"> </v>
      </c>
      <c r="S136" s="37" t="str">
        <f t="shared" si="55"/>
        <v/>
      </c>
      <c r="T136" s="37" t="str">
        <f t="shared" si="56"/>
        <v/>
      </c>
      <c r="U136" s="37" t="str">
        <f t="shared" si="57"/>
        <v xml:space="preserve"> </v>
      </c>
      <c r="V136" s="37" t="str">
        <f t="shared" si="58"/>
        <v xml:space="preserve"> </v>
      </c>
      <c r="W136" s="37" t="str">
        <f t="shared" si="59"/>
        <v/>
      </c>
      <c r="X136" s="37" t="str">
        <f t="shared" si="60"/>
        <v/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 t="str">
        <f t="shared" si="64"/>
        <v xml:space="preserve"> </v>
      </c>
      <c r="AC136" s="1" t="str">
        <f t="shared" si="65"/>
        <v xml:space="preserve"> 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>
        <f t="shared" si="74"/>
        <v>-518.09523809384802</v>
      </c>
      <c r="AM136" s="1" t="str">
        <f t="shared" si="75"/>
        <v xml:space="preserve"> </v>
      </c>
      <c r="AN136" s="1">
        <f t="shared" si="76"/>
        <v>20</v>
      </c>
      <c r="AO136" t="s">
        <v>888</v>
      </c>
      <c r="AP136" t="s">
        <v>1291</v>
      </c>
      <c r="AQ136" s="22" t="e">
        <v>#VALUE!</v>
      </c>
      <c r="AR136" s="21">
        <v>-70.304061645798143</v>
      </c>
      <c r="AS136">
        <v>7.8431372549019773</v>
      </c>
      <c r="AT136" t="e">
        <v>#VALUE!</v>
      </c>
      <c r="AU136">
        <v>70.304061645798143</v>
      </c>
      <c r="AV136" t="s">
        <v>2145</v>
      </c>
    </row>
    <row r="137" spans="1:48" x14ac:dyDescent="0.25">
      <c r="A137" s="14">
        <v>1.399999999999997E-9</v>
      </c>
      <c r="B137" t="s">
        <v>877</v>
      </c>
      <c r="C137" s="4">
        <v>10</v>
      </c>
      <c r="D137" s="4">
        <v>0</v>
      </c>
      <c r="E137" s="4">
        <v>6</v>
      </c>
      <c r="F137" s="4">
        <v>16</v>
      </c>
      <c r="G137" s="4">
        <v>25.75</v>
      </c>
      <c r="H137" s="4">
        <v>24.36</v>
      </c>
      <c r="I137" s="34">
        <v>37296.161669449437</v>
      </c>
      <c r="J137" s="35">
        <v>8.9460154241645249</v>
      </c>
      <c r="K137" s="35">
        <v>7.7927063339731291</v>
      </c>
      <c r="L137" s="35" t="s">
        <v>1234</v>
      </c>
      <c r="M137" s="35" t="s">
        <v>1234</v>
      </c>
      <c r="N137" s="4">
        <v>2.7229999999999999</v>
      </c>
      <c r="O137" s="4">
        <v>-8.3164983164983273</v>
      </c>
      <c r="P137" s="35">
        <v>4.6592775041050905</v>
      </c>
      <c r="Q137" s="36" t="str">
        <f t="shared" si="53"/>
        <v xml:space="preserve"> </v>
      </c>
      <c r="R137" s="36" t="str">
        <f t="shared" si="54"/>
        <v xml:space="preserve"> </v>
      </c>
      <c r="S137" s="37" t="str">
        <f t="shared" si="55"/>
        <v/>
      </c>
      <c r="T137" s="37" t="str">
        <f t="shared" si="56"/>
        <v/>
      </c>
      <c r="U137" s="37" t="str">
        <f t="shared" si="57"/>
        <v/>
      </c>
      <c r="V137" s="37">
        <f t="shared" si="58"/>
        <v>-0.47958876734011813</v>
      </c>
      <c r="W137" s="37" t="str">
        <f t="shared" si="59"/>
        <v xml:space="preserve"> </v>
      </c>
      <c r="X137" s="37" t="str">
        <f t="shared" si="60"/>
        <v xml:space="preserve"> </v>
      </c>
      <c r="Y137" s="1" t="str">
        <f t="shared" si="61"/>
        <v xml:space="preserve"> </v>
      </c>
      <c r="Z137" s="1">
        <f t="shared" si="62"/>
        <v>14</v>
      </c>
      <c r="AA137" s="1" t="str">
        <f t="shared" si="63"/>
        <v xml:space="preserve"> </v>
      </c>
      <c r="AB137" s="1" t="str">
        <f t="shared" si="64"/>
        <v xml:space="preserve"> </v>
      </c>
      <c r="AC137" s="1" t="str">
        <f t="shared" si="65"/>
        <v xml:space="preserve"> </v>
      </c>
      <c r="AD137" s="1" t="str">
        <f t="shared" si="66"/>
        <v xml:space="preserve"> </v>
      </c>
      <c r="AE137" s="1" t="str">
        <f t="shared" si="67"/>
        <v xml:space="preserve"> </v>
      </c>
      <c r="AF137" s="1" t="str">
        <f t="shared" si="68"/>
        <v xml:space="preserve"> </v>
      </c>
      <c r="AG137" s="38">
        <f t="shared" si="69"/>
        <v>4.6592775055050906</v>
      </c>
      <c r="AH137" s="38" t="str">
        <f t="shared" si="70"/>
        <v xml:space="preserve"> </v>
      </c>
      <c r="AI137" s="1">
        <f t="shared" si="71"/>
        <v>38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877</v>
      </c>
      <c r="AP137" t="s">
        <v>1239</v>
      </c>
      <c r="AQ137" s="22">
        <v>47.95887673401181</v>
      </c>
      <c r="AR137" s="21" t="e">
        <v>#VALUE!</v>
      </c>
      <c r="AS137">
        <v>5.7060755336617364</v>
      </c>
      <c r="AT137">
        <v>-47.95887673401181</v>
      </c>
      <c r="AU137" t="e">
        <v>#VALUE!</v>
      </c>
      <c r="AV137" t="s">
        <v>2146</v>
      </c>
    </row>
    <row r="138" spans="1:48" x14ac:dyDescent="0.25">
      <c r="A138" s="14">
        <v>1.409999999999997E-9</v>
      </c>
      <c r="B138" t="s">
        <v>963</v>
      </c>
      <c r="C138" s="4">
        <v>8</v>
      </c>
      <c r="D138" s="4">
        <v>0</v>
      </c>
      <c r="E138" s="4">
        <v>0</v>
      </c>
      <c r="F138" s="4">
        <v>8</v>
      </c>
      <c r="G138" s="4">
        <v>34</v>
      </c>
      <c r="H138" s="4">
        <v>25.86</v>
      </c>
      <c r="I138" s="34">
        <v>2529.5902965122514</v>
      </c>
      <c r="J138" s="35">
        <v>28.200654307524534</v>
      </c>
      <c r="K138" s="35">
        <v>21.658291457286431</v>
      </c>
      <c r="L138" s="35">
        <v>10.201416879795396</v>
      </c>
      <c r="M138" s="35">
        <v>8.8977884653993211</v>
      </c>
      <c r="N138" s="4">
        <v>0.91700000000000004</v>
      </c>
      <c r="O138" s="4">
        <v>34.852941176470587</v>
      </c>
      <c r="P138" s="35">
        <v>2.5638051044083525</v>
      </c>
      <c r="Q138" s="36">
        <f t="shared" si="53"/>
        <v>100.00000000141</v>
      </c>
      <c r="R138" s="36" t="str">
        <f t="shared" si="54"/>
        <v xml:space="preserve"> </v>
      </c>
      <c r="S138" s="37">
        <f t="shared" si="55"/>
        <v>0.31477184982453987</v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>
        <f t="shared" si="60"/>
        <v>-0.14565033726776722</v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>
        <f t="shared" si="64"/>
        <v>53</v>
      </c>
      <c r="AC138" s="1">
        <f t="shared" si="65"/>
        <v>26</v>
      </c>
      <c r="AD138" s="1" t="str">
        <f t="shared" si="66"/>
        <v xml:space="preserve"> </v>
      </c>
      <c r="AE138" s="1">
        <f t="shared" si="67"/>
        <v>8</v>
      </c>
      <c r="AF138" s="1" t="str">
        <f t="shared" si="68"/>
        <v xml:space="preserve"> </v>
      </c>
      <c r="AG138" s="38" t="str">
        <f t="shared" si="69"/>
        <v xml:space="preserve"> </v>
      </c>
      <c r="AH138" s="38" t="str">
        <f t="shared" si="70"/>
        <v xml:space="preserve"> </v>
      </c>
      <c r="AI138" s="1" t="str">
        <f t="shared" si="71"/>
        <v xml:space="preserve"> 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963</v>
      </c>
      <c r="AP138" t="s">
        <v>1235</v>
      </c>
      <c r="AQ138" s="22">
        <v>-64.049988449071435</v>
      </c>
      <c r="AR138" s="21">
        <v>14.565033726776722</v>
      </c>
      <c r="AS138">
        <v>31.477184841453987</v>
      </c>
      <c r="AT138">
        <v>64.049988449071435</v>
      </c>
      <c r="AU138">
        <v>-14.565033726776722</v>
      </c>
      <c r="AV138" t="s">
        <v>2147</v>
      </c>
    </row>
    <row r="139" spans="1:48" x14ac:dyDescent="0.25">
      <c r="A139" s="14">
        <v>1.419999999999997E-9</v>
      </c>
      <c r="B139" t="s">
        <v>1025</v>
      </c>
      <c r="C139" s="4">
        <v>14</v>
      </c>
      <c r="D139" s="4">
        <v>2</v>
      </c>
      <c r="E139" s="4">
        <v>4</v>
      </c>
      <c r="F139" s="4">
        <v>20</v>
      </c>
      <c r="G139" s="4">
        <v>93.366600036621094</v>
      </c>
      <c r="H139" s="4">
        <v>97.26</v>
      </c>
      <c r="I139" s="34">
        <v>22972.690594708391</v>
      </c>
      <c r="J139" s="35">
        <v>24.698845527017983</v>
      </c>
      <c r="K139" s="35">
        <v>12.25773756761213</v>
      </c>
      <c r="L139" s="35">
        <v>9.4458808557727778</v>
      </c>
      <c r="M139" s="35">
        <v>6.481693263062084</v>
      </c>
      <c r="N139" s="4">
        <v>3.1080000000000001</v>
      </c>
      <c r="O139" s="4">
        <v>-48.628099173553721</v>
      </c>
      <c r="P139" s="35">
        <v>2.1444032093195573</v>
      </c>
      <c r="Q139" s="36" t="str">
        <f t="shared" si="53"/>
        <v xml:space="preserve"> </v>
      </c>
      <c r="R139" s="36" t="str">
        <f t="shared" si="54"/>
        <v xml:space="preserve"> </v>
      </c>
      <c r="S139" s="37" t="str">
        <f t="shared" si="55"/>
        <v/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>
        <f t="shared" si="60"/>
        <v>-0.20892507203370125</v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>
        <f t="shared" si="64"/>
        <v>47</v>
      </c>
      <c r="AC139" s="1" t="str">
        <f t="shared" si="65"/>
        <v xml:space="preserve"> 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 t="str">
        <f t="shared" si="73"/>
        <v xml:space="preserve"> </v>
      </c>
      <c r="AL139" s="25" t="str">
        <f t="shared" si="74"/>
        <v xml:space="preserve"> </v>
      </c>
      <c r="AM139" s="1" t="str">
        <f t="shared" si="75"/>
        <v xml:space="preserve"> </v>
      </c>
      <c r="AN139" s="1" t="str">
        <f t="shared" si="76"/>
        <v xml:space="preserve"> </v>
      </c>
      <c r="AO139" t="s">
        <v>1025</v>
      </c>
      <c r="AP139" t="s">
        <v>1244</v>
      </c>
      <c r="AQ139" s="22">
        <v>-43.679124577318106</v>
      </c>
      <c r="AR139" s="21">
        <v>20.892507203370126</v>
      </c>
      <c r="AS139">
        <v>-4.0030844780782555</v>
      </c>
      <c r="AT139">
        <v>43.679124577318106</v>
      </c>
      <c r="AU139">
        <v>-20.892507203370126</v>
      </c>
      <c r="AV139" t="s">
        <v>2148</v>
      </c>
    </row>
    <row r="140" spans="1:48" x14ac:dyDescent="0.25">
      <c r="A140" s="14">
        <v>1.4299999999999969E-9</v>
      </c>
      <c r="B140" t="s">
        <v>923</v>
      </c>
      <c r="C140" s="4">
        <v>0</v>
      </c>
      <c r="D140" s="4">
        <v>0</v>
      </c>
      <c r="E140" s="4">
        <v>2</v>
      </c>
      <c r="F140" s="4">
        <v>2</v>
      </c>
      <c r="G140" s="4">
        <v>43.5</v>
      </c>
      <c r="H140" s="4">
        <v>43.51</v>
      </c>
      <c r="I140" s="34">
        <v>2963.3188366090958</v>
      </c>
      <c r="J140" s="35">
        <v>8.498046875</v>
      </c>
      <c r="K140" s="35">
        <v>9.0457380457380445</v>
      </c>
      <c r="L140" s="35" t="s">
        <v>1234</v>
      </c>
      <c r="M140" s="35" t="s">
        <v>1234</v>
      </c>
      <c r="N140" s="4">
        <v>5.12</v>
      </c>
      <c r="O140" s="4">
        <v>-4.8327137546468366</v>
      </c>
      <c r="P140" s="35">
        <v>4.9873592277637329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-0.5056481752228561</v>
      </c>
      <c r="W140" s="37" t="str">
        <f t="shared" si="59"/>
        <v xml:space="preserve"> </v>
      </c>
      <c r="X140" s="37" t="str">
        <f t="shared" si="60"/>
        <v xml:space="preserve"> </v>
      </c>
      <c r="Y140" s="1" t="str">
        <f t="shared" si="61"/>
        <v xml:space="preserve"> </v>
      </c>
      <c r="Z140" s="1">
        <f t="shared" si="62"/>
        <v>10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4.987359229193733</v>
      </c>
      <c r="AH140" s="38" t="str">
        <f t="shared" si="70"/>
        <v xml:space="preserve"> </v>
      </c>
      <c r="AI140" s="1">
        <f t="shared" si="71"/>
        <v>33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923</v>
      </c>
      <c r="AP140" t="s">
        <v>1239</v>
      </c>
      <c r="AQ140" s="22">
        <v>50.564817522285608</v>
      </c>
      <c r="AR140" s="21" t="e">
        <v>#VALUE!</v>
      </c>
      <c r="AS140">
        <v>-2.2983222247752177E-2</v>
      </c>
      <c r="AT140">
        <v>-50.564817522285608</v>
      </c>
      <c r="AU140" t="e">
        <v>#VALUE!</v>
      </c>
      <c r="AV140" t="s">
        <v>2149</v>
      </c>
    </row>
    <row r="141" spans="1:48" x14ac:dyDescent="0.25">
      <c r="A141" s="14">
        <v>1.4399999999999969E-9</v>
      </c>
      <c r="B141" t="s">
        <v>1029</v>
      </c>
      <c r="C141" s="4">
        <v>7</v>
      </c>
      <c r="D141" s="4">
        <v>0</v>
      </c>
      <c r="E141" s="4">
        <v>2</v>
      </c>
      <c r="F141" s="4">
        <v>9</v>
      </c>
      <c r="G141" s="4">
        <v>20</v>
      </c>
      <c r="H141" s="4">
        <v>15.03</v>
      </c>
      <c r="I141" s="34">
        <v>952.50219889647133</v>
      </c>
      <c r="J141" s="35">
        <v>27.032374100719419</v>
      </c>
      <c r="K141" s="35">
        <v>6.8598813327247834</v>
      </c>
      <c r="L141" s="35">
        <v>5.9061458625525951</v>
      </c>
      <c r="M141" s="35">
        <v>4.1849262111801249</v>
      </c>
      <c r="N141" s="4">
        <v>0.55600000000000005</v>
      </c>
      <c r="O141" s="4">
        <v>-74.611872146118714</v>
      </c>
      <c r="P141" s="35">
        <v>1.3972055888223553</v>
      </c>
      <c r="Q141" s="36">
        <f t="shared" si="53"/>
        <v>77.777777779217772</v>
      </c>
      <c r="R141" s="36" t="str">
        <f t="shared" si="54"/>
        <v xml:space="preserve"> </v>
      </c>
      <c r="S141" s="37">
        <f t="shared" si="55"/>
        <v>0.33067199079462417</v>
      </c>
      <c r="T141" s="37" t="str">
        <f t="shared" si="56"/>
        <v/>
      </c>
      <c r="U141" s="37" t="str">
        <f t="shared" si="57"/>
        <v/>
      </c>
      <c r="V141" s="37" t="str">
        <f t="shared" si="58"/>
        <v/>
      </c>
      <c r="W141" s="37" t="str">
        <f t="shared" si="59"/>
        <v/>
      </c>
      <c r="X141" s="37">
        <f t="shared" si="60"/>
        <v>-0.50537128467782166</v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>
        <f t="shared" si="64"/>
        <v>17</v>
      </c>
      <c r="AC141" s="1">
        <f t="shared" si="65"/>
        <v>25</v>
      </c>
      <c r="AD141" s="1" t="str">
        <f t="shared" si="66"/>
        <v xml:space="preserve"> </v>
      </c>
      <c r="AE141" s="1">
        <f t="shared" si="67"/>
        <v>57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>
        <f t="shared" si="74"/>
        <v>-74.611872144678713</v>
      </c>
      <c r="AM141" s="1" t="str">
        <f t="shared" si="75"/>
        <v xml:space="preserve"> </v>
      </c>
      <c r="AN141" s="1">
        <f t="shared" si="76"/>
        <v>9</v>
      </c>
      <c r="AO141" t="s">
        <v>1029</v>
      </c>
      <c r="AP141" t="s">
        <v>1244</v>
      </c>
      <c r="AQ141" s="22">
        <v>-57.253821511181634</v>
      </c>
      <c r="AR141" s="21">
        <v>50.537128467782168</v>
      </c>
      <c r="AS141">
        <v>33.067198935462415</v>
      </c>
      <c r="AT141">
        <v>57.253821511181634</v>
      </c>
      <c r="AU141">
        <v>-50.537128467782168</v>
      </c>
      <c r="AV141" t="s">
        <v>2150</v>
      </c>
    </row>
    <row r="142" spans="1:48" x14ac:dyDescent="0.25">
      <c r="A142" s="14">
        <v>1.4499999999999969E-9</v>
      </c>
      <c r="B142" t="s">
        <v>906</v>
      </c>
      <c r="C142" s="4">
        <v>3</v>
      </c>
      <c r="D142" s="4">
        <v>1</v>
      </c>
      <c r="E142" s="4">
        <v>8</v>
      </c>
      <c r="F142" s="4">
        <v>12</v>
      </c>
      <c r="G142" s="4">
        <v>62</v>
      </c>
      <c r="H142" s="4">
        <v>57.36</v>
      </c>
      <c r="I142" s="34">
        <v>11304.327434370296</v>
      </c>
      <c r="J142" s="35">
        <v>17.461187214611872</v>
      </c>
      <c r="K142" s="35">
        <v>16.412017167381972</v>
      </c>
      <c r="L142" s="35">
        <v>11.011916308715533</v>
      </c>
      <c r="M142" s="35">
        <v>10.663846550834336</v>
      </c>
      <c r="N142" s="4">
        <v>3.4950000000000001</v>
      </c>
      <c r="O142" s="4">
        <v>6.880733944954132</v>
      </c>
      <c r="P142" s="35">
        <v>1.6858437935843795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906</v>
      </c>
      <c r="AP142" t="s">
        <v>1235</v>
      </c>
      <c r="AQ142" s="22">
        <v>-1.5759254954534896</v>
      </c>
      <c r="AR142" s="21">
        <v>7.7772519715380906</v>
      </c>
      <c r="AS142">
        <v>8.0892608089260918</v>
      </c>
      <c r="AT142">
        <v>1.5759254954534896</v>
      </c>
      <c r="AU142">
        <v>-7.7772519715380906</v>
      </c>
      <c r="AV142" t="s">
        <v>2151</v>
      </c>
    </row>
    <row r="143" spans="1:48" x14ac:dyDescent="0.25">
      <c r="A143" s="14">
        <v>1.4599999999999968E-9</v>
      </c>
      <c r="B143" t="s">
        <v>930</v>
      </c>
      <c r="C143" s="4">
        <v>4</v>
      </c>
      <c r="D143" s="4">
        <v>0</v>
      </c>
      <c r="E143" s="4">
        <v>0</v>
      </c>
      <c r="F143" s="4">
        <v>4</v>
      </c>
      <c r="G143" s="4">
        <v>35.5</v>
      </c>
      <c r="H143" s="4">
        <v>31.24</v>
      </c>
      <c r="I143" s="34">
        <v>1689.3380412196436</v>
      </c>
      <c r="J143" s="35">
        <v>39.897828863346099</v>
      </c>
      <c r="K143" s="35">
        <v>39.897828863346099</v>
      </c>
      <c r="L143" s="35">
        <v>13.495709273182959</v>
      </c>
      <c r="M143" s="35">
        <v>12.928662665066028</v>
      </c>
      <c r="N143" s="4">
        <v>0.78300000000000003</v>
      </c>
      <c r="O143" s="4">
        <v>170.00000000000003</v>
      </c>
      <c r="P143" s="35">
        <v>2.5128040973111396</v>
      </c>
      <c r="Q143" s="36">
        <f t="shared" si="53"/>
        <v>100.00000000145999</v>
      </c>
      <c r="R143" s="36" t="str">
        <f t="shared" si="54"/>
        <v xml:space="preserve"> </v>
      </c>
      <c r="S143" s="37">
        <f t="shared" si="55"/>
        <v>0.13636363782363647</v>
      </c>
      <c r="T143" s="37" t="str">
        <f t="shared" si="56"/>
        <v/>
      </c>
      <c r="U143" s="37" t="str">
        <f t="shared" si="57"/>
        <v/>
      </c>
      <c r="V143" s="37" t="str">
        <f t="shared" si="58"/>
        <v/>
      </c>
      <c r="W143" s="37" t="str">
        <f t="shared" si="59"/>
        <v/>
      </c>
      <c r="X143" s="37" t="str">
        <f t="shared" si="60"/>
        <v/>
      </c>
      <c r="Y143" s="1" t="str">
        <f t="shared" si="61"/>
        <v xml:space="preserve"> </v>
      </c>
      <c r="Z143" s="1" t="str">
        <f t="shared" si="62"/>
        <v xml:space="preserve"> </v>
      </c>
      <c r="AA143" s="1" t="str">
        <f t="shared" si="63"/>
        <v xml:space="preserve"> </v>
      </c>
      <c r="AB143" s="1" t="str">
        <f t="shared" si="64"/>
        <v xml:space="preserve"> </v>
      </c>
      <c r="AC143" s="1">
        <f t="shared" si="65"/>
        <v>82</v>
      </c>
      <c r="AD143" s="1" t="str">
        <f t="shared" si="66"/>
        <v xml:space="preserve"> </v>
      </c>
      <c r="AE143" s="1">
        <f t="shared" si="67"/>
        <v>7</v>
      </c>
      <c r="AF143" s="1" t="str">
        <f t="shared" si="68"/>
        <v xml:space="preserve"> </v>
      </c>
      <c r="AG143" s="38" t="str">
        <f t="shared" si="69"/>
        <v xml:space="preserve"> </v>
      </c>
      <c r="AH143" s="38" t="str">
        <f t="shared" si="70"/>
        <v xml:space="preserve"> </v>
      </c>
      <c r="AI143" s="1" t="str">
        <f t="shared" si="71"/>
        <v xml:space="preserve"> 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930</v>
      </c>
      <c r="AP143" t="s">
        <v>1237</v>
      </c>
      <c r="AQ143" s="22">
        <v>-132.09526604595649</v>
      </c>
      <c r="AR143" s="21">
        <v>-13.024051479674249</v>
      </c>
      <c r="AS143">
        <v>13.636363636363647</v>
      </c>
      <c r="AT143">
        <v>132.09526604595649</v>
      </c>
      <c r="AU143">
        <v>13.024051479674249</v>
      </c>
      <c r="AV143" t="s">
        <v>2152</v>
      </c>
    </row>
    <row r="144" spans="1:48" x14ac:dyDescent="0.25">
      <c r="A144" s="14">
        <v>1.4699999999999968E-9</v>
      </c>
      <c r="B144" t="s">
        <v>961</v>
      </c>
      <c r="C144" s="4">
        <v>9</v>
      </c>
      <c r="D144" s="4">
        <v>0</v>
      </c>
      <c r="E144" s="4">
        <v>2</v>
      </c>
      <c r="F144" s="4">
        <v>11</v>
      </c>
      <c r="G144" s="4">
        <v>13.75</v>
      </c>
      <c r="H144" s="4">
        <v>10.99</v>
      </c>
      <c r="I144" s="34">
        <v>840.09789280153984</v>
      </c>
      <c r="J144" s="35">
        <v>17.198748043818465</v>
      </c>
      <c r="K144" s="35">
        <v>18.439597315436242</v>
      </c>
      <c r="L144" s="35">
        <v>7.2861518902211513</v>
      </c>
      <c r="M144" s="35">
        <v>7.3882507905516812</v>
      </c>
      <c r="N144" s="4">
        <v>0.63900000000000001</v>
      </c>
      <c r="O144" s="4">
        <v>38.913043478260867</v>
      </c>
      <c r="P144" s="35">
        <v>4.3676069153776158</v>
      </c>
      <c r="Q144" s="36">
        <f t="shared" si="53"/>
        <v>81.818181819651812</v>
      </c>
      <c r="R144" s="36" t="str">
        <f t="shared" si="54"/>
        <v xml:space="preserve"> </v>
      </c>
      <c r="S144" s="37">
        <f t="shared" si="55"/>
        <v>0.25113739910421284</v>
      </c>
      <c r="T144" s="37" t="str">
        <f t="shared" si="56"/>
        <v/>
      </c>
      <c r="U144" s="37" t="str">
        <f t="shared" si="57"/>
        <v/>
      </c>
      <c r="V144" s="37" t="str">
        <f t="shared" si="58"/>
        <v/>
      </c>
      <c r="W144" s="37" t="str">
        <f t="shared" si="59"/>
        <v/>
      </c>
      <c r="X144" s="37">
        <f t="shared" si="60"/>
        <v>-0.38979835023160914</v>
      </c>
      <c r="Y144" s="1" t="str">
        <f t="shared" si="61"/>
        <v xml:space="preserve"> </v>
      </c>
      <c r="Z144" s="1" t="str">
        <f t="shared" si="62"/>
        <v xml:space="preserve"> </v>
      </c>
      <c r="AA144" s="1" t="str">
        <f t="shared" si="63"/>
        <v xml:space="preserve"> </v>
      </c>
      <c r="AB144" s="1">
        <f t="shared" si="64"/>
        <v>27</v>
      </c>
      <c r="AC144" s="1">
        <f t="shared" si="65"/>
        <v>44</v>
      </c>
      <c r="AD144" s="1" t="str">
        <f t="shared" si="66"/>
        <v xml:space="preserve"> </v>
      </c>
      <c r="AE144" s="1">
        <f t="shared" si="67"/>
        <v>50</v>
      </c>
      <c r="AF144" s="1" t="str">
        <f t="shared" si="68"/>
        <v xml:space="preserve"> </v>
      </c>
      <c r="AG144" s="38">
        <f t="shared" si="69"/>
        <v>4.3676069168476159</v>
      </c>
      <c r="AH144" s="38" t="str">
        <f t="shared" si="70"/>
        <v xml:space="preserve"> </v>
      </c>
      <c r="AI144" s="1">
        <f t="shared" si="71"/>
        <v>39</v>
      </c>
      <c r="AJ144" s="1" t="str">
        <f t="shared" si="72"/>
        <v xml:space="preserve"> </v>
      </c>
      <c r="AK144" s="25" t="str">
        <f t="shared" si="73"/>
        <v xml:space="preserve"> </v>
      </c>
      <c r="AL144" s="25" t="str">
        <f t="shared" si="74"/>
        <v xml:space="preserve"> </v>
      </c>
      <c r="AM144" s="1" t="str">
        <f t="shared" si="75"/>
        <v xml:space="preserve"> </v>
      </c>
      <c r="AN144" s="1" t="str">
        <f t="shared" si="76"/>
        <v xml:space="preserve"> </v>
      </c>
      <c r="AO144" t="s">
        <v>961</v>
      </c>
      <c r="AP144" t="s">
        <v>1237</v>
      </c>
      <c r="AQ144" s="22">
        <v>-4.9253721538122797E-2</v>
      </c>
      <c r="AR144" s="21">
        <v>38.979835023160916</v>
      </c>
      <c r="AS144">
        <v>25.113739763421282</v>
      </c>
      <c r="AT144">
        <v>4.9253721538122797E-2</v>
      </c>
      <c r="AU144">
        <v>-38.979835023160916</v>
      </c>
      <c r="AV144" t="s">
        <v>2153</v>
      </c>
    </row>
    <row r="145" spans="1:48" x14ac:dyDescent="0.25">
      <c r="A145" s="14">
        <v>1.4799999999999968E-9</v>
      </c>
      <c r="B145" t="s">
        <v>924</v>
      </c>
      <c r="C145" s="4">
        <v>4</v>
      </c>
      <c r="D145" s="4">
        <v>2</v>
      </c>
      <c r="E145" s="4">
        <v>8</v>
      </c>
      <c r="F145" s="4">
        <v>14</v>
      </c>
      <c r="G145" s="4">
        <v>62.631801605224609</v>
      </c>
      <c r="H145" s="4">
        <v>46.9</v>
      </c>
      <c r="I145" s="34">
        <v>2820.5179676195207</v>
      </c>
      <c r="J145" s="35" t="s">
        <v>1234</v>
      </c>
      <c r="K145" s="35">
        <v>18.002749955839402</v>
      </c>
      <c r="L145" s="35">
        <v>15.165941785590224</v>
      </c>
      <c r="M145" s="35">
        <v>7.2259893883457833</v>
      </c>
      <c r="N145" s="4">
        <v>-1.6440000000000001</v>
      </c>
      <c r="O145" s="4" t="s">
        <v>119</v>
      </c>
      <c r="P145" s="35">
        <v>0.40795756174303066</v>
      </c>
      <c r="Q145" s="36" t="str">
        <f t="shared" si="53"/>
        <v xml:space="preserve"> </v>
      </c>
      <c r="R145" s="36" t="str">
        <f t="shared" si="54"/>
        <v xml:space="preserve"> </v>
      </c>
      <c r="S145" s="37">
        <f t="shared" si="55"/>
        <v>0.33543287152743317</v>
      </c>
      <c r="T145" s="37" t="str">
        <f t="shared" si="56"/>
        <v/>
      </c>
      <c r="U145" s="37" t="str">
        <f t="shared" si="57"/>
        <v xml:space="preserve"> </v>
      </c>
      <c r="V145" s="37" t="str">
        <f t="shared" si="58"/>
        <v xml:space="preserve"> </v>
      </c>
      <c r="W145" s="37" t="str">
        <f t="shared" si="59"/>
        <v/>
      </c>
      <c r="X145" s="37" t="str">
        <f t="shared" si="60"/>
        <v/>
      </c>
      <c r="Y145" s="1" t="str">
        <f t="shared" si="61"/>
        <v xml:space="preserve"> </v>
      </c>
      <c r="Z145" s="1" t="str">
        <f t="shared" si="62"/>
        <v xml:space="preserve"> </v>
      </c>
      <c r="AA145" s="1" t="str">
        <f t="shared" si="63"/>
        <v xml:space="preserve"> </v>
      </c>
      <c r="AB145" s="1" t="str">
        <f t="shared" si="64"/>
        <v xml:space="preserve"> </v>
      </c>
      <c r="AC145" s="1">
        <f t="shared" si="65"/>
        <v>24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924</v>
      </c>
      <c r="AP145" t="s">
        <v>1241</v>
      </c>
      <c r="AQ145" s="22" t="e">
        <v>#VALUE!</v>
      </c>
      <c r="AR145" s="21">
        <v>-27.011937676990172</v>
      </c>
      <c r="AS145">
        <v>33.54328700474332</v>
      </c>
      <c r="AT145" t="e">
        <v>#VALUE!</v>
      </c>
      <c r="AU145">
        <v>27.011937676990172</v>
      </c>
      <c r="AV145" t="s">
        <v>2154</v>
      </c>
    </row>
    <row r="146" spans="1:48" x14ac:dyDescent="0.25">
      <c r="A146" s="14">
        <v>1.4899999999999967E-9</v>
      </c>
      <c r="B146" t="s">
        <v>913</v>
      </c>
      <c r="C146" s="4">
        <v>3</v>
      </c>
      <c r="D146" s="4">
        <v>0</v>
      </c>
      <c r="E146" s="4">
        <v>9</v>
      </c>
      <c r="F146" s="4">
        <v>12</v>
      </c>
      <c r="G146" s="4">
        <v>77.5</v>
      </c>
      <c r="H146" s="4">
        <v>73.709999999999994</v>
      </c>
      <c r="I146" s="34">
        <v>19548.433545839966</v>
      </c>
      <c r="J146" s="35">
        <v>12.531451887113224</v>
      </c>
      <c r="K146" s="35">
        <v>11.050974512743627</v>
      </c>
      <c r="L146" s="35" t="s">
        <v>1234</v>
      </c>
      <c r="M146" s="35" t="s">
        <v>1234</v>
      </c>
      <c r="N146" s="4">
        <v>6.67</v>
      </c>
      <c r="O146" s="4">
        <v>10.066006600660057</v>
      </c>
      <c r="P146" s="35">
        <v>3.8583638583638584</v>
      </c>
      <c r="Q146" s="36" t="str">
        <f t="shared" si="53"/>
        <v xml:space="preserve"> </v>
      </c>
      <c r="R146" s="36" t="str">
        <f t="shared" si="54"/>
        <v xml:space="preserve"> </v>
      </c>
      <c r="S146" s="37" t="str">
        <f t="shared" si="55"/>
        <v/>
      </c>
      <c r="T146" s="37" t="str">
        <f t="shared" si="56"/>
        <v/>
      </c>
      <c r="U146" s="37" t="str">
        <f t="shared" si="57"/>
        <v/>
      </c>
      <c r="V146" s="37">
        <f t="shared" si="58"/>
        <v>-0.27101530520783279</v>
      </c>
      <c r="W146" s="37" t="str">
        <f t="shared" si="59"/>
        <v xml:space="preserve"> </v>
      </c>
      <c r="X146" s="37" t="str">
        <f t="shared" si="60"/>
        <v xml:space="preserve"> </v>
      </c>
      <c r="Y146" s="1" t="str">
        <f t="shared" si="61"/>
        <v xml:space="preserve"> </v>
      </c>
      <c r="Z146" s="1">
        <f t="shared" si="62"/>
        <v>31</v>
      </c>
      <c r="AA146" s="1" t="str">
        <f t="shared" si="63"/>
        <v xml:space="preserve"> </v>
      </c>
      <c r="AB146" s="1" t="str">
        <f t="shared" si="64"/>
        <v xml:space="preserve"> </v>
      </c>
      <c r="AC146" s="1" t="str">
        <f t="shared" si="65"/>
        <v xml:space="preserve"> </v>
      </c>
      <c r="AD146" s="1" t="str">
        <f t="shared" si="66"/>
        <v xml:space="preserve"> </v>
      </c>
      <c r="AE146" s="1" t="str">
        <f t="shared" si="67"/>
        <v xml:space="preserve"> </v>
      </c>
      <c r="AF146" s="1" t="str">
        <f t="shared" si="68"/>
        <v xml:space="preserve"> </v>
      </c>
      <c r="AG146" s="38">
        <f t="shared" si="69"/>
        <v>3.8583638598538585</v>
      </c>
      <c r="AH146" s="38" t="str">
        <f t="shared" si="70"/>
        <v xml:space="preserve"> </v>
      </c>
      <c r="AI146" s="1">
        <f t="shared" si="71"/>
        <v>51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913</v>
      </c>
      <c r="AP146" t="s">
        <v>1239</v>
      </c>
      <c r="AQ146" s="22">
        <v>27.101530520783278</v>
      </c>
      <c r="AR146" s="21" t="e">
        <v>#VALUE!</v>
      </c>
      <c r="AS146">
        <v>5.1417718084384889</v>
      </c>
      <c r="AT146">
        <v>-27.101530520783278</v>
      </c>
      <c r="AU146" t="e">
        <v>#VALUE!</v>
      </c>
      <c r="AV146" t="s">
        <v>2155</v>
      </c>
    </row>
    <row r="147" spans="1:48" x14ac:dyDescent="0.25">
      <c r="A147" s="14">
        <v>1.4999999999999967E-9</v>
      </c>
      <c r="B147" t="s">
        <v>962</v>
      </c>
      <c r="C147" s="4">
        <v>8</v>
      </c>
      <c r="D147" s="4">
        <v>0</v>
      </c>
      <c r="E147" s="4">
        <v>0</v>
      </c>
      <c r="F147" s="4">
        <v>8</v>
      </c>
      <c r="G147" s="4">
        <v>35.5</v>
      </c>
      <c r="H147" s="4">
        <v>30.84</v>
      </c>
      <c r="I147" s="34">
        <v>1521.9149078447267</v>
      </c>
      <c r="J147" s="35" t="s">
        <v>1234</v>
      </c>
      <c r="K147" s="35" t="s">
        <v>1234</v>
      </c>
      <c r="L147" s="35">
        <v>18.755212070410728</v>
      </c>
      <c r="M147" s="35">
        <v>12.148582672377097</v>
      </c>
      <c r="N147" s="4">
        <v>-0.70300000000000007</v>
      </c>
      <c r="O147" s="4" t="s">
        <v>119</v>
      </c>
      <c r="P147" s="35">
        <v>2.8349513093785088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0.15110246583203624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/>
      </c>
      <c r="X147" s="37" t="str">
        <f t="shared" si="60"/>
        <v/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77</v>
      </c>
      <c r="AD147" s="1" t="str">
        <f t="shared" si="66"/>
        <v xml:space="preserve"> </v>
      </c>
      <c r="AE147" s="1">
        <f t="shared" si="67"/>
        <v>6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962</v>
      </c>
      <c r="AP147" t="s">
        <v>1237</v>
      </c>
      <c r="AQ147" s="22" t="e">
        <v>#VALUE!</v>
      </c>
      <c r="AR147" s="21">
        <v>-57.071407782212717</v>
      </c>
      <c r="AS147">
        <v>15.110246433203622</v>
      </c>
      <c r="AT147" t="e">
        <v>#VALUE!</v>
      </c>
      <c r="AU147">
        <v>57.071407782212717</v>
      </c>
      <c r="AV147" t="s">
        <v>2156</v>
      </c>
    </row>
    <row r="148" spans="1:48" x14ac:dyDescent="0.25">
      <c r="A148" s="14">
        <v>1.5099999999999966E-9</v>
      </c>
      <c r="B148" t="s">
        <v>934</v>
      </c>
      <c r="C148" s="4">
        <v>1</v>
      </c>
      <c r="D148" s="4">
        <v>0</v>
      </c>
      <c r="E148" s="4">
        <v>0</v>
      </c>
      <c r="F148" s="4">
        <v>1</v>
      </c>
      <c r="G148" s="4">
        <v>38.034000396728516</v>
      </c>
      <c r="H148" s="4">
        <v>11.4</v>
      </c>
      <c r="I148" s="34">
        <v>2968.4621726122632</v>
      </c>
      <c r="J148" s="35" t="s">
        <v>1234</v>
      </c>
      <c r="K148" s="35" t="s">
        <v>1234</v>
      </c>
      <c r="L148" s="35" t="s">
        <v>1234</v>
      </c>
      <c r="M148" s="35" t="s">
        <v>1234</v>
      </c>
      <c r="N148" s="4">
        <v>-6.5000000000000002E-2</v>
      </c>
      <c r="O148" s="4">
        <v>27.777777777777775</v>
      </c>
      <c r="P148" s="35" t="s">
        <v>124</v>
      </c>
      <c r="Q148" s="36">
        <f t="shared" si="53"/>
        <v>100.00000000151</v>
      </c>
      <c r="R148" s="36" t="str">
        <f t="shared" si="54"/>
        <v xml:space="preserve"> </v>
      </c>
      <c r="S148" s="37">
        <f t="shared" si="55"/>
        <v>2.3363158257844314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 xml:space="preserve"> </v>
      </c>
      <c r="X148" s="37" t="str">
        <f t="shared" si="60"/>
        <v xml:space="preserve"> 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 t="str">
        <f t="shared" si="64"/>
        <v xml:space="preserve"> </v>
      </c>
      <c r="AC148" s="1">
        <f t="shared" si="65"/>
        <v>1</v>
      </c>
      <c r="AD148" s="1" t="str">
        <f t="shared" si="66"/>
        <v xml:space="preserve"> </v>
      </c>
      <c r="AE148" s="1">
        <f t="shared" si="67"/>
        <v>5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 t="str">
        <f t="shared" si="73"/>
        <v xml:space="preserve"> </v>
      </c>
      <c r="AL148" s="25" t="str">
        <f t="shared" si="74"/>
        <v xml:space="preserve"> </v>
      </c>
      <c r="AM148" s="1" t="str">
        <f t="shared" si="75"/>
        <v xml:space="preserve"> </v>
      </c>
      <c r="AN148" s="1" t="str">
        <f t="shared" si="76"/>
        <v xml:space="preserve"> </v>
      </c>
      <c r="AO148" t="s">
        <v>934</v>
      </c>
      <c r="AP148" t="s">
        <v>1241</v>
      </c>
      <c r="AQ148" s="22" t="e">
        <v>#VALUE!</v>
      </c>
      <c r="AR148" s="21" t="e">
        <v>#VALUE!</v>
      </c>
      <c r="AS148">
        <v>233.63158242744313</v>
      </c>
      <c r="AT148" t="e">
        <v>#VALUE!</v>
      </c>
      <c r="AU148" t="e">
        <v>#VALUE!</v>
      </c>
      <c r="AV148" t="s">
        <v>2157</v>
      </c>
    </row>
    <row r="149" spans="1:48" x14ac:dyDescent="0.25">
      <c r="A149" s="14">
        <v>1.5199999999999966E-9</v>
      </c>
      <c r="B149" t="s">
        <v>1220</v>
      </c>
      <c r="C149" s="4">
        <v>6</v>
      </c>
      <c r="D149" s="4">
        <v>2</v>
      </c>
      <c r="E149" s="4">
        <v>5</v>
      </c>
      <c r="F149" s="4">
        <v>13</v>
      </c>
      <c r="G149" s="4">
        <v>3</v>
      </c>
      <c r="H149" s="4">
        <v>2.46</v>
      </c>
      <c r="I149" s="34">
        <v>1320.0301315176882</v>
      </c>
      <c r="J149" s="35" t="s">
        <v>1234</v>
      </c>
      <c r="K149" s="35">
        <v>8.0224839747525341</v>
      </c>
      <c r="L149" s="35">
        <v>6.392281124497992</v>
      </c>
      <c r="M149" s="35">
        <v>3.2447135329072769</v>
      </c>
      <c r="N149" s="4">
        <v>1.4E-2</v>
      </c>
      <c r="O149" s="4" t="s">
        <v>119</v>
      </c>
      <c r="P149" s="35" t="s">
        <v>124</v>
      </c>
      <c r="Q149" s="36" t="str">
        <f t="shared" si="53"/>
        <v xml:space="preserve"> </v>
      </c>
      <c r="R149" s="36" t="str">
        <f t="shared" si="54"/>
        <v xml:space="preserve"> </v>
      </c>
      <c r="S149" s="37">
        <f t="shared" si="55"/>
        <v>0.21951219664195118</v>
      </c>
      <c r="T149" s="37" t="str">
        <f t="shared" si="56"/>
        <v/>
      </c>
      <c r="U149" s="37" t="str">
        <f t="shared" si="57"/>
        <v xml:space="preserve"> </v>
      </c>
      <c r="V149" s="37" t="str">
        <f t="shared" si="58"/>
        <v xml:space="preserve"> </v>
      </c>
      <c r="W149" s="37" t="str">
        <f t="shared" si="59"/>
        <v/>
      </c>
      <c r="X149" s="37">
        <f t="shared" si="60"/>
        <v>-0.46465836195550014</v>
      </c>
      <c r="Y149" s="1" t="str">
        <f t="shared" si="61"/>
        <v xml:space="preserve"> </v>
      </c>
      <c r="Z149" s="1" t="str">
        <f t="shared" si="62"/>
        <v xml:space="preserve"> </v>
      </c>
      <c r="AA149" s="1" t="str">
        <f t="shared" si="63"/>
        <v xml:space="preserve"> </v>
      </c>
      <c r="AB149" s="1">
        <f t="shared" si="64"/>
        <v>19</v>
      </c>
      <c r="AC149" s="1">
        <f t="shared" si="65"/>
        <v>50</v>
      </c>
      <c r="AD149" s="1" t="str">
        <f t="shared" si="66"/>
        <v xml:space="preserve"> </v>
      </c>
      <c r="AE149" s="1" t="str">
        <f t="shared" si="67"/>
        <v xml:space="preserve"> </v>
      </c>
      <c r="AF149" s="1" t="str">
        <f t="shared" si="68"/>
        <v xml:space="preserve"> </v>
      </c>
      <c r="AG149" s="38" t="str">
        <f t="shared" si="69"/>
        <v xml:space="preserve"> </v>
      </c>
      <c r="AH149" s="38" t="str">
        <f t="shared" si="70"/>
        <v xml:space="preserve"> </v>
      </c>
      <c r="AI149" s="1" t="str">
        <f t="shared" si="71"/>
        <v xml:space="preserve"> 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1220</v>
      </c>
      <c r="AP149" t="s">
        <v>1241</v>
      </c>
      <c r="AQ149" s="22" t="e">
        <v>#VALUE!</v>
      </c>
      <c r="AR149" s="21">
        <v>46.465836195550011</v>
      </c>
      <c r="AS149">
        <v>21.95121951219512</v>
      </c>
      <c r="AT149" t="e">
        <v>#VALUE!</v>
      </c>
      <c r="AU149">
        <v>-46.465836195550011</v>
      </c>
      <c r="AV149" t="s">
        <v>2158</v>
      </c>
    </row>
    <row r="150" spans="1:48" x14ac:dyDescent="0.25">
      <c r="A150" s="14">
        <v>1.5299999999999966E-9</v>
      </c>
      <c r="B150" t="s">
        <v>970</v>
      </c>
      <c r="C150" s="4">
        <v>8</v>
      </c>
      <c r="D150" s="4">
        <v>1</v>
      </c>
      <c r="E150" s="4">
        <v>4</v>
      </c>
      <c r="F150" s="4">
        <v>13</v>
      </c>
      <c r="G150" s="4">
        <v>51</v>
      </c>
      <c r="H150" s="4">
        <v>49.24</v>
      </c>
      <c r="I150" s="34">
        <v>7840.819284971345</v>
      </c>
      <c r="J150" s="35">
        <v>23.548541367766617</v>
      </c>
      <c r="K150" s="35">
        <v>24.196560196560196</v>
      </c>
      <c r="L150" s="35">
        <v>15.068542235215212</v>
      </c>
      <c r="M150" s="35">
        <v>14.535432176031341</v>
      </c>
      <c r="N150" s="4">
        <v>2.0910000000000002</v>
      </c>
      <c r="O150" s="4">
        <v>42.925495557074512</v>
      </c>
      <c r="P150" s="35">
        <v>2.4512591389114542</v>
      </c>
      <c r="Q150" s="36" t="str">
        <f t="shared" si="53"/>
        <v xml:space="preserve"> </v>
      </c>
      <c r="R150" s="36" t="str">
        <f t="shared" si="54"/>
        <v xml:space="preserve"> </v>
      </c>
      <c r="S150" s="37" t="str">
        <f t="shared" si="55"/>
        <v/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 t="str">
        <f t="shared" si="65"/>
        <v xml:space="preserve"> </v>
      </c>
      <c r="AD150" s="1" t="str">
        <f t="shared" si="66"/>
        <v xml:space="preserve"> </v>
      </c>
      <c r="AE150" s="1" t="str">
        <f t="shared" si="67"/>
        <v xml:space="preserve"> </v>
      </c>
      <c r="AF150" s="1" t="str">
        <f t="shared" si="68"/>
        <v xml:space="preserve"> </v>
      </c>
      <c r="AG150" s="38" t="str">
        <f t="shared" si="69"/>
        <v xml:space="preserve"> </v>
      </c>
      <c r="AH150" s="38" t="str">
        <f t="shared" si="70"/>
        <v xml:space="preserve"> </v>
      </c>
      <c r="AI150" s="1" t="str">
        <f t="shared" si="71"/>
        <v xml:space="preserve"> 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970</v>
      </c>
      <c r="AP150" t="s">
        <v>1246</v>
      </c>
      <c r="AQ150" s="22">
        <v>-36.987528631341959</v>
      </c>
      <c r="AR150" s="21">
        <v>-26.196234584040678</v>
      </c>
      <c r="AS150">
        <v>3.5743298131600376</v>
      </c>
      <c r="AT150">
        <v>36.987528631341959</v>
      </c>
      <c r="AU150">
        <v>26.196234584040678</v>
      </c>
      <c r="AV150" t="s">
        <v>2159</v>
      </c>
    </row>
    <row r="151" spans="1:48" x14ac:dyDescent="0.25">
      <c r="A151" s="14">
        <v>1.5399999999999965E-9</v>
      </c>
      <c r="B151" t="s">
        <v>893</v>
      </c>
      <c r="C151" s="4">
        <v>19</v>
      </c>
      <c r="D151" s="4">
        <v>1</v>
      </c>
      <c r="E151" s="4">
        <v>6</v>
      </c>
      <c r="F151" s="4">
        <v>26</v>
      </c>
      <c r="G151" s="4">
        <v>71.561248779296875</v>
      </c>
      <c r="H151" s="4">
        <v>68.22</v>
      </c>
      <c r="I151" s="34">
        <v>30644.938368715237</v>
      </c>
      <c r="J151" s="35">
        <v>30.909142960750525</v>
      </c>
      <c r="K151" s="35">
        <v>23.236718586787568</v>
      </c>
      <c r="L151" s="35">
        <v>11.883052160290635</v>
      </c>
      <c r="M151" s="35">
        <v>10.284945648073521</v>
      </c>
      <c r="N151" s="4">
        <v>1.742</v>
      </c>
      <c r="O151" s="4">
        <v>-19.723502304147463</v>
      </c>
      <c r="P151" s="35">
        <v>3.4732878278057373</v>
      </c>
      <c r="Q151" s="36">
        <f t="shared" si="53"/>
        <v>73.076923078463082</v>
      </c>
      <c r="R151" s="36" t="str">
        <f t="shared" si="54"/>
        <v xml:space="preserve"> </v>
      </c>
      <c r="S151" s="37" t="str">
        <f t="shared" si="55"/>
        <v/>
      </c>
      <c r="T151" s="37" t="str">
        <f t="shared" si="56"/>
        <v/>
      </c>
      <c r="U151" s="37" t="str">
        <f t="shared" si="57"/>
        <v/>
      </c>
      <c r="V151" s="37" t="str">
        <f t="shared" si="58"/>
        <v/>
      </c>
      <c r="W151" s="37" t="str">
        <f t="shared" si="59"/>
        <v/>
      </c>
      <c r="X151" s="37" t="str">
        <f t="shared" si="60"/>
        <v/>
      </c>
      <c r="Y151" s="1" t="str">
        <f t="shared" si="61"/>
        <v xml:space="preserve"> </v>
      </c>
      <c r="Z151" s="1" t="str">
        <f t="shared" si="62"/>
        <v xml:space="preserve"> </v>
      </c>
      <c r="AA151" s="1" t="str">
        <f t="shared" si="63"/>
        <v xml:space="preserve"> </v>
      </c>
      <c r="AB151" s="1" t="str">
        <f t="shared" si="64"/>
        <v xml:space="preserve"> </v>
      </c>
      <c r="AC151" s="1" t="str">
        <f t="shared" si="65"/>
        <v xml:space="preserve"> </v>
      </c>
      <c r="AD151" s="1" t="str">
        <f t="shared" si="66"/>
        <v xml:space="preserve"> </v>
      </c>
      <c r="AE151" s="1">
        <f t="shared" si="67"/>
        <v>71</v>
      </c>
      <c r="AF151" s="1" t="str">
        <f t="shared" si="68"/>
        <v xml:space="preserve"> </v>
      </c>
      <c r="AG151" s="38">
        <f t="shared" si="69"/>
        <v>3.4732878293457374</v>
      </c>
      <c r="AH151" s="38" t="str">
        <f t="shared" si="70"/>
        <v xml:space="preserve"> </v>
      </c>
      <c r="AI151" s="1">
        <f t="shared" si="71"/>
        <v>59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893</v>
      </c>
      <c r="AP151" t="s">
        <v>1241</v>
      </c>
      <c r="AQ151" s="22">
        <v>-79.805918344556488</v>
      </c>
      <c r="AR151" s="21">
        <v>0.48165147058030211</v>
      </c>
      <c r="AS151">
        <v>4.8977554665741385</v>
      </c>
      <c r="AT151">
        <v>79.805918344556488</v>
      </c>
      <c r="AU151">
        <v>-0.48165147058030211</v>
      </c>
      <c r="AV151" t="s">
        <v>2160</v>
      </c>
    </row>
    <row r="152" spans="1:48" x14ac:dyDescent="0.25">
      <c r="A152" s="14">
        <v>1.5499999999999965E-9</v>
      </c>
      <c r="B152" t="s">
        <v>948</v>
      </c>
      <c r="C152" s="4">
        <v>1</v>
      </c>
      <c r="D152" s="4">
        <v>0</v>
      </c>
      <c r="E152" s="4">
        <v>4</v>
      </c>
      <c r="F152" s="4">
        <v>5</v>
      </c>
      <c r="G152" s="4">
        <v>37</v>
      </c>
      <c r="H152" s="4">
        <v>31.82</v>
      </c>
      <c r="I152" s="34">
        <v>1225.4365338153343</v>
      </c>
      <c r="J152" s="35">
        <v>19.937343358395989</v>
      </c>
      <c r="K152" s="35">
        <v>11.094839609483962</v>
      </c>
      <c r="L152" s="35">
        <v>9.1507295539033446</v>
      </c>
      <c r="M152" s="35">
        <v>6.5466655585106386</v>
      </c>
      <c r="N152" s="4">
        <v>2.8679999999999999</v>
      </c>
      <c r="O152" s="4">
        <v>105.73888091822093</v>
      </c>
      <c r="P152" s="35">
        <v>4.3368950345694532</v>
      </c>
      <c r="Q152" s="36" t="str">
        <f t="shared" si="53"/>
        <v xml:space="preserve"> </v>
      </c>
      <c r="R152" s="36" t="str">
        <f t="shared" si="54"/>
        <v xml:space="preserve"> </v>
      </c>
      <c r="S152" s="37">
        <f t="shared" si="55"/>
        <v>0.16279069922441866</v>
      </c>
      <c r="T152" s="37" t="str">
        <f t="shared" si="56"/>
        <v/>
      </c>
      <c r="U152" s="37" t="str">
        <f t="shared" si="57"/>
        <v/>
      </c>
      <c r="V152" s="37" t="str">
        <f t="shared" si="58"/>
        <v/>
      </c>
      <c r="W152" s="37" t="str">
        <f t="shared" si="59"/>
        <v/>
      </c>
      <c r="X152" s="37">
        <f t="shared" si="60"/>
        <v>-0.23364344382248226</v>
      </c>
      <c r="Y152" s="1" t="str">
        <f t="shared" si="61"/>
        <v xml:space="preserve"> </v>
      </c>
      <c r="Z152" s="1" t="str">
        <f t="shared" si="62"/>
        <v xml:space="preserve"> </v>
      </c>
      <c r="AA152" s="1" t="str">
        <f t="shared" si="63"/>
        <v xml:space="preserve"> </v>
      </c>
      <c r="AB152" s="1">
        <f t="shared" si="64"/>
        <v>43</v>
      </c>
      <c r="AC152" s="1">
        <f t="shared" si="65"/>
        <v>71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4.3368950361194534</v>
      </c>
      <c r="AH152" s="38" t="str">
        <f t="shared" si="70"/>
        <v xml:space="preserve"> </v>
      </c>
      <c r="AI152" s="1">
        <f t="shared" si="71"/>
        <v>41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948</v>
      </c>
      <c r="AP152" t="s">
        <v>1235</v>
      </c>
      <c r="AQ152" s="22">
        <v>-15.980321306847657</v>
      </c>
      <c r="AR152" s="21">
        <v>23.364344382248227</v>
      </c>
      <c r="AS152">
        <v>16.279069767441868</v>
      </c>
      <c r="AT152">
        <v>15.980321306847657</v>
      </c>
      <c r="AU152">
        <v>-23.364344382248227</v>
      </c>
      <c r="AV152" t="s">
        <v>2161</v>
      </c>
    </row>
    <row r="153" spans="1:48" x14ac:dyDescent="0.25">
      <c r="A153" s="14">
        <v>1.5599999999999965E-9</v>
      </c>
      <c r="B153" t="s">
        <v>902</v>
      </c>
      <c r="C153" s="4">
        <v>2</v>
      </c>
      <c r="D153" s="4">
        <v>0</v>
      </c>
      <c r="E153" s="4">
        <v>3</v>
      </c>
      <c r="F153" s="4">
        <v>5</v>
      </c>
      <c r="G153" s="4">
        <v>13.5</v>
      </c>
      <c r="H153" s="4">
        <v>13.24</v>
      </c>
      <c r="I153" s="34">
        <v>1840.8009386993151</v>
      </c>
      <c r="J153" s="35">
        <v>15.218390804597702</v>
      </c>
      <c r="K153" s="35">
        <v>20.6875</v>
      </c>
      <c r="L153" s="35">
        <v>22.354805343511451</v>
      </c>
      <c r="M153" s="35">
        <v>18.534680379746835</v>
      </c>
      <c r="N153" s="4">
        <v>0.87</v>
      </c>
      <c r="O153" s="4" t="s">
        <v>119</v>
      </c>
      <c r="P153" s="35">
        <v>6.0422960725075532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 t="str">
        <f t="shared" ref="S153:S216" si="79">IF(ISERROR((IF((G153/H153-1)&gt;($S$5/100),(G153/H153-1)+A153,"")))=TRUE," ",((IF((G153/H153-1)&gt;($S$5/100),(G153/H153-1)+A153,""))))</f>
        <v/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-0.11470960620882897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 t="str">
        <f t="shared" ref="X153:X216" si="84">IF(ISERROR((IF(((L153/$L$6-1))&lt;($X$5/100),((L153/$L$6-1)),"")))=TRUE," ",((IF(((L153/$L$6-1))&lt;($X$5/100),((L153/$L$6-1)),""))))</f>
        <v/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48</v>
      </c>
      <c r="AA153" s="1" t="str">
        <f t="shared" ref="AA153:AA216" si="87">IF(ISERROR((RANK(W153,W$7:W$184,0)))=TRUE," ",((RANK(W153,W$7:W$184,0))))</f>
        <v xml:space="preserve"> </v>
      </c>
      <c r="AB153" s="1" t="str">
        <f t="shared" ref="AB153:AB216" si="88">IF(ISERROR((RANK(X153,X$7:X$184,1)))=TRUE," ",((RANK(X153,X$7:X$184,1))))</f>
        <v xml:space="preserve"> </v>
      </c>
      <c r="AC153" s="1" t="str">
        <f t="shared" ref="AC153:AC216" si="89">IF(ISERROR((RANK(S153,S$7:S$184,0)))=TRUE," ",((RANK(S153,S$7:S$184,0))))</f>
        <v xml:space="preserve"> 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>
        <f t="shared" ref="AG153:AG216" si="93">IF(ISERROR((IF((AND(P153&gt;$AG$6,P153&lt;$AG$5))=TRUE,P153+A153," ")))=TRUE," ",((IF((AND(P153&gt;$AG$6,P153&lt;$AG$5))=TRUE,P153+A153," "))))</f>
        <v>6.0422960740675533</v>
      </c>
      <c r="AH153" s="38" t="str">
        <f t="shared" ref="AH153:AH216" si="94">IF(ISERROR(((IF(P153&lt;$AH$5,P153+A153," "))))=TRUE," ",((IF(P153&lt;$AH$5,P153+A153," "))))</f>
        <v xml:space="preserve"> </v>
      </c>
      <c r="AI153" s="1">
        <f t="shared" ref="AI153:AI216" si="95">IF(ISERROR((RANK(AG153,AG$7:AG$184,0)))=TRUE," ",((RANK(AG153,AG$7:AG$184,0))))</f>
        <v>15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902</v>
      </c>
      <c r="AP153" t="s">
        <v>1248</v>
      </c>
      <c r="AQ153" s="22">
        <v>11.470960620882897</v>
      </c>
      <c r="AR153" s="21">
        <v>-87.217330991543378</v>
      </c>
      <c r="AS153">
        <v>1.9637462235649439</v>
      </c>
      <c r="AT153">
        <v>-11.470960620882897</v>
      </c>
      <c r="AU153">
        <v>87.217330991543378</v>
      </c>
      <c r="AV153" t="s">
        <v>2162</v>
      </c>
    </row>
    <row r="154" spans="1:48" x14ac:dyDescent="0.25">
      <c r="A154" s="14">
        <v>1.5699999999999964E-9</v>
      </c>
      <c r="B154" t="s">
        <v>991</v>
      </c>
      <c r="C154" s="4">
        <v>10</v>
      </c>
      <c r="D154" s="4">
        <v>1</v>
      </c>
      <c r="E154" s="4">
        <v>2</v>
      </c>
      <c r="F154" s="4">
        <v>13</v>
      </c>
      <c r="G154" s="4">
        <v>3.5</v>
      </c>
      <c r="H154" s="4">
        <v>2.38</v>
      </c>
      <c r="I154" s="34">
        <v>1322.4147756183315</v>
      </c>
      <c r="J154" s="35" t="s">
        <v>1234</v>
      </c>
      <c r="K154" s="35">
        <v>8.2022044770448908</v>
      </c>
      <c r="L154" s="35">
        <v>12.761686944611197</v>
      </c>
      <c r="M154" s="35">
        <v>3.5592559666279149</v>
      </c>
      <c r="N154" s="4">
        <v>-0.11700000000000001</v>
      </c>
      <c r="O154" s="4" t="s">
        <v>119</v>
      </c>
      <c r="P154" s="35">
        <v>0.79859242218883097</v>
      </c>
      <c r="Q154" s="36">
        <f t="shared" si="77"/>
        <v>76.923076924646921</v>
      </c>
      <c r="R154" s="36" t="str">
        <f t="shared" si="78"/>
        <v xml:space="preserve"> </v>
      </c>
      <c r="S154" s="37">
        <f t="shared" si="79"/>
        <v>0.47058823686411777</v>
      </c>
      <c r="T154" s="37" t="str">
        <f t="shared" si="80"/>
        <v/>
      </c>
      <c r="U154" s="37" t="str">
        <f t="shared" si="81"/>
        <v xml:space="preserve"> </v>
      </c>
      <c r="V154" s="37" t="str">
        <f t="shared" si="82"/>
        <v xml:space="preserve"> </v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>
        <f t="shared" si="89"/>
        <v>14</v>
      </c>
      <c r="AD154" s="1" t="str">
        <f t="shared" si="90"/>
        <v xml:space="preserve"> </v>
      </c>
      <c r="AE154" s="1">
        <f t="shared" si="91"/>
        <v>62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991</v>
      </c>
      <c r="AP154" t="s">
        <v>1241</v>
      </c>
      <c r="AQ154" s="22" t="e">
        <v>#VALUE!</v>
      </c>
      <c r="AR154" s="21">
        <v>-6.8767511953848226</v>
      </c>
      <c r="AS154">
        <v>47.058823529411775</v>
      </c>
      <c r="AT154" t="e">
        <v>#VALUE!</v>
      </c>
      <c r="AU154">
        <v>6.8767511953848226</v>
      </c>
      <c r="AV154" t="s">
        <v>2163</v>
      </c>
    </row>
    <row r="155" spans="1:48" x14ac:dyDescent="0.25">
      <c r="A155" s="14">
        <v>1.5799999999999964E-9</v>
      </c>
      <c r="B155" t="s">
        <v>997</v>
      </c>
      <c r="C155" s="4">
        <v>5</v>
      </c>
      <c r="D155" s="4">
        <v>0</v>
      </c>
      <c r="E155" s="4">
        <v>0</v>
      </c>
      <c r="F155" s="4">
        <v>5</v>
      </c>
      <c r="G155" s="4">
        <v>87</v>
      </c>
      <c r="H155" s="4">
        <v>70.39</v>
      </c>
      <c r="I155" s="34">
        <v>5029.4962166992473</v>
      </c>
      <c r="J155" s="35" t="s">
        <v>1234</v>
      </c>
      <c r="K155" s="35" t="s">
        <v>1234</v>
      </c>
      <c r="L155" s="35" t="s">
        <v>1234</v>
      </c>
      <c r="M155" s="35" t="s">
        <v>1234</v>
      </c>
      <c r="N155" s="4">
        <v>-0.01</v>
      </c>
      <c r="O155" s="4" t="s">
        <v>119</v>
      </c>
      <c r="P155" s="35" t="s">
        <v>124</v>
      </c>
      <c r="Q155" s="36">
        <f t="shared" si="77"/>
        <v>100.00000000158001</v>
      </c>
      <c r="R155" s="36" t="str">
        <f t="shared" si="78"/>
        <v xml:space="preserve"> </v>
      </c>
      <c r="S155" s="37">
        <f t="shared" si="79"/>
        <v>0.2359710201905981</v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 xml:space="preserve"> </v>
      </c>
      <c r="X155" s="37" t="str">
        <f t="shared" si="84"/>
        <v xml:space="preserve"> </v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>
        <f t="shared" si="89"/>
        <v>46</v>
      </c>
      <c r="AD155" s="1" t="str">
        <f t="shared" si="90"/>
        <v xml:space="preserve"> </v>
      </c>
      <c r="AE155" s="1">
        <f t="shared" si="91"/>
        <v>4</v>
      </c>
      <c r="AF155" s="1" t="str">
        <f t="shared" si="92"/>
        <v xml:space="preserve"> </v>
      </c>
      <c r="AG155" s="38" t="str">
        <f t="shared" si="93"/>
        <v xml:space="preserve"> </v>
      </c>
      <c r="AH155" s="38" t="str">
        <f t="shared" si="94"/>
        <v xml:space="preserve"> </v>
      </c>
      <c r="AI155" s="1" t="str">
        <f t="shared" si="95"/>
        <v xml:space="preserve"> 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997</v>
      </c>
      <c r="AP155" t="s">
        <v>1239</v>
      </c>
      <c r="AQ155" s="22" t="e">
        <v>#VALUE!</v>
      </c>
      <c r="AR155" s="21" t="e">
        <v>#VALUE!</v>
      </c>
      <c r="AS155">
        <v>23.597101861059812</v>
      </c>
      <c r="AT155" t="e">
        <v>#VALUE!</v>
      </c>
      <c r="AU155" t="e">
        <v>#VALUE!</v>
      </c>
      <c r="AV155" t="s">
        <v>2164</v>
      </c>
    </row>
    <row r="156" spans="1:48" x14ac:dyDescent="0.25">
      <c r="A156" s="14">
        <v>1.5899999999999964E-9</v>
      </c>
      <c r="B156" t="s">
        <v>917</v>
      </c>
      <c r="C156" s="4">
        <v>14</v>
      </c>
      <c r="D156" s="4">
        <v>0</v>
      </c>
      <c r="E156" s="4">
        <v>1</v>
      </c>
      <c r="F156" s="4">
        <v>15</v>
      </c>
      <c r="G156" s="4">
        <v>23.25</v>
      </c>
      <c r="H156" s="4">
        <v>15.25</v>
      </c>
      <c r="I156" s="34">
        <v>2011.7884167962272</v>
      </c>
      <c r="J156" s="35" t="s">
        <v>1234</v>
      </c>
      <c r="K156" s="35">
        <v>25.374376039933445</v>
      </c>
      <c r="L156" s="35">
        <v>23.470143097643099</v>
      </c>
      <c r="M156" s="35">
        <v>14.737066596194502</v>
      </c>
      <c r="N156" s="4">
        <v>0.27800000000000002</v>
      </c>
      <c r="O156" s="4">
        <v>-0.71428571428571486</v>
      </c>
      <c r="P156" s="35">
        <v>1.3442622950819672</v>
      </c>
      <c r="Q156" s="36">
        <f t="shared" si="77"/>
        <v>93.333333334923324</v>
      </c>
      <c r="R156" s="36" t="str">
        <f t="shared" si="78"/>
        <v xml:space="preserve"> </v>
      </c>
      <c r="S156" s="37">
        <f t="shared" si="79"/>
        <v>0.52459016552442617</v>
      </c>
      <c r="T156" s="37" t="str">
        <f t="shared" si="80"/>
        <v/>
      </c>
      <c r="U156" s="37" t="str">
        <f t="shared" si="81"/>
        <v xml:space="preserve"> </v>
      </c>
      <c r="V156" s="37" t="str">
        <f t="shared" si="82"/>
        <v xml:space="preserve"> </v>
      </c>
      <c r="W156" s="37" t="str">
        <f t="shared" si="83"/>
        <v/>
      </c>
      <c r="X156" s="37" t="str">
        <f t="shared" si="84"/>
        <v/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 t="str">
        <f t="shared" si="88"/>
        <v xml:space="preserve"> </v>
      </c>
      <c r="AC156" s="1">
        <f t="shared" si="89"/>
        <v>12</v>
      </c>
      <c r="AD156" s="1" t="str">
        <f t="shared" si="90"/>
        <v xml:space="preserve"> </v>
      </c>
      <c r="AE156" s="1">
        <f t="shared" si="91"/>
        <v>24</v>
      </c>
      <c r="AF156" s="1" t="str">
        <f t="shared" si="92"/>
        <v xml:space="preserve"> </v>
      </c>
      <c r="AG156" s="38" t="str">
        <f t="shared" si="93"/>
        <v xml:space="preserve"> </v>
      </c>
      <c r="AH156" s="38" t="str">
        <f t="shared" si="94"/>
        <v xml:space="preserve"> </v>
      </c>
      <c r="AI156" s="1" t="str">
        <f t="shared" si="95"/>
        <v xml:space="preserve"> 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917</v>
      </c>
      <c r="AP156" t="s">
        <v>1241</v>
      </c>
      <c r="AQ156" s="22" t="e">
        <v>#VALUE!</v>
      </c>
      <c r="AR156" s="21">
        <v>-96.558076941864869</v>
      </c>
      <c r="AS156">
        <v>52.459016393442617</v>
      </c>
      <c r="AT156" t="e">
        <v>#VALUE!</v>
      </c>
      <c r="AU156">
        <v>96.558076941864869</v>
      </c>
      <c r="AV156" t="s">
        <v>2165</v>
      </c>
    </row>
    <row r="157" spans="1:48" x14ac:dyDescent="0.25">
      <c r="A157" s="14">
        <v>1.5999999999999963E-9</v>
      </c>
      <c r="B157" t="s">
        <v>1034</v>
      </c>
      <c r="C157" s="4">
        <v>4</v>
      </c>
      <c r="D157" s="4">
        <v>1</v>
      </c>
      <c r="E157" s="4">
        <v>3</v>
      </c>
      <c r="F157" s="4">
        <v>8</v>
      </c>
      <c r="G157" s="4">
        <v>50.351997375488281</v>
      </c>
      <c r="H157" s="4">
        <v>54.43</v>
      </c>
      <c r="I157" s="34">
        <v>3464.9217608801023</v>
      </c>
      <c r="J157" s="35">
        <v>7.3147878074228059</v>
      </c>
      <c r="K157" s="35">
        <v>8.4576408409310826</v>
      </c>
      <c r="L157" s="35">
        <v>4.6311355529131983</v>
      </c>
      <c r="M157" s="35">
        <v>5.2208914209115278</v>
      </c>
      <c r="N157" s="4">
        <v>5.8730000000000002</v>
      </c>
      <c r="O157" s="4" t="s">
        <v>119</v>
      </c>
      <c r="P157" s="35">
        <v>5.4986039768263151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 t="str">
        <f t="shared" si="80"/>
        <v/>
      </c>
      <c r="U157" s="37" t="str">
        <f t="shared" si="81"/>
        <v/>
      </c>
      <c r="V157" s="37">
        <f t="shared" si="82"/>
        <v>-0.57448120095747679</v>
      </c>
      <c r="W157" s="37" t="str">
        <f t="shared" si="83"/>
        <v/>
      </c>
      <c r="X157" s="37">
        <f t="shared" si="84"/>
        <v>-0.61215102330197113</v>
      </c>
      <c r="Y157" s="1" t="str">
        <f t="shared" si="85"/>
        <v xml:space="preserve"> </v>
      </c>
      <c r="Z157" s="1">
        <f t="shared" si="86"/>
        <v>6</v>
      </c>
      <c r="AA157" s="1" t="str">
        <f t="shared" si="87"/>
        <v xml:space="preserve"> </v>
      </c>
      <c r="AB157" s="1">
        <f t="shared" si="88"/>
        <v>10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>
        <f t="shared" si="93"/>
        <v>5.4986039784263152</v>
      </c>
      <c r="AH157" s="38" t="str">
        <f t="shared" si="94"/>
        <v xml:space="preserve"> </v>
      </c>
      <c r="AI157" s="1">
        <f t="shared" si="95"/>
        <v>23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1034</v>
      </c>
      <c r="AP157" t="s">
        <v>1241</v>
      </c>
      <c r="AQ157" s="22">
        <v>57.448120095747676</v>
      </c>
      <c r="AR157" s="21">
        <v>61.215102330197112</v>
      </c>
      <c r="AS157">
        <v>-7.4921966278003289</v>
      </c>
      <c r="AT157">
        <v>-57.448120095747676</v>
      </c>
      <c r="AU157">
        <v>-61.215102330197112</v>
      </c>
      <c r="AV157" t="s">
        <v>2166</v>
      </c>
    </row>
    <row r="158" spans="1:48" x14ac:dyDescent="0.25">
      <c r="A158" s="14">
        <v>1.6099999999999963E-9</v>
      </c>
      <c r="B158" t="s">
        <v>1221</v>
      </c>
      <c r="C158" s="4">
        <v>5</v>
      </c>
      <c r="D158" s="4">
        <v>0</v>
      </c>
      <c r="E158" s="4">
        <v>1</v>
      </c>
      <c r="F158" s="4">
        <v>6</v>
      </c>
      <c r="G158" s="4">
        <v>6.8249998092651367</v>
      </c>
      <c r="H158" s="4">
        <v>3.25</v>
      </c>
      <c r="I158" s="34">
        <v>882.84693970941976</v>
      </c>
      <c r="J158" s="35" t="s">
        <v>1234</v>
      </c>
      <c r="K158" s="35" t="s">
        <v>1234</v>
      </c>
      <c r="L158" s="35" t="s">
        <v>1234</v>
      </c>
      <c r="M158" s="35" t="s">
        <v>1234</v>
      </c>
      <c r="N158" s="4">
        <v>-0.02</v>
      </c>
      <c r="O158" s="4">
        <v>91.489361702127667</v>
      </c>
      <c r="P158" s="35" t="s">
        <v>124</v>
      </c>
      <c r="Q158" s="36">
        <f t="shared" si="77"/>
        <v>83.333333334943333</v>
      </c>
      <c r="R158" s="36" t="str">
        <f t="shared" si="78"/>
        <v xml:space="preserve"> </v>
      </c>
      <c r="S158" s="37">
        <f t="shared" si="79"/>
        <v>1.0999999429223497</v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 xml:space="preserve"> </v>
      </c>
      <c r="X158" s="37" t="str">
        <f t="shared" si="84"/>
        <v xml:space="preserve"> </v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>
        <f t="shared" si="89"/>
        <v>2</v>
      </c>
      <c r="AD158" s="1" t="str">
        <f t="shared" si="90"/>
        <v xml:space="preserve"> </v>
      </c>
      <c r="AE158" s="1">
        <f t="shared" si="91"/>
        <v>41</v>
      </c>
      <c r="AF158" s="1" t="str">
        <f t="shared" si="92"/>
        <v xml:space="preserve"> </v>
      </c>
      <c r="AG158" s="38" t="str">
        <f t="shared" si="93"/>
        <v xml:space="preserve"> </v>
      </c>
      <c r="AH158" s="38" t="str">
        <f t="shared" si="94"/>
        <v xml:space="preserve"> </v>
      </c>
      <c r="AI158" s="1" t="str">
        <f t="shared" si="95"/>
        <v xml:space="preserve"> </v>
      </c>
      <c r="AJ158" s="1" t="str">
        <f t="shared" si="96"/>
        <v xml:space="preserve"> </v>
      </c>
      <c r="AK158" s="25">
        <f t="shared" si="97"/>
        <v>91.489361703737671</v>
      </c>
      <c r="AL158" s="25" t="str">
        <f t="shared" si="98"/>
        <v xml:space="preserve"> </v>
      </c>
      <c r="AM158" s="1">
        <f t="shared" si="99"/>
        <v>4</v>
      </c>
      <c r="AN158" s="1" t="str">
        <f t="shared" si="100"/>
        <v xml:space="preserve"> </v>
      </c>
      <c r="AO158" t="s">
        <v>1221</v>
      </c>
      <c r="AP158" t="s">
        <v>1241</v>
      </c>
      <c r="AQ158" s="22" t="e">
        <v>#VALUE!</v>
      </c>
      <c r="AR158" s="21" t="e">
        <v>#VALUE!</v>
      </c>
      <c r="AS158">
        <v>109.99999413123498</v>
      </c>
      <c r="AT158" t="e">
        <v>#VALUE!</v>
      </c>
      <c r="AU158" t="e">
        <v>#VALUE!</v>
      </c>
      <c r="AV158" t="s">
        <v>2167</v>
      </c>
    </row>
    <row r="159" spans="1:48" x14ac:dyDescent="0.25">
      <c r="A159" s="14">
        <v>1.6199999999999963E-9</v>
      </c>
      <c r="B159" t="s">
        <v>1051</v>
      </c>
      <c r="C159" s="4">
        <v>10</v>
      </c>
      <c r="D159" s="4">
        <v>0</v>
      </c>
      <c r="E159" s="4">
        <v>1</v>
      </c>
      <c r="F159" s="4">
        <v>11</v>
      </c>
      <c r="G159" s="4">
        <v>67.132003784179687</v>
      </c>
      <c r="H159" s="4">
        <v>59.37</v>
      </c>
      <c r="I159" s="34">
        <v>12763.136207276051</v>
      </c>
      <c r="J159" s="35">
        <v>17.353712647789219</v>
      </c>
      <c r="K159" s="35">
        <v>14.818160704943358</v>
      </c>
      <c r="L159" s="35">
        <v>13.814171313648412</v>
      </c>
      <c r="M159" s="35">
        <v>12.176730056406123</v>
      </c>
      <c r="N159" s="4">
        <v>3.1619999999999999</v>
      </c>
      <c r="O159" s="4">
        <v>9.4117647058823461</v>
      </c>
      <c r="P159" s="35">
        <v>1.7137970038088404</v>
      </c>
      <c r="Q159" s="36">
        <f t="shared" si="77"/>
        <v>90.909090910710901</v>
      </c>
      <c r="R159" s="36" t="str">
        <f t="shared" si="78"/>
        <v xml:space="preserve"> </v>
      </c>
      <c r="S159" s="37">
        <f t="shared" si="79"/>
        <v>0.13073949604782018</v>
      </c>
      <c r="T159" s="37" t="str">
        <f t="shared" si="80"/>
        <v/>
      </c>
      <c r="U159" s="37" t="str">
        <f t="shared" si="81"/>
        <v/>
      </c>
      <c r="V159" s="37" t="str">
        <f t="shared" si="82"/>
        <v/>
      </c>
      <c r="W159" s="37" t="str">
        <f t="shared" si="83"/>
        <v/>
      </c>
      <c r="X159" s="37" t="str">
        <f t="shared" si="84"/>
        <v/>
      </c>
      <c r="Y159" s="1" t="str">
        <f t="shared" si="85"/>
        <v xml:space="preserve"> </v>
      </c>
      <c r="Z159" s="1" t="str">
        <f t="shared" si="86"/>
        <v xml:space="preserve"> </v>
      </c>
      <c r="AA159" s="1" t="str">
        <f t="shared" si="87"/>
        <v xml:space="preserve"> </v>
      </c>
      <c r="AB159" s="1" t="str">
        <f t="shared" si="88"/>
        <v xml:space="preserve"> </v>
      </c>
      <c r="AC159" s="1">
        <f t="shared" si="89"/>
        <v>89</v>
      </c>
      <c r="AD159" s="1" t="str">
        <f t="shared" si="90"/>
        <v xml:space="preserve"> </v>
      </c>
      <c r="AE159" s="1">
        <f t="shared" si="91"/>
        <v>25</v>
      </c>
      <c r="AF159" s="1" t="str">
        <f t="shared" si="92"/>
        <v xml:space="preserve"> </v>
      </c>
      <c r="AG159" s="38" t="str">
        <f t="shared" si="93"/>
        <v xml:space="preserve"> </v>
      </c>
      <c r="AH159" s="38" t="str">
        <f t="shared" si="94"/>
        <v xml:space="preserve"> </v>
      </c>
      <c r="AI159" s="1" t="str">
        <f t="shared" si="95"/>
        <v xml:space="preserve"> 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1051</v>
      </c>
      <c r="AP159" t="s">
        <v>1252</v>
      </c>
      <c r="AQ159" s="22">
        <v>-0.95072009228944765</v>
      </c>
      <c r="AR159" s="21">
        <v>-15.691111752483501</v>
      </c>
      <c r="AS159">
        <v>13.073949442782018</v>
      </c>
      <c r="AT159">
        <v>0.95072009228944765</v>
      </c>
      <c r="AU159">
        <v>15.691111752483501</v>
      </c>
      <c r="AV159" t="s">
        <v>2168</v>
      </c>
    </row>
    <row r="160" spans="1:48" x14ac:dyDescent="0.25">
      <c r="A160" s="14">
        <v>1.6299999999999962E-9</v>
      </c>
      <c r="B160" t="s">
        <v>975</v>
      </c>
      <c r="C160" s="4">
        <v>6</v>
      </c>
      <c r="D160" s="4">
        <v>0</v>
      </c>
      <c r="E160" s="4">
        <v>3</v>
      </c>
      <c r="F160" s="4">
        <v>9</v>
      </c>
      <c r="G160" s="4">
        <v>53.474399566650391</v>
      </c>
      <c r="H160" s="4">
        <v>38.96</v>
      </c>
      <c r="I160" s="34">
        <v>6462.8213181877836</v>
      </c>
      <c r="J160" s="35">
        <v>35.711238637639546</v>
      </c>
      <c r="K160" s="35">
        <v>16.259850061876069</v>
      </c>
      <c r="L160" s="35">
        <v>12.401899665395415</v>
      </c>
      <c r="M160" s="35">
        <v>7.5502868159572891</v>
      </c>
      <c r="N160" s="4">
        <v>0.86099999999999999</v>
      </c>
      <c r="O160" s="4">
        <v>10.38461538461538</v>
      </c>
      <c r="P160" s="35">
        <v>0.9431699004016616</v>
      </c>
      <c r="Q160" s="36" t="str">
        <f t="shared" si="77"/>
        <v xml:space="preserve"> </v>
      </c>
      <c r="R160" s="36" t="str">
        <f t="shared" si="78"/>
        <v xml:space="preserve"> </v>
      </c>
      <c r="S160" s="37">
        <f t="shared" si="79"/>
        <v>0.37254619173909631</v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>
        <f t="shared" si="89"/>
        <v>20</v>
      </c>
      <c r="AD160" s="1" t="str">
        <f t="shared" si="90"/>
        <v xml:space="preserve"> </v>
      </c>
      <c r="AE160" s="1" t="str">
        <f t="shared" si="91"/>
        <v xml:space="preserve"> </v>
      </c>
      <c r="AF160" s="1" t="str">
        <f t="shared" si="92"/>
        <v xml:space="preserve"> </v>
      </c>
      <c r="AG160" s="38" t="str">
        <f t="shared" si="93"/>
        <v xml:space="preserve"> </v>
      </c>
      <c r="AH160" s="38" t="str">
        <f t="shared" si="94"/>
        <v xml:space="preserve"> </v>
      </c>
      <c r="AI160" s="1" t="str">
        <f t="shared" si="95"/>
        <v xml:space="preserve"> 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975</v>
      </c>
      <c r="AP160" t="s">
        <v>1241</v>
      </c>
      <c r="AQ160" s="22">
        <v>-107.74086381547706</v>
      </c>
      <c r="AR160" s="21">
        <v>-3.8635997451961224</v>
      </c>
      <c r="AS160">
        <v>37.254619010909629</v>
      </c>
      <c r="AT160">
        <v>107.74086381547706</v>
      </c>
      <c r="AU160">
        <v>3.8635997451961224</v>
      </c>
      <c r="AV160" t="s">
        <v>2169</v>
      </c>
    </row>
    <row r="161" spans="1:48" x14ac:dyDescent="0.25">
      <c r="A161" s="14">
        <v>1.6399999999999962E-9</v>
      </c>
      <c r="B161" t="s">
        <v>988</v>
      </c>
      <c r="C161" s="4">
        <v>7</v>
      </c>
      <c r="D161" s="4">
        <v>1</v>
      </c>
      <c r="E161" s="4">
        <v>2</v>
      </c>
      <c r="F161" s="4">
        <v>10</v>
      </c>
      <c r="G161" s="4">
        <v>118.5</v>
      </c>
      <c r="H161" s="4">
        <v>101.87</v>
      </c>
      <c r="I161" s="34">
        <v>3505.0974021738739</v>
      </c>
      <c r="J161" s="35">
        <v>34.311215897608626</v>
      </c>
      <c r="K161" s="35">
        <v>23.646703806870939</v>
      </c>
      <c r="L161" s="35">
        <v>18.194407275089311</v>
      </c>
      <c r="M161" s="35">
        <v>13.777811116576487</v>
      </c>
      <c r="N161" s="4">
        <v>2.9689999999999999</v>
      </c>
      <c r="O161" s="4">
        <v>-10.302114803625383</v>
      </c>
      <c r="P161" s="35">
        <v>2.4933739079218609</v>
      </c>
      <c r="Q161" s="36" t="str">
        <f t="shared" si="77"/>
        <v xml:space="preserve"> </v>
      </c>
      <c r="R161" s="36" t="str">
        <f t="shared" si="78"/>
        <v xml:space="preserve"> </v>
      </c>
      <c r="S161" s="37">
        <f t="shared" si="79"/>
        <v>0.16324727757992327</v>
      </c>
      <c r="T161" s="37" t="str">
        <f t="shared" si="80"/>
        <v/>
      </c>
      <c r="U161" s="37" t="str">
        <f t="shared" si="81"/>
        <v/>
      </c>
      <c r="V161" s="37" t="str">
        <f t="shared" si="82"/>
        <v/>
      </c>
      <c r="W161" s="37" t="str">
        <f t="shared" si="83"/>
        <v/>
      </c>
      <c r="X161" s="37" t="str">
        <f t="shared" si="84"/>
        <v/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70</v>
      </c>
      <c r="AD161" s="1" t="str">
        <f t="shared" si="90"/>
        <v xml:space="preserve"> </v>
      </c>
      <c r="AE161" s="1" t="str">
        <f t="shared" si="91"/>
        <v xml:space="preserve"> 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988</v>
      </c>
      <c r="AP161" t="s">
        <v>1235</v>
      </c>
      <c r="AQ161" s="22">
        <v>-99.596594827036327</v>
      </c>
      <c r="AR161" s="21">
        <v>-52.374772075751117</v>
      </c>
      <c r="AS161">
        <v>16.324727593992328</v>
      </c>
      <c r="AT161">
        <v>99.596594827036327</v>
      </c>
      <c r="AU161">
        <v>52.374772075751117</v>
      </c>
      <c r="AV161" t="s">
        <v>2170</v>
      </c>
    </row>
    <row r="162" spans="1:48" x14ac:dyDescent="0.25">
      <c r="A162" s="14">
        <v>1.6499999999999962E-9</v>
      </c>
      <c r="B162" t="s">
        <v>929</v>
      </c>
      <c r="C162" s="4">
        <v>15</v>
      </c>
      <c r="D162" s="4">
        <v>0</v>
      </c>
      <c r="E162" s="4">
        <v>0</v>
      </c>
      <c r="F162" s="4">
        <v>15</v>
      </c>
      <c r="G162" s="4">
        <v>49</v>
      </c>
      <c r="H162" s="4">
        <v>40.86</v>
      </c>
      <c r="I162" s="34">
        <v>4828.2793275875702</v>
      </c>
      <c r="J162" s="35" t="s">
        <v>1234</v>
      </c>
      <c r="K162" s="35">
        <v>19.328287606433303</v>
      </c>
      <c r="L162" s="35">
        <v>9.6817497556207233</v>
      </c>
      <c r="M162" s="35">
        <v>8.0150242811351653</v>
      </c>
      <c r="N162" s="4">
        <v>0.75800000000000001</v>
      </c>
      <c r="O162" s="4">
        <v>-67.785805354866142</v>
      </c>
      <c r="P162" s="35">
        <v>3.0029368575624082</v>
      </c>
      <c r="Q162" s="36">
        <f t="shared" si="77"/>
        <v>100.00000000164999</v>
      </c>
      <c r="R162" s="36" t="str">
        <f t="shared" si="78"/>
        <v xml:space="preserve"> </v>
      </c>
      <c r="S162" s="37">
        <f t="shared" si="79"/>
        <v>0.19921683963335787</v>
      </c>
      <c r="T162" s="37" t="str">
        <f t="shared" si="80"/>
        <v/>
      </c>
      <c r="U162" s="37" t="str">
        <f t="shared" si="81"/>
        <v xml:space="preserve"> </v>
      </c>
      <c r="V162" s="37" t="str">
        <f t="shared" si="82"/>
        <v xml:space="preserve"> </v>
      </c>
      <c r="W162" s="37" t="str">
        <f t="shared" si="83"/>
        <v/>
      </c>
      <c r="X162" s="37">
        <f t="shared" si="84"/>
        <v>-0.18917149099602903</v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>
        <f t="shared" si="88"/>
        <v>49</v>
      </c>
      <c r="AC162" s="1">
        <f t="shared" si="89"/>
        <v>56</v>
      </c>
      <c r="AD162" s="1" t="str">
        <f t="shared" si="90"/>
        <v xml:space="preserve"> </v>
      </c>
      <c r="AE162" s="1">
        <f t="shared" si="91"/>
        <v>3</v>
      </c>
      <c r="AF162" s="1" t="str">
        <f t="shared" si="92"/>
        <v xml:space="preserve"> </v>
      </c>
      <c r="AG162" s="38">
        <f t="shared" si="93"/>
        <v>3.0029368592124084</v>
      </c>
      <c r="AH162" s="38" t="str">
        <f t="shared" si="94"/>
        <v xml:space="preserve"> </v>
      </c>
      <c r="AI162" s="1">
        <f t="shared" si="95"/>
        <v>65</v>
      </c>
      <c r="AJ162" s="1" t="str">
        <f t="shared" si="96"/>
        <v xml:space="preserve"> </v>
      </c>
      <c r="AK162" s="25" t="str">
        <f t="shared" si="97"/>
        <v xml:space="preserve"> </v>
      </c>
      <c r="AL162" s="25">
        <f t="shared" si="98"/>
        <v>-67.785805353216148</v>
      </c>
      <c r="AM162" s="1" t="str">
        <f t="shared" si="99"/>
        <v xml:space="preserve"> </v>
      </c>
      <c r="AN162" s="1">
        <f t="shared" si="100"/>
        <v>7</v>
      </c>
      <c r="AO162" t="s">
        <v>929</v>
      </c>
      <c r="AP162" t="s">
        <v>1291</v>
      </c>
      <c r="AQ162" s="22" t="e">
        <v>#VALUE!</v>
      </c>
      <c r="AR162" s="21">
        <v>18.917149099602902</v>
      </c>
      <c r="AS162">
        <v>19.921683798335788</v>
      </c>
      <c r="AT162" t="e">
        <v>#VALUE!</v>
      </c>
      <c r="AU162">
        <v>-18.917149099602902</v>
      </c>
      <c r="AV162" t="s">
        <v>2171</v>
      </c>
    </row>
    <row r="163" spans="1:48" x14ac:dyDescent="0.25">
      <c r="A163" s="14">
        <v>1.6599999999999961E-9</v>
      </c>
      <c r="B163" t="s">
        <v>1050</v>
      </c>
      <c r="C163" s="4">
        <v>3</v>
      </c>
      <c r="D163" s="4">
        <v>0</v>
      </c>
      <c r="E163" s="4">
        <v>5</v>
      </c>
      <c r="F163" s="4">
        <v>8</v>
      </c>
      <c r="G163" s="4">
        <v>32.5</v>
      </c>
      <c r="H163" s="4">
        <v>31.3</v>
      </c>
      <c r="I163" s="34">
        <v>16730.779350860306</v>
      </c>
      <c r="J163" s="35">
        <v>11.115056818181818</v>
      </c>
      <c r="K163" s="35">
        <v>9.4362375640639122</v>
      </c>
      <c r="L163" s="35" t="s">
        <v>1234</v>
      </c>
      <c r="M163" s="35" t="s">
        <v>1234</v>
      </c>
      <c r="N163" s="4">
        <v>2.8159999999999998</v>
      </c>
      <c r="O163" s="4">
        <v>-6.1333333333333382</v>
      </c>
      <c r="P163" s="35">
        <v>5.7699680511182105</v>
      </c>
      <c r="Q163" s="36" t="str">
        <f t="shared" si="77"/>
        <v xml:space="preserve"> </v>
      </c>
      <c r="R163" s="36" t="str">
        <f t="shared" si="78"/>
        <v xml:space="preserve"> </v>
      </c>
      <c r="S163" s="37" t="str">
        <f t="shared" si="79"/>
        <v/>
      </c>
      <c r="T163" s="37" t="str">
        <f t="shared" si="80"/>
        <v/>
      </c>
      <c r="U163" s="37" t="str">
        <f t="shared" si="81"/>
        <v/>
      </c>
      <c r="V163" s="37">
        <f t="shared" si="82"/>
        <v>-0.35341041284032493</v>
      </c>
      <c r="W163" s="37" t="str">
        <f t="shared" si="83"/>
        <v xml:space="preserve"> </v>
      </c>
      <c r="X163" s="37" t="str">
        <f t="shared" si="84"/>
        <v xml:space="preserve"> </v>
      </c>
      <c r="Y163" s="1" t="str">
        <f t="shared" si="85"/>
        <v xml:space="preserve"> </v>
      </c>
      <c r="Z163" s="1">
        <f t="shared" si="86"/>
        <v>25</v>
      </c>
      <c r="AA163" s="1" t="str">
        <f t="shared" si="87"/>
        <v xml:space="preserve"> </v>
      </c>
      <c r="AB163" s="1" t="str">
        <f t="shared" si="88"/>
        <v xml:space="preserve"> </v>
      </c>
      <c r="AC163" s="1" t="str">
        <f t="shared" si="89"/>
        <v xml:space="preserve"> </v>
      </c>
      <c r="AD163" s="1" t="str">
        <f t="shared" si="90"/>
        <v xml:space="preserve"> </v>
      </c>
      <c r="AE163" s="1" t="str">
        <f t="shared" si="91"/>
        <v xml:space="preserve"> </v>
      </c>
      <c r="AF163" s="1" t="str">
        <f t="shared" si="92"/>
        <v xml:space="preserve"> </v>
      </c>
      <c r="AG163" s="38">
        <f t="shared" si="93"/>
        <v>5.7699680527782107</v>
      </c>
      <c r="AH163" s="38" t="str">
        <f t="shared" si="94"/>
        <v xml:space="preserve"> </v>
      </c>
      <c r="AI163" s="1">
        <f t="shared" si="95"/>
        <v>19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1050</v>
      </c>
      <c r="AP163" t="s">
        <v>1239</v>
      </c>
      <c r="AQ163" s="22">
        <v>35.341041284032492</v>
      </c>
      <c r="AR163" s="21" t="e">
        <v>#VALUE!</v>
      </c>
      <c r="AS163">
        <v>3.833865814696491</v>
      </c>
      <c r="AT163">
        <v>-35.341041284032492</v>
      </c>
      <c r="AU163" t="e">
        <v>#VALUE!</v>
      </c>
      <c r="AV163" t="s">
        <v>2172</v>
      </c>
    </row>
    <row r="164" spans="1:48" x14ac:dyDescent="0.25">
      <c r="A164" s="14">
        <v>1.6699999999999961E-9</v>
      </c>
      <c r="B164" t="s">
        <v>870</v>
      </c>
      <c r="C164" s="4">
        <v>14</v>
      </c>
      <c r="D164" s="4">
        <v>0</v>
      </c>
      <c r="E164" s="4">
        <v>7</v>
      </c>
      <c r="F164" s="4">
        <v>21</v>
      </c>
      <c r="G164" s="4">
        <v>39</v>
      </c>
      <c r="H164" s="4">
        <v>35.770000000000003</v>
      </c>
      <c r="I164" s="34">
        <v>15523.022976925138</v>
      </c>
      <c r="J164" s="35">
        <v>17.956827309236949</v>
      </c>
      <c r="K164" s="35">
        <v>15.266752027315409</v>
      </c>
      <c r="L164" s="35">
        <v>10.574145231987941</v>
      </c>
      <c r="M164" s="35">
        <v>10.373344846657293</v>
      </c>
      <c r="N164" s="4">
        <v>1.992</v>
      </c>
      <c r="O164" s="4">
        <v>-24.830188679245278</v>
      </c>
      <c r="P164" s="35">
        <v>7.0897400055912767</v>
      </c>
      <c r="Q164" s="36" t="str">
        <f t="shared" si="77"/>
        <v xml:space="preserve"> </v>
      </c>
      <c r="R164" s="36" t="str">
        <f t="shared" si="78"/>
        <v xml:space="preserve"> </v>
      </c>
      <c r="S164" s="37" t="str">
        <f t="shared" si="79"/>
        <v/>
      </c>
      <c r="T164" s="37" t="str">
        <f t="shared" si="80"/>
        <v/>
      </c>
      <c r="U164" s="37" t="str">
        <f t="shared" si="81"/>
        <v/>
      </c>
      <c r="V164" s="37" t="str">
        <f t="shared" si="82"/>
        <v/>
      </c>
      <c r="W164" s="37" t="str">
        <f t="shared" si="83"/>
        <v/>
      </c>
      <c r="X164" s="37">
        <f t="shared" si="84"/>
        <v>-0.11443503200785421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55</v>
      </c>
      <c r="AC164" s="1" t="str">
        <f t="shared" si="89"/>
        <v xml:space="preserve"> </v>
      </c>
      <c r="AD164" s="1" t="str">
        <f t="shared" si="90"/>
        <v xml:space="preserve"> </v>
      </c>
      <c r="AE164" s="1" t="str">
        <f t="shared" si="91"/>
        <v xml:space="preserve"> </v>
      </c>
      <c r="AF164" s="1" t="str">
        <f t="shared" si="92"/>
        <v xml:space="preserve"> </v>
      </c>
      <c r="AG164" s="38">
        <f t="shared" si="93"/>
        <v>7.0897400072612768</v>
      </c>
      <c r="AH164" s="38" t="str">
        <f t="shared" si="94"/>
        <v xml:space="preserve"> </v>
      </c>
      <c r="AI164" s="1">
        <f t="shared" si="95"/>
        <v>6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870</v>
      </c>
      <c r="AP164" t="s">
        <v>1291</v>
      </c>
      <c r="AQ164" s="22">
        <v>-4.4591831288214312</v>
      </c>
      <c r="AR164" s="21">
        <v>11.443503200785422</v>
      </c>
      <c r="AS164">
        <v>9.0299133351970937</v>
      </c>
      <c r="AT164">
        <v>4.4591831288214312</v>
      </c>
      <c r="AU164">
        <v>-11.443503200785422</v>
      </c>
      <c r="AV164" t="s">
        <v>2173</v>
      </c>
    </row>
    <row r="165" spans="1:48" x14ac:dyDescent="0.25">
      <c r="A165" s="14">
        <v>1.6799999999999961E-9</v>
      </c>
      <c r="B165" t="s">
        <v>1222</v>
      </c>
      <c r="C165" s="4">
        <v>10</v>
      </c>
      <c r="D165" s="4">
        <v>0</v>
      </c>
      <c r="E165" s="4">
        <v>3</v>
      </c>
      <c r="F165" s="4">
        <v>13</v>
      </c>
      <c r="G165" s="4">
        <v>23.029199600219727</v>
      </c>
      <c r="H165" s="4">
        <v>20.32</v>
      </c>
      <c r="I165" s="34">
        <v>2569.2220053894584</v>
      </c>
      <c r="J165" s="35" t="s">
        <v>1234</v>
      </c>
      <c r="K165" s="35">
        <v>32.528639651715153</v>
      </c>
      <c r="L165" s="35">
        <v>11.037041144820211</v>
      </c>
      <c r="M165" s="35">
        <v>10.316870557336609</v>
      </c>
      <c r="N165" s="4">
        <v>0.13300000000000001</v>
      </c>
      <c r="O165" s="4">
        <v>-34.803921568627452</v>
      </c>
      <c r="P165" s="35">
        <v>1.5215176883644943</v>
      </c>
      <c r="Q165" s="36">
        <f t="shared" si="77"/>
        <v>76.923076924756913</v>
      </c>
      <c r="R165" s="36" t="str">
        <f t="shared" si="78"/>
        <v xml:space="preserve"> </v>
      </c>
      <c r="S165" s="37">
        <f t="shared" si="79"/>
        <v>0.13332675365931732</v>
      </c>
      <c r="T165" s="37" t="str">
        <f t="shared" si="80"/>
        <v/>
      </c>
      <c r="U165" s="37" t="str">
        <f t="shared" si="81"/>
        <v xml:space="preserve"> </v>
      </c>
      <c r="V165" s="37" t="str">
        <f t="shared" si="82"/>
        <v xml:space="preserve"> </v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>
        <f t="shared" si="89"/>
        <v>87</v>
      </c>
      <c r="AD165" s="1" t="str">
        <f t="shared" si="90"/>
        <v xml:space="preserve"> </v>
      </c>
      <c r="AE165" s="1">
        <f t="shared" si="91"/>
        <v>61</v>
      </c>
      <c r="AF165" s="1" t="str">
        <f t="shared" si="92"/>
        <v xml:space="preserve"> </v>
      </c>
      <c r="AG165" s="38" t="str">
        <f t="shared" si="93"/>
        <v xml:space="preserve"> </v>
      </c>
      <c r="AH165" s="38" t="str">
        <f t="shared" si="94"/>
        <v xml:space="preserve"> </v>
      </c>
      <c r="AI165" s="1" t="str">
        <f t="shared" si="95"/>
        <v xml:space="preserve"> 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1222</v>
      </c>
      <c r="AP165" t="s">
        <v>1235</v>
      </c>
      <c r="AQ165" s="22" t="e">
        <v>#VALUE!</v>
      </c>
      <c r="AR165" s="21">
        <v>7.5668361488620324</v>
      </c>
      <c r="AS165">
        <v>13.332675197931732</v>
      </c>
      <c r="AT165" t="e">
        <v>#VALUE!</v>
      </c>
      <c r="AU165">
        <v>-7.5668361488620324</v>
      </c>
      <c r="AV165" t="s">
        <v>2174</v>
      </c>
    </row>
    <row r="166" spans="1:48" x14ac:dyDescent="0.25">
      <c r="A166" s="14">
        <v>1.689999999999996E-9</v>
      </c>
      <c r="B166" t="s">
        <v>890</v>
      </c>
      <c r="C166" s="4">
        <v>8</v>
      </c>
      <c r="D166" s="4">
        <v>1</v>
      </c>
      <c r="E166" s="4">
        <v>5</v>
      </c>
      <c r="F166" s="4">
        <v>14</v>
      </c>
      <c r="G166" s="4">
        <v>12.25</v>
      </c>
      <c r="H166" s="4">
        <v>10.97</v>
      </c>
      <c r="I166" s="34">
        <v>1933.3868014526411</v>
      </c>
      <c r="J166" s="35" t="s">
        <v>1234</v>
      </c>
      <c r="K166" s="35" t="s">
        <v>1234</v>
      </c>
      <c r="L166" s="35">
        <v>16.992584345479081</v>
      </c>
      <c r="M166" s="35">
        <v>14.068720670391061</v>
      </c>
      <c r="N166" s="4">
        <v>0.11700000000000001</v>
      </c>
      <c r="O166" s="4">
        <v>-75.625</v>
      </c>
      <c r="P166" s="35">
        <v>2.1969006381039193</v>
      </c>
      <c r="Q166" s="36" t="str">
        <f t="shared" si="77"/>
        <v xml:space="preserve"> </v>
      </c>
      <c r="R166" s="36" t="str">
        <f t="shared" si="78"/>
        <v xml:space="preserve"> </v>
      </c>
      <c r="S166" s="37">
        <f t="shared" si="79"/>
        <v>0.11668186130713751</v>
      </c>
      <c r="T166" s="37" t="str">
        <f t="shared" si="80"/>
        <v/>
      </c>
      <c r="U166" s="37" t="str">
        <f t="shared" si="81"/>
        <v xml:space="preserve"> </v>
      </c>
      <c r="V166" s="37" t="str">
        <f t="shared" si="82"/>
        <v xml:space="preserve"> </v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>
        <f t="shared" si="89"/>
        <v>100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 t="str">
        <f t="shared" si="93"/>
        <v xml:space="preserve"> </v>
      </c>
      <c r="AH166" s="38" t="str">
        <f t="shared" si="94"/>
        <v xml:space="preserve"> </v>
      </c>
      <c r="AI166" s="1" t="str">
        <f t="shared" si="95"/>
        <v xml:space="preserve"> </v>
      </c>
      <c r="AJ166" s="1" t="str">
        <f t="shared" si="96"/>
        <v xml:space="preserve"> </v>
      </c>
      <c r="AK166" s="25" t="str">
        <f t="shared" si="97"/>
        <v xml:space="preserve"> </v>
      </c>
      <c r="AL166" s="25">
        <f t="shared" si="98"/>
        <v>-75.624999998310003</v>
      </c>
      <c r="AM166" s="1" t="str">
        <f t="shared" si="99"/>
        <v xml:space="preserve"> </v>
      </c>
      <c r="AN166" s="1">
        <f t="shared" si="100"/>
        <v>10</v>
      </c>
      <c r="AO166" t="s">
        <v>890</v>
      </c>
      <c r="AP166" t="s">
        <v>1291</v>
      </c>
      <c r="AQ166" s="22" t="e">
        <v>#VALUE!</v>
      </c>
      <c r="AR166" s="21">
        <v>-42.309728889348584</v>
      </c>
      <c r="AS166">
        <v>11.66818596171375</v>
      </c>
      <c r="AT166" t="e">
        <v>#VALUE!</v>
      </c>
      <c r="AU166">
        <v>42.309728889348584</v>
      </c>
      <c r="AV166" t="s">
        <v>2175</v>
      </c>
    </row>
    <row r="167" spans="1:48" x14ac:dyDescent="0.25">
      <c r="A167" s="14">
        <v>1.699999999999996E-9</v>
      </c>
      <c r="B167" t="s">
        <v>903</v>
      </c>
      <c r="C167" s="4">
        <v>4</v>
      </c>
      <c r="D167" s="4">
        <v>0</v>
      </c>
      <c r="E167" s="4">
        <v>6</v>
      </c>
      <c r="F167" s="4">
        <v>10</v>
      </c>
      <c r="G167" s="4">
        <v>18</v>
      </c>
      <c r="H167" s="4">
        <v>13.75</v>
      </c>
      <c r="I167" s="34">
        <v>2032.1539444724128</v>
      </c>
      <c r="J167" s="35">
        <v>14.298297238906155</v>
      </c>
      <c r="K167" s="35">
        <v>9.8560862726379774</v>
      </c>
      <c r="L167" s="35">
        <v>7.6170350761085377</v>
      </c>
      <c r="M167" s="35">
        <v>6.6560102708532725</v>
      </c>
      <c r="N167" s="4">
        <v>0.75900000000000001</v>
      </c>
      <c r="O167" s="4">
        <v>37.999999999999986</v>
      </c>
      <c r="P167" s="35">
        <v>0</v>
      </c>
      <c r="Q167" s="36" t="str">
        <f t="shared" si="77"/>
        <v xml:space="preserve"> </v>
      </c>
      <c r="R167" s="36" t="str">
        <f t="shared" si="78"/>
        <v xml:space="preserve"> </v>
      </c>
      <c r="S167" s="37">
        <f t="shared" si="79"/>
        <v>0.30909091079090906</v>
      </c>
      <c r="T167" s="37" t="str">
        <f t="shared" si="80"/>
        <v/>
      </c>
      <c r="U167" s="37" t="str">
        <f t="shared" si="81"/>
        <v/>
      </c>
      <c r="V167" s="37">
        <f t="shared" si="82"/>
        <v>-0.16823366177781229</v>
      </c>
      <c r="W167" s="37" t="str">
        <f t="shared" si="83"/>
        <v/>
      </c>
      <c r="X167" s="37">
        <f t="shared" si="84"/>
        <v>-0.36208749970980147</v>
      </c>
      <c r="Y167" s="1" t="str">
        <f t="shared" si="85"/>
        <v xml:space="preserve"> </v>
      </c>
      <c r="Z167" s="1">
        <f t="shared" si="86"/>
        <v>43</v>
      </c>
      <c r="AA167" s="1" t="str">
        <f t="shared" si="87"/>
        <v xml:space="preserve"> </v>
      </c>
      <c r="AB167" s="1">
        <f t="shared" si="88"/>
        <v>29</v>
      </c>
      <c r="AC167" s="1">
        <f t="shared" si="89"/>
        <v>27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 t="str">
        <f t="shared" si="93"/>
        <v xml:space="preserve"> </v>
      </c>
      <c r="AH167" s="38" t="str">
        <f t="shared" si="94"/>
        <v xml:space="preserve"> </v>
      </c>
      <c r="AI167" s="1" t="str">
        <f t="shared" si="95"/>
        <v xml:space="preserve"> </v>
      </c>
      <c r="AJ167" s="1" t="str">
        <f t="shared" si="96"/>
        <v xml:space="preserve"> </v>
      </c>
      <c r="AK167" s="25" t="str">
        <f t="shared" si="97"/>
        <v xml:space="preserve"> </v>
      </c>
      <c r="AL167" s="25" t="str">
        <f t="shared" si="98"/>
        <v xml:space="preserve"> </v>
      </c>
      <c r="AM167" s="1" t="str">
        <f t="shared" si="99"/>
        <v xml:space="preserve"> </v>
      </c>
      <c r="AN167" s="1" t="str">
        <f t="shared" si="100"/>
        <v xml:space="preserve"> </v>
      </c>
      <c r="AO167" t="s">
        <v>903</v>
      </c>
      <c r="AP167" t="s">
        <v>1241</v>
      </c>
      <c r="AQ167" s="22">
        <v>16.823366177781228</v>
      </c>
      <c r="AR167" s="21">
        <v>36.208749970980151</v>
      </c>
      <c r="AS167">
        <v>30.909090909090907</v>
      </c>
      <c r="AT167">
        <v>-16.823366177781228</v>
      </c>
      <c r="AU167">
        <v>-36.208749970980151</v>
      </c>
      <c r="AV167" t="s">
        <v>2176</v>
      </c>
    </row>
    <row r="168" spans="1:48" x14ac:dyDescent="0.25">
      <c r="A168" s="14">
        <v>1.709999999999996E-9</v>
      </c>
      <c r="B168" t="s">
        <v>921</v>
      </c>
      <c r="C168" s="4">
        <v>10</v>
      </c>
      <c r="D168" s="4">
        <v>0</v>
      </c>
      <c r="E168" s="4">
        <v>0</v>
      </c>
      <c r="F168" s="4">
        <v>10</v>
      </c>
      <c r="G168" s="4">
        <v>26.75</v>
      </c>
      <c r="H168" s="4">
        <v>20.63</v>
      </c>
      <c r="I168" s="34">
        <v>2196.580703458997</v>
      </c>
      <c r="J168" s="35">
        <v>27.457938847441142</v>
      </c>
      <c r="K168" s="35">
        <v>9.9518780548912247</v>
      </c>
      <c r="L168" s="35">
        <v>6.6820072463768119</v>
      </c>
      <c r="M168" s="35">
        <v>4.3056080199284201</v>
      </c>
      <c r="N168" s="4">
        <v>0.59299999999999997</v>
      </c>
      <c r="O168" s="4">
        <v>-73.045454545454547</v>
      </c>
      <c r="P168" s="35">
        <v>0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0.29665535798726622</v>
      </c>
      <c r="T168" s="37" t="str">
        <f t="shared" si="80"/>
        <v/>
      </c>
      <c r="U168" s="37" t="str">
        <f t="shared" si="81"/>
        <v/>
      </c>
      <c r="V168" s="37" t="str">
        <f t="shared" si="82"/>
        <v/>
      </c>
      <c r="W168" s="37" t="str">
        <f t="shared" si="83"/>
        <v/>
      </c>
      <c r="X168" s="37">
        <f t="shared" si="84"/>
        <v>-0.44039433888610358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>
        <f t="shared" si="88"/>
        <v>20</v>
      </c>
      <c r="AC168" s="1">
        <f t="shared" si="89"/>
        <v>31</v>
      </c>
      <c r="AD168" s="1" t="str">
        <f t="shared" si="90"/>
        <v xml:space="preserve"> </v>
      </c>
      <c r="AE168" s="1">
        <f t="shared" si="91"/>
        <v>2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>
        <f t="shared" si="98"/>
        <v>-73.04545454374454</v>
      </c>
      <c r="AM168" s="1" t="str">
        <f t="shared" si="99"/>
        <v xml:space="preserve"> </v>
      </c>
      <c r="AN168" s="1">
        <f t="shared" si="100"/>
        <v>8</v>
      </c>
      <c r="AO168" t="s">
        <v>921</v>
      </c>
      <c r="AP168" t="s">
        <v>1291</v>
      </c>
      <c r="AQ168" s="22">
        <v>-59.729433992463754</v>
      </c>
      <c r="AR168" s="21">
        <v>44.039433888610361</v>
      </c>
      <c r="AS168">
        <v>29.665535627726626</v>
      </c>
      <c r="AT168">
        <v>59.729433992463754</v>
      </c>
      <c r="AU168">
        <v>-44.039433888610361</v>
      </c>
      <c r="AV168" t="s">
        <v>2177</v>
      </c>
    </row>
    <row r="169" spans="1:48" x14ac:dyDescent="0.25">
      <c r="A169" s="14">
        <v>1.7199999999999959E-9</v>
      </c>
      <c r="B169" t="s">
        <v>1048</v>
      </c>
      <c r="C169" s="4">
        <v>9</v>
      </c>
      <c r="D169" s="4">
        <v>0</v>
      </c>
      <c r="E169" s="4">
        <v>2</v>
      </c>
      <c r="F169" s="4">
        <v>11</v>
      </c>
      <c r="G169" s="4">
        <v>38.25</v>
      </c>
      <c r="H169" s="4">
        <v>30.51</v>
      </c>
      <c r="I169" s="34">
        <v>5980.1206242933486</v>
      </c>
      <c r="J169" s="35">
        <v>13.083190394511151</v>
      </c>
      <c r="K169" s="35">
        <v>11.734615384615385</v>
      </c>
      <c r="L169" s="35">
        <v>7.2226100285788517</v>
      </c>
      <c r="M169" s="35">
        <v>6.9957788514771755</v>
      </c>
      <c r="N169" s="4">
        <v>2.3319999999999999</v>
      </c>
      <c r="O169" s="4">
        <v>2.7312775330396404</v>
      </c>
      <c r="P169" s="35">
        <v>2.9170763684038019</v>
      </c>
      <c r="Q169" s="36">
        <f t="shared" si="77"/>
        <v>81.81818181990181</v>
      </c>
      <c r="R169" s="36" t="str">
        <f t="shared" si="78"/>
        <v xml:space="preserve"> </v>
      </c>
      <c r="S169" s="37">
        <f t="shared" si="79"/>
        <v>0.25368731735421829</v>
      </c>
      <c r="T169" s="37" t="str">
        <f t="shared" si="80"/>
        <v/>
      </c>
      <c r="U169" s="37" t="str">
        <f t="shared" si="81"/>
        <v/>
      </c>
      <c r="V169" s="37">
        <f t="shared" si="82"/>
        <v>-0.23891934928478631</v>
      </c>
      <c r="W169" s="37" t="str">
        <f t="shared" si="83"/>
        <v/>
      </c>
      <c r="X169" s="37">
        <f t="shared" si="84"/>
        <v>-0.39511986279237854</v>
      </c>
      <c r="Y169" s="1" t="str">
        <f t="shared" si="85"/>
        <v xml:space="preserve"> </v>
      </c>
      <c r="Z169" s="1">
        <f t="shared" si="86"/>
        <v>34</v>
      </c>
      <c r="AA169" s="1" t="str">
        <f t="shared" si="87"/>
        <v xml:space="preserve"> </v>
      </c>
      <c r="AB169" s="1">
        <f t="shared" si="88"/>
        <v>26</v>
      </c>
      <c r="AC169" s="1">
        <f t="shared" si="89"/>
        <v>42</v>
      </c>
      <c r="AD169" s="1" t="str">
        <f t="shared" si="90"/>
        <v xml:space="preserve"> </v>
      </c>
      <c r="AE169" s="1">
        <f t="shared" si="91"/>
        <v>49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 t="str">
        <f t="shared" si="98"/>
        <v xml:space="preserve"> </v>
      </c>
      <c r="AM169" s="1" t="str">
        <f t="shared" si="99"/>
        <v xml:space="preserve"> </v>
      </c>
      <c r="AN169" s="1" t="str">
        <f t="shared" si="100"/>
        <v xml:space="preserve"> </v>
      </c>
      <c r="AO169" t="s">
        <v>1048</v>
      </c>
      <c r="AP169" t="s">
        <v>1328</v>
      </c>
      <c r="AQ169" s="22">
        <v>23.89193492847863</v>
      </c>
      <c r="AR169" s="21">
        <v>39.511986279237853</v>
      </c>
      <c r="AS169">
        <v>25.368731563421832</v>
      </c>
      <c r="AT169">
        <v>-23.89193492847863</v>
      </c>
      <c r="AU169">
        <v>-39.511986279237853</v>
      </c>
      <c r="AV169" t="s">
        <v>2178</v>
      </c>
    </row>
    <row r="170" spans="1:48" x14ac:dyDescent="0.25">
      <c r="A170" s="14">
        <v>1.7299999999999959E-9</v>
      </c>
      <c r="B170" t="s">
        <v>925</v>
      </c>
      <c r="C170" s="4">
        <v>21</v>
      </c>
      <c r="D170" s="4">
        <v>2</v>
      </c>
      <c r="E170" s="4">
        <v>7</v>
      </c>
      <c r="F170" s="4">
        <v>30</v>
      </c>
      <c r="G170" s="4">
        <v>86</v>
      </c>
      <c r="H170" s="4">
        <v>76.52</v>
      </c>
      <c r="I170" s="34">
        <v>28358.168674117751</v>
      </c>
      <c r="J170" s="35">
        <v>28.103599302282301</v>
      </c>
      <c r="K170" s="35">
        <v>21.683974054827903</v>
      </c>
      <c r="L170" s="35">
        <v>20.629083234971755</v>
      </c>
      <c r="M170" s="35">
        <v>17.152580178759198</v>
      </c>
      <c r="N170" s="4">
        <v>2.149</v>
      </c>
      <c r="O170" s="4">
        <v>-20.992647058823536</v>
      </c>
      <c r="P170" s="35">
        <v>3.5900062064007825</v>
      </c>
      <c r="Q170" s="36" t="str">
        <f t="shared" si="77"/>
        <v xml:space="preserve"> </v>
      </c>
      <c r="R170" s="36" t="str">
        <f t="shared" si="78"/>
        <v xml:space="preserve"> </v>
      </c>
      <c r="S170" s="37">
        <f t="shared" si="79"/>
        <v>0.12388918102952959</v>
      </c>
      <c r="T170" s="37" t="str">
        <f t="shared" si="80"/>
        <v/>
      </c>
      <c r="U170" s="37" t="str">
        <f t="shared" si="81"/>
        <v/>
      </c>
      <c r="V170" s="37" t="str">
        <f t="shared" si="82"/>
        <v/>
      </c>
      <c r="W170" s="37" t="str">
        <f t="shared" si="83"/>
        <v/>
      </c>
      <c r="X170" s="37" t="str">
        <f t="shared" si="84"/>
        <v/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>
        <f t="shared" si="89"/>
        <v>95</v>
      </c>
      <c r="AD170" s="1" t="str">
        <f t="shared" si="90"/>
        <v xml:space="preserve"> </v>
      </c>
      <c r="AE170" s="1" t="str">
        <f t="shared" si="91"/>
        <v xml:space="preserve"> </v>
      </c>
      <c r="AF170" s="1" t="str">
        <f t="shared" si="92"/>
        <v xml:space="preserve"> </v>
      </c>
      <c r="AG170" s="38">
        <f t="shared" si="93"/>
        <v>3.5900062081307826</v>
      </c>
      <c r="AH170" s="38" t="str">
        <f t="shared" si="94"/>
        <v xml:space="preserve"> </v>
      </c>
      <c r="AI170" s="1">
        <f t="shared" si="95"/>
        <v>56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925</v>
      </c>
      <c r="AP170" t="s">
        <v>1244</v>
      </c>
      <c r="AQ170" s="22">
        <v>-63.485396141556613</v>
      </c>
      <c r="AR170" s="21">
        <v>-72.764729761997145</v>
      </c>
      <c r="AS170">
        <v>12.388917929952958</v>
      </c>
      <c r="AT170">
        <v>63.485396141556613</v>
      </c>
      <c r="AU170">
        <v>72.764729761997145</v>
      </c>
      <c r="AV170" t="s">
        <v>2179</v>
      </c>
    </row>
    <row r="171" spans="1:48" x14ac:dyDescent="0.25">
      <c r="A171" s="14">
        <v>1.7399999999999959E-9</v>
      </c>
      <c r="B171" t="s">
        <v>871</v>
      </c>
      <c r="C171" s="4">
        <v>2</v>
      </c>
      <c r="D171" s="4">
        <v>1</v>
      </c>
      <c r="E171" s="4">
        <v>7</v>
      </c>
      <c r="F171" s="4">
        <v>10</v>
      </c>
      <c r="G171" s="4">
        <v>89.375999450683594</v>
      </c>
      <c r="H171" s="4">
        <v>79.34</v>
      </c>
      <c r="I171" s="34">
        <v>6870.2262794492908</v>
      </c>
      <c r="J171" s="35">
        <v>37.006750708922326</v>
      </c>
      <c r="K171" s="35">
        <v>30.982395942353577</v>
      </c>
      <c r="L171" s="35">
        <v>20.401389085754783</v>
      </c>
      <c r="M171" s="35">
        <v>18.144569807752916</v>
      </c>
      <c r="N171" s="4">
        <v>1.6919999999999999</v>
      </c>
      <c r="O171" s="4">
        <v>27.218045112781947</v>
      </c>
      <c r="P171" s="35">
        <v>1.5363627141808753</v>
      </c>
      <c r="Q171" s="36" t="str">
        <f t="shared" si="77"/>
        <v xml:space="preserve"> </v>
      </c>
      <c r="R171" s="36" t="str">
        <f t="shared" si="78"/>
        <v xml:space="preserve"> </v>
      </c>
      <c r="S171" s="37">
        <f t="shared" si="79"/>
        <v>0.12649356678516752</v>
      </c>
      <c r="T171" s="37" t="str">
        <f t="shared" si="80"/>
        <v/>
      </c>
      <c r="U171" s="37" t="str">
        <f t="shared" si="81"/>
        <v/>
      </c>
      <c r="V171" s="37" t="str">
        <f t="shared" si="82"/>
        <v/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93</v>
      </c>
      <c r="AD171" s="1" t="str">
        <f t="shared" si="90"/>
        <v xml:space="preserve"> </v>
      </c>
      <c r="AE171" s="1" t="str">
        <f t="shared" si="91"/>
        <v xml:space="preserve"> 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871</v>
      </c>
      <c r="AP171" t="s">
        <v>1237</v>
      </c>
      <c r="AQ171" s="22">
        <v>-115.27716910867963</v>
      </c>
      <c r="AR171" s="21">
        <v>-70.857833672151997</v>
      </c>
      <c r="AS171">
        <v>12.649356504516751</v>
      </c>
      <c r="AT171">
        <v>115.27716910867963</v>
      </c>
      <c r="AU171">
        <v>70.857833672151997</v>
      </c>
      <c r="AV171" t="s">
        <v>2180</v>
      </c>
    </row>
    <row r="172" spans="1:48" x14ac:dyDescent="0.25">
      <c r="A172" s="14">
        <v>1.7499999999999958E-9</v>
      </c>
      <c r="B172" t="s">
        <v>875</v>
      </c>
      <c r="C172" s="4">
        <v>0</v>
      </c>
      <c r="D172" s="4">
        <v>0</v>
      </c>
      <c r="E172" s="4">
        <v>2</v>
      </c>
      <c r="F172" s="4">
        <v>2</v>
      </c>
      <c r="G172" s="4">
        <v>36.75</v>
      </c>
      <c r="H172" s="4">
        <v>37.6</v>
      </c>
      <c r="I172" s="34">
        <v>1658.7199867710367</v>
      </c>
      <c r="J172" s="35">
        <v>26.293706293706297</v>
      </c>
      <c r="K172" s="35">
        <v>24.900662251655628</v>
      </c>
      <c r="L172" s="35">
        <v>14.33108843537415</v>
      </c>
      <c r="M172" s="35">
        <v>13.85967105263158</v>
      </c>
      <c r="N172" s="4">
        <v>1.51</v>
      </c>
      <c r="O172" s="4">
        <v>0.66666666666666718</v>
      </c>
      <c r="P172" s="35">
        <v>0.93085106382978722</v>
      </c>
      <c r="Q172" s="36" t="str">
        <f t="shared" si="77"/>
        <v xml:space="preserve"> 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/>
      </c>
      <c r="V172" s="37" t="str">
        <f t="shared" si="82"/>
        <v/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 t="str">
        <f t="shared" si="89"/>
        <v xml:space="preserve"> 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 t="str">
        <f t="shared" si="93"/>
        <v xml:space="preserve"> </v>
      </c>
      <c r="AH172" s="38" t="str">
        <f t="shared" si="94"/>
        <v xml:space="preserve"> </v>
      </c>
      <c r="AI172" s="1" t="str">
        <f t="shared" si="95"/>
        <v xml:space="preserve"> 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875</v>
      </c>
      <c r="AP172" t="s">
        <v>1237</v>
      </c>
      <c r="AQ172" s="22">
        <v>-52.956813225956466</v>
      </c>
      <c r="AR172" s="21">
        <v>-20.020196367009689</v>
      </c>
      <c r="AS172">
        <v>-2.2606382978723416</v>
      </c>
      <c r="AT172">
        <v>52.956813225956466</v>
      </c>
      <c r="AU172">
        <v>20.020196367009689</v>
      </c>
      <c r="AV172" t="s">
        <v>2181</v>
      </c>
    </row>
    <row r="173" spans="1:48" x14ac:dyDescent="0.25">
      <c r="A173" s="14">
        <v>1.7599999999999958E-9</v>
      </c>
      <c r="B173" t="s">
        <v>959</v>
      </c>
      <c r="C173" s="4">
        <v>11</v>
      </c>
      <c r="D173" s="4">
        <v>1</v>
      </c>
      <c r="E173" s="4">
        <v>5</v>
      </c>
      <c r="F173" s="4">
        <v>17</v>
      </c>
      <c r="G173" s="4">
        <v>65.5</v>
      </c>
      <c r="H173" s="4">
        <v>60.71</v>
      </c>
      <c r="I173" s="34">
        <v>24333.664703976658</v>
      </c>
      <c r="J173" s="35">
        <v>18.111575178997615</v>
      </c>
      <c r="K173" s="35">
        <v>15.68733850129199</v>
      </c>
      <c r="L173" s="35">
        <v>8.6549110735422516</v>
      </c>
      <c r="M173" s="35">
        <v>8.1336283559088329</v>
      </c>
      <c r="N173" s="4">
        <v>3.3519999999999999</v>
      </c>
      <c r="O173" s="4">
        <v>-19.228915662650611</v>
      </c>
      <c r="P173" s="35">
        <v>3.3272936913193871</v>
      </c>
      <c r="Q173" s="36" t="str">
        <f t="shared" si="77"/>
        <v xml:space="preserve"> </v>
      </c>
      <c r="R173" s="36" t="str">
        <f t="shared" si="78"/>
        <v xml:space="preserve"> </v>
      </c>
      <c r="S173" s="37" t="str">
        <f t="shared" si="79"/>
        <v/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>
        <f t="shared" si="84"/>
        <v>-0.27516731805135353</v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>
        <f t="shared" si="88"/>
        <v>39</v>
      </c>
      <c r="AC173" s="1" t="str">
        <f t="shared" si="89"/>
        <v xml:space="preserve"> </v>
      </c>
      <c r="AD173" s="1" t="str">
        <f t="shared" si="90"/>
        <v xml:space="preserve"> </v>
      </c>
      <c r="AE173" s="1" t="str">
        <f t="shared" si="91"/>
        <v xml:space="preserve"> </v>
      </c>
      <c r="AF173" s="1" t="str">
        <f t="shared" si="92"/>
        <v xml:space="preserve"> </v>
      </c>
      <c r="AG173" s="38">
        <f t="shared" si="93"/>
        <v>3.3272936930793873</v>
      </c>
      <c r="AH173" s="38" t="str">
        <f t="shared" si="94"/>
        <v xml:space="preserve"> </v>
      </c>
      <c r="AI173" s="1">
        <f t="shared" si="95"/>
        <v>62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959</v>
      </c>
      <c r="AP173" t="s">
        <v>1328</v>
      </c>
      <c r="AQ173" s="22">
        <v>-5.3593887045474409</v>
      </c>
      <c r="AR173" s="21">
        <v>27.516731805135354</v>
      </c>
      <c r="AS173">
        <v>7.8899687036732002</v>
      </c>
      <c r="AT173">
        <v>5.3593887045474409</v>
      </c>
      <c r="AU173">
        <v>-27.516731805135354</v>
      </c>
      <c r="AV173" t="s">
        <v>2182</v>
      </c>
    </row>
    <row r="174" spans="1:48" x14ac:dyDescent="0.25">
      <c r="A174" s="14">
        <v>1.7699999999999957E-9</v>
      </c>
      <c r="B174" t="s">
        <v>1223</v>
      </c>
      <c r="C174" s="4">
        <v>7</v>
      </c>
      <c r="D174" s="4">
        <v>0</v>
      </c>
      <c r="E174" s="4">
        <v>1</v>
      </c>
      <c r="F174" s="4">
        <v>8</v>
      </c>
      <c r="G174" s="4">
        <v>30</v>
      </c>
      <c r="H174" s="4">
        <v>18.989999999999998</v>
      </c>
      <c r="I174" s="34">
        <v>1279.6861549384059</v>
      </c>
      <c r="J174" s="35">
        <v>26.157349884971897</v>
      </c>
      <c r="K174" s="35">
        <v>20.335113183910408</v>
      </c>
      <c r="L174" s="35">
        <v>16.334308293725567</v>
      </c>
      <c r="M174" s="35">
        <v>13.020501496418682</v>
      </c>
      <c r="N174" s="4">
        <v>0.73699999999999999</v>
      </c>
      <c r="O174" s="4">
        <v>27.288428324697762</v>
      </c>
      <c r="P174" s="35" t="s">
        <v>124</v>
      </c>
      <c r="Q174" s="36">
        <f t="shared" si="77"/>
        <v>87.500000001770005</v>
      </c>
      <c r="R174" s="36" t="str">
        <f t="shared" si="78"/>
        <v xml:space="preserve"> </v>
      </c>
      <c r="S174" s="37">
        <f t="shared" si="79"/>
        <v>0.57977883273366515</v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9</v>
      </c>
      <c r="AD174" s="1" t="str">
        <f t="shared" si="90"/>
        <v xml:space="preserve"> </v>
      </c>
      <c r="AE174" s="1">
        <f t="shared" si="91"/>
        <v>31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1223</v>
      </c>
      <c r="AP174" t="s">
        <v>1248</v>
      </c>
      <c r="AQ174" s="22">
        <v>-52.163595202221934</v>
      </c>
      <c r="AR174" s="21">
        <v>-36.796789565065225</v>
      </c>
      <c r="AS174">
        <v>57.977883096366511</v>
      </c>
      <c r="AT174">
        <v>52.163595202221934</v>
      </c>
      <c r="AU174">
        <v>36.796789565065225</v>
      </c>
      <c r="AV174" t="s">
        <v>2183</v>
      </c>
    </row>
    <row r="175" spans="1:48" x14ac:dyDescent="0.25">
      <c r="A175" s="14">
        <v>1.7799999999999957E-9</v>
      </c>
      <c r="B175" t="s">
        <v>1036</v>
      </c>
      <c r="C175" s="4">
        <v>5</v>
      </c>
      <c r="D175" s="4">
        <v>0</v>
      </c>
      <c r="E175" s="4">
        <v>4</v>
      </c>
      <c r="F175" s="4">
        <v>9</v>
      </c>
      <c r="G175" s="4">
        <v>21</v>
      </c>
      <c r="H175" s="4">
        <v>17.559999999999999</v>
      </c>
      <c r="I175" s="34">
        <v>4396.6954329807832</v>
      </c>
      <c r="J175" s="35" t="s">
        <v>1234</v>
      </c>
      <c r="K175" s="35">
        <v>9.9772727272727266</v>
      </c>
      <c r="L175" s="35">
        <v>17.723325405405408</v>
      </c>
      <c r="M175" s="35">
        <v>18.592081447621698</v>
      </c>
      <c r="N175" s="4">
        <v>0.12</v>
      </c>
      <c r="O175" s="4">
        <v>-95.691202872531406</v>
      </c>
      <c r="P175" s="35">
        <v>6.1503416856492032</v>
      </c>
      <c r="Q175" s="36" t="str">
        <f t="shared" si="77"/>
        <v xml:space="preserve"> </v>
      </c>
      <c r="R175" s="36" t="str">
        <f t="shared" si="78"/>
        <v xml:space="preserve"> </v>
      </c>
      <c r="S175" s="37">
        <f t="shared" si="79"/>
        <v>0.19589977398956723</v>
      </c>
      <c r="T175" s="37" t="str">
        <f t="shared" si="80"/>
        <v/>
      </c>
      <c r="U175" s="37" t="str">
        <f t="shared" si="81"/>
        <v xml:space="preserve"> </v>
      </c>
      <c r="V175" s="37" t="str">
        <f t="shared" si="82"/>
        <v xml:space="preserve"> </v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>
        <f t="shared" si="89"/>
        <v>57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6.1503416874292034</v>
      </c>
      <c r="AH175" s="38" t="str">
        <f t="shared" si="94"/>
        <v xml:space="preserve"> </v>
      </c>
      <c r="AI175" s="1">
        <f t="shared" si="95"/>
        <v>12</v>
      </c>
      <c r="AJ175" s="1" t="str">
        <f t="shared" si="96"/>
        <v xml:space="preserve"> </v>
      </c>
      <c r="AK175" s="25" t="str">
        <f t="shared" si="97"/>
        <v xml:space="preserve"> </v>
      </c>
      <c r="AL175" s="25">
        <f t="shared" si="98"/>
        <v>-95.691202870751411</v>
      </c>
      <c r="AM175" s="1" t="str">
        <f t="shared" si="99"/>
        <v xml:space="preserve"> </v>
      </c>
      <c r="AN175" s="1">
        <f t="shared" si="100"/>
        <v>17</v>
      </c>
      <c r="AO175" t="s">
        <v>1036</v>
      </c>
      <c r="AP175" t="s">
        <v>1248</v>
      </c>
      <c r="AQ175" s="22" t="e">
        <v>#VALUE!</v>
      </c>
      <c r="AR175" s="21">
        <v>-48.429549159894904</v>
      </c>
      <c r="AS175">
        <v>19.589977220956722</v>
      </c>
      <c r="AT175" t="e">
        <v>#VALUE!</v>
      </c>
      <c r="AU175">
        <v>48.429549159894904</v>
      </c>
      <c r="AV175" t="s">
        <v>2184</v>
      </c>
    </row>
    <row r="176" spans="1:48" x14ac:dyDescent="0.25">
      <c r="A176" s="14">
        <v>1.7899999999999957E-9</v>
      </c>
      <c r="B176" t="s">
        <v>895</v>
      </c>
      <c r="C176" s="4">
        <v>0</v>
      </c>
      <c r="D176" s="4">
        <v>2</v>
      </c>
      <c r="E176" s="4">
        <v>11</v>
      </c>
      <c r="F176" s="4">
        <v>13</v>
      </c>
      <c r="G176" s="4">
        <v>20</v>
      </c>
      <c r="H176" s="4">
        <v>22.09</v>
      </c>
      <c r="I176" s="34">
        <v>4652.7389305858715</v>
      </c>
      <c r="J176" s="35" t="s">
        <v>1234</v>
      </c>
      <c r="K176" s="35">
        <v>28.320512820512818</v>
      </c>
      <c r="L176" s="35">
        <v>14.658715216941813</v>
      </c>
      <c r="M176" s="35">
        <v>13.8580658436214</v>
      </c>
      <c r="N176" s="4">
        <v>0.438</v>
      </c>
      <c r="O176" s="4">
        <v>-35.588235294117652</v>
      </c>
      <c r="P176" s="35">
        <v>4.3005885015844276</v>
      </c>
      <c r="Q176" s="36" t="str">
        <f t="shared" si="77"/>
        <v xml:space="preserve"> </v>
      </c>
      <c r="R176" s="36" t="str">
        <f t="shared" si="78"/>
        <v xml:space="preserve"> </v>
      </c>
      <c r="S176" s="37" t="str">
        <f t="shared" si="79"/>
        <v/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 t="str">
        <f t="shared" si="84"/>
        <v/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 t="str">
        <f t="shared" si="88"/>
        <v xml:space="preserve"> </v>
      </c>
      <c r="AC176" s="1" t="str">
        <f t="shared" si="89"/>
        <v xml:space="preserve"> </v>
      </c>
      <c r="AD176" s="1" t="str">
        <f t="shared" si="90"/>
        <v xml:space="preserve"> </v>
      </c>
      <c r="AE176" s="1" t="str">
        <f t="shared" si="91"/>
        <v xml:space="preserve"> </v>
      </c>
      <c r="AF176" s="1" t="str">
        <f t="shared" si="92"/>
        <v xml:space="preserve"> </v>
      </c>
      <c r="AG176" s="38">
        <f t="shared" si="93"/>
        <v>4.3005885033744278</v>
      </c>
      <c r="AH176" s="38" t="str">
        <f t="shared" si="94"/>
        <v xml:space="preserve"> </v>
      </c>
      <c r="AI176" s="1">
        <f t="shared" si="95"/>
        <v>45</v>
      </c>
      <c r="AJ176" s="1" t="str">
        <f t="shared" si="96"/>
        <v xml:space="preserve"> </v>
      </c>
      <c r="AK176" s="25" t="str">
        <f t="shared" si="97"/>
        <v xml:space="preserve"> </v>
      </c>
      <c r="AL176" s="25" t="str">
        <f t="shared" si="98"/>
        <v xml:space="preserve"> </v>
      </c>
      <c r="AM176" s="1" t="str">
        <f t="shared" si="99"/>
        <v xml:space="preserve"> </v>
      </c>
      <c r="AN176" s="1" t="str">
        <f t="shared" si="100"/>
        <v xml:space="preserve"> </v>
      </c>
      <c r="AO176" t="s">
        <v>895</v>
      </c>
      <c r="AP176" t="s">
        <v>1246</v>
      </c>
      <c r="AQ176" s="22" t="e">
        <v>#VALUE!</v>
      </c>
      <c r="AR176" s="21">
        <v>-22.764009639543993</v>
      </c>
      <c r="AS176">
        <v>-9.4612947034857342</v>
      </c>
      <c r="AT176" t="e">
        <v>#VALUE!</v>
      </c>
      <c r="AU176">
        <v>22.764009639543993</v>
      </c>
      <c r="AV176" t="s">
        <v>2185</v>
      </c>
    </row>
    <row r="177" spans="1:48" x14ac:dyDescent="0.25">
      <c r="A177" s="14">
        <v>1.7999999999999956E-9</v>
      </c>
      <c r="B177" t="s">
        <v>942</v>
      </c>
      <c r="C177" s="4">
        <v>5</v>
      </c>
      <c r="D177" s="4">
        <v>0</v>
      </c>
      <c r="E177" s="4">
        <v>2</v>
      </c>
      <c r="F177" s="4">
        <v>7</v>
      </c>
      <c r="G177" s="4">
        <v>24</v>
      </c>
      <c r="H177" s="4">
        <v>23.59</v>
      </c>
      <c r="I177" s="34">
        <v>1157.8087430112419</v>
      </c>
      <c r="J177" s="35">
        <v>32.138964577656679</v>
      </c>
      <c r="K177" s="35">
        <v>14.349148418491483</v>
      </c>
      <c r="L177" s="35">
        <v>12.659626666666666</v>
      </c>
      <c r="M177" s="35">
        <v>8.5318572500460519</v>
      </c>
      <c r="N177" s="4">
        <v>0.73399999999999999</v>
      </c>
      <c r="O177" s="4">
        <v>-40.032679738562095</v>
      </c>
      <c r="P177" s="35">
        <v>6.4222128020347604</v>
      </c>
      <c r="Q177" s="36">
        <f t="shared" si="77"/>
        <v>71.428571430371434</v>
      </c>
      <c r="R177" s="36" t="str">
        <f t="shared" si="78"/>
        <v xml:space="preserve"> </v>
      </c>
      <c r="S177" s="37" t="str">
        <f t="shared" si="79"/>
        <v/>
      </c>
      <c r="T177" s="37" t="str">
        <f t="shared" si="80"/>
        <v/>
      </c>
      <c r="U177" s="37" t="str">
        <f t="shared" si="81"/>
        <v/>
      </c>
      <c r="V177" s="37" t="str">
        <f t="shared" si="82"/>
        <v/>
      </c>
      <c r="W177" s="37" t="str">
        <f t="shared" si="83"/>
        <v/>
      </c>
      <c r="X177" s="37" t="str">
        <f t="shared" si="84"/>
        <v/>
      </c>
      <c r="Y177" s="1" t="str">
        <f t="shared" si="85"/>
        <v xml:space="preserve"> </v>
      </c>
      <c r="Z177" s="1" t="str">
        <f t="shared" si="86"/>
        <v xml:space="preserve"> </v>
      </c>
      <c r="AA177" s="1" t="str">
        <f t="shared" si="87"/>
        <v xml:space="preserve"> </v>
      </c>
      <c r="AB177" s="1" t="str">
        <f t="shared" si="88"/>
        <v xml:space="preserve"> </v>
      </c>
      <c r="AC177" s="1" t="str">
        <f t="shared" si="89"/>
        <v xml:space="preserve"> </v>
      </c>
      <c r="AD177" s="1" t="str">
        <f t="shared" si="90"/>
        <v xml:space="preserve"> </v>
      </c>
      <c r="AE177" s="1">
        <f t="shared" si="91"/>
        <v>74</v>
      </c>
      <c r="AF177" s="1" t="str">
        <f t="shared" si="92"/>
        <v xml:space="preserve"> </v>
      </c>
      <c r="AG177" s="38">
        <f t="shared" si="93"/>
        <v>6.4222128038347606</v>
      </c>
      <c r="AH177" s="38" t="str">
        <f t="shared" si="94"/>
        <v xml:space="preserve"> </v>
      </c>
      <c r="AI177" s="1">
        <f t="shared" si="95"/>
        <v>9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942</v>
      </c>
      <c r="AP177" t="s">
        <v>1237</v>
      </c>
      <c r="AQ177" s="22">
        <v>-86.9600864658983</v>
      </c>
      <c r="AR177" s="21">
        <v>-6.0220153771382012</v>
      </c>
      <c r="AS177">
        <v>1.7380245866892796</v>
      </c>
      <c r="AT177">
        <v>86.9600864658983</v>
      </c>
      <c r="AU177">
        <v>6.0220153771382012</v>
      </c>
      <c r="AV177" t="s">
        <v>2186</v>
      </c>
    </row>
    <row r="178" spans="1:48" x14ac:dyDescent="0.25">
      <c r="A178" s="14">
        <v>1.8099999999999956E-9</v>
      </c>
      <c r="B178" t="s">
        <v>940</v>
      </c>
      <c r="C178" s="4">
        <v>11</v>
      </c>
      <c r="D178" s="4">
        <v>0</v>
      </c>
      <c r="E178" s="4">
        <v>5</v>
      </c>
      <c r="F178" s="4">
        <v>16</v>
      </c>
      <c r="G178" s="4">
        <v>115</v>
      </c>
      <c r="H178" s="4">
        <v>107.84</v>
      </c>
      <c r="I178" s="34">
        <v>121191.16388507484</v>
      </c>
      <c r="J178" s="35">
        <v>13.988844208068491</v>
      </c>
      <c r="K178" s="35">
        <v>12.354221560316187</v>
      </c>
      <c r="L178" s="35" t="s">
        <v>1234</v>
      </c>
      <c r="M178" s="35" t="s">
        <v>1234</v>
      </c>
      <c r="N178" s="4">
        <v>8.729000000000001</v>
      </c>
      <c r="O178" s="4">
        <v>9.5232120451693998</v>
      </c>
      <c r="P178" s="35">
        <v>4.0059347181008897</v>
      </c>
      <c r="Q178" s="36" t="str">
        <f t="shared" si="77"/>
        <v xml:space="preserve"> 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/>
      </c>
      <c r="V178" s="37">
        <f t="shared" si="82"/>
        <v>-0.18623528882548812</v>
      </c>
      <c r="W178" s="37" t="str">
        <f t="shared" si="83"/>
        <v xml:space="preserve"> </v>
      </c>
      <c r="X178" s="37" t="str">
        <f t="shared" si="84"/>
        <v xml:space="preserve"> </v>
      </c>
      <c r="Y178" s="1" t="str">
        <f t="shared" si="85"/>
        <v xml:space="preserve"> </v>
      </c>
      <c r="Z178" s="1">
        <f t="shared" si="86"/>
        <v>41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 t="str">
        <f t="shared" si="91"/>
        <v xml:space="preserve"> </v>
      </c>
      <c r="AF178" s="1" t="str">
        <f t="shared" si="92"/>
        <v xml:space="preserve"> </v>
      </c>
      <c r="AG178" s="38">
        <f t="shared" si="93"/>
        <v>4.0059347199108899</v>
      </c>
      <c r="AH178" s="38" t="str">
        <f t="shared" si="94"/>
        <v xml:space="preserve"> </v>
      </c>
      <c r="AI178" s="1">
        <f t="shared" si="95"/>
        <v>46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940</v>
      </c>
      <c r="AP178" t="s">
        <v>1239</v>
      </c>
      <c r="AQ178" s="22">
        <v>18.623528882548811</v>
      </c>
      <c r="AR178" s="21" t="e">
        <v>#VALUE!</v>
      </c>
      <c r="AS178">
        <v>6.6394658753709201</v>
      </c>
      <c r="AT178">
        <v>-18.623528882548811</v>
      </c>
      <c r="AU178" t="e">
        <v>#VALUE!</v>
      </c>
      <c r="AV178" t="s">
        <v>2187</v>
      </c>
    </row>
    <row r="179" spans="1:48" x14ac:dyDescent="0.25">
      <c r="A179" s="14">
        <v>1.8199999999999956E-9</v>
      </c>
      <c r="B179" t="s">
        <v>869</v>
      </c>
      <c r="C179" s="4">
        <v>3</v>
      </c>
      <c r="D179" s="4">
        <v>2</v>
      </c>
      <c r="E179" s="4">
        <v>4</v>
      </c>
      <c r="F179" s="4">
        <v>9</v>
      </c>
      <c r="G179" s="4">
        <v>38</v>
      </c>
      <c r="H179" s="4">
        <v>35.83</v>
      </c>
      <c r="I179" s="34">
        <v>11601.381813942757</v>
      </c>
      <c r="J179" s="35">
        <v>20.89212827988338</v>
      </c>
      <c r="K179" s="35">
        <v>21.45508982035928</v>
      </c>
      <c r="L179" s="35">
        <v>12.248873732721339</v>
      </c>
      <c r="M179" s="35">
        <v>12.285391203126299</v>
      </c>
      <c r="N179" s="4">
        <v>1.67</v>
      </c>
      <c r="O179" s="4">
        <v>3.0864197530864086</v>
      </c>
      <c r="P179" s="35">
        <v>1.9480881942506283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 t="str">
        <f t="shared" si="82"/>
        <v/>
      </c>
      <c r="W179" s="37" t="str">
        <f t="shared" si="83"/>
        <v/>
      </c>
      <c r="X179" s="37" t="str">
        <f t="shared" si="84"/>
        <v/>
      </c>
      <c r="Y179" s="1" t="str">
        <f t="shared" si="85"/>
        <v xml:space="preserve"> </v>
      </c>
      <c r="Z179" s="1" t="str">
        <f t="shared" si="86"/>
        <v xml:space="preserve"> 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 t="str">
        <f t="shared" si="93"/>
        <v xml:space="preserve"> </v>
      </c>
      <c r="AH179" s="38" t="str">
        <f t="shared" si="94"/>
        <v xml:space="preserve"> </v>
      </c>
      <c r="AI179" s="1" t="str">
        <f t="shared" si="95"/>
        <v xml:space="preserve"> 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869</v>
      </c>
      <c r="AP179" t="s">
        <v>1235</v>
      </c>
      <c r="AQ179" s="22">
        <v>-21.534534823785844</v>
      </c>
      <c r="AR179" s="21">
        <v>-2.5820360613482585</v>
      </c>
      <c r="AS179">
        <v>6.0563773374267438</v>
      </c>
      <c r="AT179">
        <v>21.534534823785844</v>
      </c>
      <c r="AU179">
        <v>2.5820360613482585</v>
      </c>
      <c r="AV179" t="s">
        <v>2188</v>
      </c>
    </row>
    <row r="180" spans="1:48" x14ac:dyDescent="0.25">
      <c r="A180" s="14">
        <v>1.8299999999999955E-9</v>
      </c>
      <c r="B180" t="s">
        <v>1224</v>
      </c>
      <c r="C180" s="4">
        <v>4</v>
      </c>
      <c r="D180" s="4">
        <v>0</v>
      </c>
      <c r="E180" s="4">
        <v>0</v>
      </c>
      <c r="F180" s="4">
        <v>4</v>
      </c>
      <c r="G180" s="4">
        <v>42.964000701904297</v>
      </c>
      <c r="H180" s="4">
        <v>25.6</v>
      </c>
      <c r="I180" s="34">
        <v>1496.7743816513671</v>
      </c>
      <c r="J180" s="35" t="s">
        <v>1234</v>
      </c>
      <c r="K180" s="35" t="s">
        <v>1234</v>
      </c>
      <c r="L180" s="35" t="s">
        <v>1234</v>
      </c>
      <c r="M180" s="35" t="s">
        <v>1234</v>
      </c>
      <c r="N180" s="4">
        <v>-0.155</v>
      </c>
      <c r="O180" s="4">
        <v>16.666666666666664</v>
      </c>
      <c r="P180" s="35" t="s">
        <v>124</v>
      </c>
      <c r="Q180" s="36">
        <f t="shared" si="77"/>
        <v>100.00000000183</v>
      </c>
      <c r="R180" s="36" t="str">
        <f t="shared" si="78"/>
        <v xml:space="preserve"> </v>
      </c>
      <c r="S180" s="37">
        <f t="shared" si="79"/>
        <v>0.67828127924813664</v>
      </c>
      <c r="T180" s="37" t="str">
        <f t="shared" si="80"/>
        <v/>
      </c>
      <c r="U180" s="37" t="str">
        <f t="shared" si="81"/>
        <v xml:space="preserve"> </v>
      </c>
      <c r="V180" s="37" t="str">
        <f t="shared" si="82"/>
        <v xml:space="preserve"> </v>
      </c>
      <c r="W180" s="37" t="str">
        <f t="shared" si="83"/>
        <v xml:space="preserve"> </v>
      </c>
      <c r="X180" s="37" t="str">
        <f t="shared" si="84"/>
        <v xml:space="preserve"> </v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>
        <f t="shared" si="89"/>
        <v>7</v>
      </c>
      <c r="AD180" s="1" t="str">
        <f t="shared" si="90"/>
        <v xml:space="preserve"> </v>
      </c>
      <c r="AE180" s="1">
        <f t="shared" si="91"/>
        <v>1</v>
      </c>
      <c r="AF180" s="1" t="str">
        <f t="shared" si="92"/>
        <v xml:space="preserve"> </v>
      </c>
      <c r="AG180" s="38" t="str">
        <f t="shared" si="93"/>
        <v xml:space="preserve"> </v>
      </c>
      <c r="AH180" s="38" t="str">
        <f t="shared" si="94"/>
        <v xml:space="preserve"> </v>
      </c>
      <c r="AI180" s="1" t="str">
        <f t="shared" si="95"/>
        <v xml:space="preserve"> 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1224</v>
      </c>
      <c r="AP180" t="s">
        <v>1241</v>
      </c>
      <c r="AQ180" s="22" t="e">
        <v>#VALUE!</v>
      </c>
      <c r="AR180" s="21" t="e">
        <v>#VALUE!</v>
      </c>
      <c r="AS180">
        <v>67.82812774181366</v>
      </c>
      <c r="AT180" t="e">
        <v>#VALUE!</v>
      </c>
      <c r="AU180" t="e">
        <v>#VALUE!</v>
      </c>
      <c r="AV180" t="s">
        <v>2189</v>
      </c>
    </row>
    <row r="181" spans="1:48" x14ac:dyDescent="0.25">
      <c r="A181" s="14">
        <v>1.8399999999999955E-9</v>
      </c>
      <c r="B181" t="s">
        <v>960</v>
      </c>
      <c r="C181" s="4">
        <v>20</v>
      </c>
      <c r="D181" s="4">
        <v>3</v>
      </c>
      <c r="E181" s="4">
        <v>17</v>
      </c>
      <c r="F181" s="4">
        <v>40</v>
      </c>
      <c r="G181" s="4">
        <v>1565.23876953125</v>
      </c>
      <c r="H181" s="4">
        <v>1510.85</v>
      </c>
      <c r="I181" s="34">
        <v>146280.64591240883</v>
      </c>
      <c r="J181" s="35" t="s">
        <v>1234</v>
      </c>
      <c r="K181" s="35" t="s">
        <v>1234</v>
      </c>
      <c r="L181" s="35" t="s">
        <v>1234</v>
      </c>
      <c r="M181" s="35" t="s">
        <v>1234</v>
      </c>
      <c r="N181" s="4">
        <v>3.7160000000000002</v>
      </c>
      <c r="O181" s="4">
        <v>1138.6666666666667</v>
      </c>
      <c r="P181" s="35">
        <v>0</v>
      </c>
      <c r="Q181" s="36" t="str">
        <f t="shared" si="77"/>
        <v xml:space="preserve"> </v>
      </c>
      <c r="R181" s="36" t="str">
        <f t="shared" si="78"/>
        <v xml:space="preserve"> </v>
      </c>
      <c r="S181" s="37" t="str">
        <f t="shared" si="79"/>
        <v/>
      </c>
      <c r="T181" s="37" t="str">
        <f t="shared" si="80"/>
        <v/>
      </c>
      <c r="U181" s="37" t="str">
        <f t="shared" si="81"/>
        <v xml:space="preserve"> </v>
      </c>
      <c r="V181" s="37" t="str">
        <f t="shared" si="82"/>
        <v xml:space="preserve"> </v>
      </c>
      <c r="W181" s="37" t="str">
        <f t="shared" si="83"/>
        <v xml:space="preserve"> </v>
      </c>
      <c r="X181" s="37" t="str">
        <f t="shared" si="84"/>
        <v xml:space="preserve"> 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 t="str">
        <f t="shared" si="88"/>
        <v xml:space="preserve"> </v>
      </c>
      <c r="AC181" s="1" t="str">
        <f t="shared" si="89"/>
        <v xml:space="preserve"> 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 t="str">
        <f t="shared" si="93"/>
        <v xml:space="preserve"> </v>
      </c>
      <c r="AH181" s="38" t="str">
        <f t="shared" si="94"/>
        <v xml:space="preserve"> </v>
      </c>
      <c r="AI181" s="1" t="str">
        <f t="shared" si="95"/>
        <v xml:space="preserve"> 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960</v>
      </c>
      <c r="AP181" t="s">
        <v>1252</v>
      </c>
      <c r="AQ181" s="22" t="e">
        <v>#VALUE!</v>
      </c>
      <c r="AR181" s="21" t="e">
        <v>#VALUE!</v>
      </c>
      <c r="AS181">
        <v>3.5998788451037544</v>
      </c>
      <c r="AT181" t="e">
        <v>#VALUE!</v>
      </c>
      <c r="AU181" t="e">
        <v>#VALUE!</v>
      </c>
      <c r="AV181" t="s">
        <v>2190</v>
      </c>
    </row>
    <row r="182" spans="1:48" x14ac:dyDescent="0.25">
      <c r="A182" s="14">
        <v>1.8499999999999955E-9</v>
      </c>
      <c r="B182" t="s">
        <v>883</v>
      </c>
      <c r="C182" s="4">
        <v>3</v>
      </c>
      <c r="D182" s="4">
        <v>0</v>
      </c>
      <c r="E182" s="4">
        <v>6</v>
      </c>
      <c r="F182" s="4">
        <v>9</v>
      </c>
      <c r="G182" s="4">
        <v>14.25</v>
      </c>
      <c r="H182" s="4">
        <v>13.36</v>
      </c>
      <c r="I182" s="34">
        <v>706.9003248574686</v>
      </c>
      <c r="J182" s="35" t="s">
        <v>1234</v>
      </c>
      <c r="K182" s="35" t="s">
        <v>1234</v>
      </c>
      <c r="L182" s="35">
        <v>19.027599688047562</v>
      </c>
      <c r="M182" s="35">
        <v>16.576389930558619</v>
      </c>
      <c r="N182" s="4">
        <v>-0.33</v>
      </c>
      <c r="O182" s="4" t="s">
        <v>119</v>
      </c>
      <c r="P182" s="35">
        <v>7.0359281437125754</v>
      </c>
      <c r="Q182" s="36" t="str">
        <f t="shared" si="77"/>
        <v xml:space="preserve"> </v>
      </c>
      <c r="R182" s="36" t="str">
        <f t="shared" si="78"/>
        <v xml:space="preserve"> </v>
      </c>
      <c r="S182" s="37" t="str">
        <f t="shared" si="79"/>
        <v/>
      </c>
      <c r="T182" s="37" t="str">
        <f t="shared" si="80"/>
        <v/>
      </c>
      <c r="U182" s="37" t="str">
        <f t="shared" si="81"/>
        <v xml:space="preserve"> </v>
      </c>
      <c r="V182" s="37" t="str">
        <f t="shared" si="82"/>
        <v xml:space="preserve"> </v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 t="str">
        <f t="shared" si="89"/>
        <v xml:space="preserve"> 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7.0359281455625755</v>
      </c>
      <c r="AH182" s="38" t="str">
        <f t="shared" si="94"/>
        <v xml:space="preserve"> </v>
      </c>
      <c r="AI182" s="1">
        <f t="shared" si="95"/>
        <v>7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883</v>
      </c>
      <c r="AP182" t="s">
        <v>1270</v>
      </c>
      <c r="AQ182" s="22" t="e">
        <v>#VALUE!</v>
      </c>
      <c r="AR182" s="21">
        <v>-59.352603345560119</v>
      </c>
      <c r="AS182">
        <v>6.6616766467065824</v>
      </c>
      <c r="AT182" t="e">
        <v>#VALUE!</v>
      </c>
      <c r="AU182">
        <v>59.352603345560119</v>
      </c>
      <c r="AV182" t="s">
        <v>2191</v>
      </c>
    </row>
    <row r="183" spans="1:48" x14ac:dyDescent="0.25">
      <c r="A183" s="14">
        <v>1.8599999999999954E-9</v>
      </c>
      <c r="B183" t="s">
        <v>1225</v>
      </c>
      <c r="C183" s="4">
        <v>0</v>
      </c>
      <c r="D183" s="4">
        <v>0</v>
      </c>
      <c r="E183" s="4">
        <v>3</v>
      </c>
      <c r="F183" s="4">
        <v>3</v>
      </c>
      <c r="G183" s="4">
        <v>43.237800598144531</v>
      </c>
      <c r="H183" s="4">
        <v>37.299999999999997</v>
      </c>
      <c r="I183" s="34">
        <v>751.10594331889399</v>
      </c>
      <c r="J183" s="35">
        <v>24.388813845555806</v>
      </c>
      <c r="K183" s="35">
        <v>17.960523680040183</v>
      </c>
      <c r="L183" s="35">
        <v>18.074430889196325</v>
      </c>
      <c r="M183" s="35">
        <v>14.463546698872786</v>
      </c>
      <c r="N183" s="4">
        <v>1.2070000000000001</v>
      </c>
      <c r="O183" s="4">
        <v>104.23011844331644</v>
      </c>
      <c r="P183" s="35">
        <v>2.9826106686374776</v>
      </c>
      <c r="Q183" s="36" t="str">
        <f t="shared" si="77"/>
        <v xml:space="preserve"> </v>
      </c>
      <c r="R183" s="36" t="str">
        <f t="shared" si="78"/>
        <v xml:space="preserve"> </v>
      </c>
      <c r="S183" s="37">
        <f t="shared" si="79"/>
        <v>0.15919036642151557</v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>
        <f t="shared" si="89"/>
        <v>73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1225</v>
      </c>
      <c r="AP183" t="s">
        <v>1239</v>
      </c>
      <c r="AQ183" s="22">
        <v>-41.875595722700496</v>
      </c>
      <c r="AR183" s="21">
        <v>-51.369992190453843</v>
      </c>
      <c r="AS183">
        <v>15.919036456151559</v>
      </c>
      <c r="AT183">
        <v>41.875595722700496</v>
      </c>
      <c r="AU183">
        <v>51.369992190453843</v>
      </c>
      <c r="AV183" t="s">
        <v>2192</v>
      </c>
    </row>
    <row r="184" spans="1:48" x14ac:dyDescent="0.25">
      <c r="A184" s="14">
        <v>1.8699999999999954E-9</v>
      </c>
      <c r="B184" t="s">
        <v>1226</v>
      </c>
      <c r="C184" s="4">
        <v>8</v>
      </c>
      <c r="D184" s="4">
        <v>0</v>
      </c>
      <c r="E184" s="4">
        <v>3</v>
      </c>
      <c r="F184" s="4">
        <v>11</v>
      </c>
      <c r="G184" s="4">
        <v>16</v>
      </c>
      <c r="H184" s="4">
        <v>11.91</v>
      </c>
      <c r="I184" s="34">
        <v>1213.6979509264781</v>
      </c>
      <c r="J184" s="35" t="s">
        <v>1234</v>
      </c>
      <c r="K184" s="35" t="s">
        <v>1234</v>
      </c>
      <c r="L184" s="35" t="s">
        <v>1234</v>
      </c>
      <c r="M184" s="35" t="s">
        <v>1234</v>
      </c>
      <c r="N184" s="4">
        <v>-0.53700000000000003</v>
      </c>
      <c r="O184" s="4">
        <v>-55.202312138728317</v>
      </c>
      <c r="P184" s="35" t="s">
        <v>124</v>
      </c>
      <c r="Q184" s="36">
        <f t="shared" si="77"/>
        <v>72.72727272914274</v>
      </c>
      <c r="R184" s="36" t="str">
        <f t="shared" si="78"/>
        <v xml:space="preserve"> </v>
      </c>
      <c r="S184" s="37">
        <f t="shared" si="79"/>
        <v>0.34340890195396306</v>
      </c>
      <c r="T184" s="37" t="str">
        <f t="shared" si="80"/>
        <v/>
      </c>
      <c r="U184" s="37" t="str">
        <f t="shared" si="81"/>
        <v xml:space="preserve"> </v>
      </c>
      <c r="V184" s="37" t="str">
        <f t="shared" si="82"/>
        <v xml:space="preserve"> 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 t="str">
        <f t="shared" si="86"/>
        <v xml:space="preserve"> </v>
      </c>
      <c r="AA184" s="1" t="str">
        <f t="shared" si="87"/>
        <v xml:space="preserve"> </v>
      </c>
      <c r="AB184" s="1" t="str">
        <f t="shared" si="88"/>
        <v xml:space="preserve"> </v>
      </c>
      <c r="AC184" s="1">
        <f t="shared" si="89"/>
        <v>22</v>
      </c>
      <c r="AD184" s="1" t="str">
        <f t="shared" si="90"/>
        <v xml:space="preserve"> </v>
      </c>
      <c r="AE184" s="1">
        <f t="shared" si="91"/>
        <v>72</v>
      </c>
      <c r="AF184" s="1" t="str">
        <f t="shared" si="92"/>
        <v xml:space="preserve"> </v>
      </c>
      <c r="AG184" s="38" t="str">
        <f t="shared" si="93"/>
        <v xml:space="preserve"> </v>
      </c>
      <c r="AH184" s="38" t="str">
        <f t="shared" si="94"/>
        <v xml:space="preserve"> </v>
      </c>
      <c r="AI184" s="1" t="str">
        <f t="shared" si="95"/>
        <v xml:space="preserve"> </v>
      </c>
      <c r="AJ184" s="1" t="str">
        <f t="shared" si="96"/>
        <v xml:space="preserve"> </v>
      </c>
      <c r="AK184" s="25" t="str">
        <f t="shared" si="97"/>
        <v xml:space="preserve"> </v>
      </c>
      <c r="AL184" s="25">
        <f t="shared" si="98"/>
        <v>-55.202312136858318</v>
      </c>
      <c r="AM184" s="1" t="str">
        <f t="shared" si="99"/>
        <v xml:space="preserve"> </v>
      </c>
      <c r="AN184" s="1">
        <f t="shared" si="100"/>
        <v>2</v>
      </c>
      <c r="AO184" t="s">
        <v>1226</v>
      </c>
      <c r="AP184" t="s">
        <v>1241</v>
      </c>
      <c r="AQ184" s="22" t="e">
        <v>#VALUE!</v>
      </c>
      <c r="AR184" s="21" t="e">
        <v>#VALUE!</v>
      </c>
      <c r="AS184">
        <v>34.340890008396308</v>
      </c>
      <c r="AT184" t="e">
        <v>#VALUE!</v>
      </c>
      <c r="AU184" t="e">
        <v>#VALUE!</v>
      </c>
      <c r="AV184" t="s">
        <v>2193</v>
      </c>
    </row>
    <row r="185" spans="1:48" x14ac:dyDescent="0.25">
      <c r="A185" s="14">
        <v>1.8799999999999956E-9</v>
      </c>
      <c r="B185" t="s">
        <v>939</v>
      </c>
      <c r="C185" s="4">
        <v>6</v>
      </c>
      <c r="D185" s="4">
        <v>0</v>
      </c>
      <c r="E185" s="4">
        <v>2</v>
      </c>
      <c r="F185" s="4">
        <v>8</v>
      </c>
      <c r="G185" s="4">
        <v>53</v>
      </c>
      <c r="H185" s="4">
        <v>46.9</v>
      </c>
      <c r="I185" s="34">
        <v>2461.8979761717856</v>
      </c>
      <c r="J185" s="35">
        <v>15.458141067897163</v>
      </c>
      <c r="K185" s="35">
        <v>15.326797385620914</v>
      </c>
      <c r="L185" s="35">
        <v>10.01320942582144</v>
      </c>
      <c r="M185" s="35">
        <v>10.189057750759877</v>
      </c>
      <c r="N185" s="4">
        <v>3.0340000000000003</v>
      </c>
      <c r="O185" s="4">
        <v>28.016877637130804</v>
      </c>
      <c r="P185" s="35">
        <v>1.3582089552238807</v>
      </c>
      <c r="Q185" s="36">
        <f t="shared" si="77"/>
        <v>75.000000001879997</v>
      </c>
      <c r="R185" s="36" t="str">
        <f t="shared" si="78"/>
        <v xml:space="preserve"> </v>
      </c>
      <c r="S185" s="37">
        <f t="shared" si="79"/>
        <v>0.13006396776486145</v>
      </c>
      <c r="T185" s="37" t="str">
        <f t="shared" si="80"/>
        <v/>
      </c>
      <c r="U185" s="37" t="str">
        <f t="shared" si="81"/>
        <v/>
      </c>
      <c r="V185" s="37">
        <f t="shared" si="82"/>
        <v>-0.10076275678610336</v>
      </c>
      <c r="W185" s="37" t="str">
        <f t="shared" si="83"/>
        <v/>
      </c>
      <c r="X185" s="37">
        <f t="shared" si="84"/>
        <v>-0.16141236098672795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939</v>
      </c>
      <c r="AP185" t="s">
        <v>1241</v>
      </c>
      <c r="AQ185" s="22">
        <v>10.076275678610337</v>
      </c>
      <c r="AR185" s="21">
        <v>16.141236098672795</v>
      </c>
      <c r="AS185">
        <v>13.006396588486147</v>
      </c>
      <c r="AT185">
        <v>-10.076275678610337</v>
      </c>
      <c r="AU185">
        <v>-16.141236098672795</v>
      </c>
      <c r="AV185" t="s">
        <v>2194</v>
      </c>
    </row>
    <row r="186" spans="1:48" x14ac:dyDescent="0.25">
      <c r="A186" s="14">
        <v>1.8899999999999957E-9</v>
      </c>
      <c r="B186" t="s">
        <v>1027</v>
      </c>
      <c r="C186" s="4">
        <v>9</v>
      </c>
      <c r="D186" s="4">
        <v>0</v>
      </c>
      <c r="E186" s="4">
        <v>5</v>
      </c>
      <c r="F186" s="4">
        <v>14</v>
      </c>
      <c r="G186" s="4">
        <v>27</v>
      </c>
      <c r="H186" s="4">
        <v>22.47</v>
      </c>
      <c r="I186" s="34">
        <v>9099.5738897058072</v>
      </c>
      <c r="J186" s="35">
        <v>17.231595092024538</v>
      </c>
      <c r="K186" s="35">
        <v>16.920180722891565</v>
      </c>
      <c r="L186" s="35">
        <v>7.1522393930950319</v>
      </c>
      <c r="M186" s="35">
        <v>7.001678198193602</v>
      </c>
      <c r="N186" s="4">
        <v>1.3280000000000001</v>
      </c>
      <c r="O186" s="4">
        <v>-4.046242774566478</v>
      </c>
      <c r="P186" s="35">
        <v>5.2870493991989322</v>
      </c>
      <c r="Q186" s="36" t="str">
        <f t="shared" si="77"/>
        <v xml:space="preserve"> </v>
      </c>
      <c r="R186" s="36" t="str">
        <f t="shared" si="78"/>
        <v xml:space="preserve"> </v>
      </c>
      <c r="S186" s="37">
        <f t="shared" si="79"/>
        <v>0.2016021380715754</v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>
        <f t="shared" si="84"/>
        <v>-0.4010132724432407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5.2870494010889324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1027</v>
      </c>
      <c r="AP186" t="s">
        <v>1328</v>
      </c>
      <c r="AQ186" s="22">
        <v>-0.24033290076674874</v>
      </c>
      <c r="AR186" s="21">
        <v>40.101327244324068</v>
      </c>
      <c r="AS186">
        <v>20.160213618157542</v>
      </c>
      <c r="AT186">
        <v>0.24033290076674874</v>
      </c>
      <c r="AU186">
        <v>-40.101327244324068</v>
      </c>
      <c r="AV186" t="s">
        <v>2195</v>
      </c>
    </row>
    <row r="187" spans="1:48" x14ac:dyDescent="0.25">
      <c r="A187" s="14">
        <v>1.8999999999999959E-9</v>
      </c>
      <c r="B187" t="s">
        <v>862</v>
      </c>
      <c r="C187" s="4">
        <v>9</v>
      </c>
      <c r="D187" s="4">
        <v>1</v>
      </c>
      <c r="E187" s="4">
        <v>5</v>
      </c>
      <c r="F187" s="4">
        <v>15</v>
      </c>
      <c r="G187" s="4">
        <v>66</v>
      </c>
      <c r="H187" s="4">
        <v>61.25</v>
      </c>
      <c r="I187" s="34">
        <v>28274.778110715899</v>
      </c>
      <c r="J187" s="35">
        <v>11.367854491462509</v>
      </c>
      <c r="K187" s="35">
        <v>10.454002389486261</v>
      </c>
      <c r="L187" s="35" t="s">
        <v>1234</v>
      </c>
      <c r="M187" s="35" t="s">
        <v>1234</v>
      </c>
      <c r="N187" s="4">
        <v>5.3879999999999999</v>
      </c>
      <c r="O187" s="4">
        <v>4.4186046511627861</v>
      </c>
      <c r="P187" s="35">
        <v>3.3812244897959189</v>
      </c>
      <c r="Q187" s="36" t="str">
        <f t="shared" si="77"/>
        <v xml:space="preserve"> </v>
      </c>
      <c r="R187" s="36" t="str">
        <f t="shared" si="78"/>
        <v xml:space="preserve"> </v>
      </c>
      <c r="S187" s="37" t="str">
        <f t="shared" si="79"/>
        <v/>
      </c>
      <c r="T187" s="37" t="str">
        <f t="shared" si="80"/>
        <v/>
      </c>
      <c r="U187" s="37" t="str">
        <f t="shared" si="81"/>
        <v/>
      </c>
      <c r="V187" s="37">
        <f t="shared" si="82"/>
        <v>-0.33870456419957762</v>
      </c>
      <c r="W187" s="37" t="str">
        <f t="shared" si="83"/>
        <v xml:space="preserve"> </v>
      </c>
      <c r="X187" s="37" t="str">
        <f t="shared" si="84"/>
        <v xml:space="preserve"> </v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3.3812244916959191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862</v>
      </c>
      <c r="AP187" t="s">
        <v>1239</v>
      </c>
      <c r="AQ187" s="22">
        <v>33.870456419957762</v>
      </c>
      <c r="AR187" s="21" t="e">
        <v>#VALUE!</v>
      </c>
      <c r="AS187">
        <v>7.7551020408163307</v>
      </c>
      <c r="AT187">
        <v>-33.870456419957762</v>
      </c>
      <c r="AU187" t="e">
        <v>#VALUE!</v>
      </c>
      <c r="AV187" t="s">
        <v>2196</v>
      </c>
    </row>
    <row r="188" spans="1:48" x14ac:dyDescent="0.25">
      <c r="A188" s="14">
        <v>1.9099999999999961E-9</v>
      </c>
      <c r="B188" t="s">
        <v>980</v>
      </c>
      <c r="C188" s="4">
        <v>4</v>
      </c>
      <c r="D188" s="4">
        <v>0</v>
      </c>
      <c r="E188" s="4">
        <v>4</v>
      </c>
      <c r="F188" s="4">
        <v>8</v>
      </c>
      <c r="G188" s="4">
        <v>14.25</v>
      </c>
      <c r="H188" s="4">
        <v>13.65</v>
      </c>
      <c r="I188" s="34">
        <v>1804.1112702939643</v>
      </c>
      <c r="J188" s="35">
        <v>14.67741935483871</v>
      </c>
      <c r="K188" s="35">
        <v>14.368421052631579</v>
      </c>
      <c r="L188" s="35">
        <v>25.46473880597015</v>
      </c>
      <c r="M188" s="35">
        <v>22.229804560260586</v>
      </c>
      <c r="N188" s="4">
        <v>0.93</v>
      </c>
      <c r="O188" s="4">
        <v>-27.230046948356808</v>
      </c>
      <c r="P188" s="35">
        <v>3.9706959706959708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>
        <f t="shared" si="82"/>
        <v>-0.14617921649392107</v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>
        <f t="shared" si="93"/>
        <v>3.970695972605971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980</v>
      </c>
      <c r="AP188" t="s">
        <v>1248</v>
      </c>
      <c r="AQ188" s="22">
        <v>14.617921649392107</v>
      </c>
      <c r="AR188" s="21">
        <v>-113.26244448978291</v>
      </c>
      <c r="AS188">
        <v>4.3956043956044022</v>
      </c>
      <c r="AT188">
        <v>-14.617921649392107</v>
      </c>
      <c r="AU188">
        <v>113.26244448978291</v>
      </c>
      <c r="AV188" t="s">
        <v>2197</v>
      </c>
    </row>
    <row r="189" spans="1:48" x14ac:dyDescent="0.25">
      <c r="A189" s="14">
        <v>1.9199999999999963E-9</v>
      </c>
      <c r="B189" t="s">
        <v>1028</v>
      </c>
      <c r="C189" s="4">
        <v>12</v>
      </c>
      <c r="D189" s="4">
        <v>0</v>
      </c>
      <c r="E189" s="4">
        <v>2</v>
      </c>
      <c r="F189" s="4">
        <v>14</v>
      </c>
      <c r="G189" s="4">
        <v>31.75</v>
      </c>
      <c r="H189" s="4">
        <v>23.25</v>
      </c>
      <c r="I189" s="34">
        <v>3221.4968334923983</v>
      </c>
      <c r="J189" s="35" t="s">
        <v>1234</v>
      </c>
      <c r="K189" s="35">
        <v>14.405204460966543</v>
      </c>
      <c r="L189" s="35">
        <v>16.186298902336056</v>
      </c>
      <c r="M189" s="35">
        <v>8.0772359550561799</v>
      </c>
      <c r="N189" s="4">
        <v>-0.35699999999999998</v>
      </c>
      <c r="O189" s="4">
        <v>10.750000000000009</v>
      </c>
      <c r="P189" s="35">
        <v>0.36559139784946237</v>
      </c>
      <c r="Q189" s="36">
        <f t="shared" si="77"/>
        <v>85.714285716205708</v>
      </c>
      <c r="R189" s="36" t="str">
        <f t="shared" si="78"/>
        <v xml:space="preserve"> </v>
      </c>
      <c r="S189" s="37">
        <f t="shared" si="79"/>
        <v>0.36559139976946226</v>
      </c>
      <c r="T189" s="37" t="str">
        <f t="shared" si="80"/>
        <v/>
      </c>
      <c r="U189" s="37" t="str">
        <f t="shared" si="81"/>
        <v xml:space="preserve"> </v>
      </c>
      <c r="V189" s="37" t="str">
        <f t="shared" si="82"/>
        <v xml:space="preserve"> </v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1028</v>
      </c>
      <c r="AP189" t="s">
        <v>1237</v>
      </c>
      <c r="AQ189" s="22" t="e">
        <v>#VALUE!</v>
      </c>
      <c r="AR189" s="21">
        <v>-35.557238480104878</v>
      </c>
      <c r="AS189">
        <v>36.559139784946225</v>
      </c>
      <c r="AT189" t="e">
        <v>#VALUE!</v>
      </c>
      <c r="AU189">
        <v>35.557238480104878</v>
      </c>
      <c r="AV189" t="s">
        <v>2198</v>
      </c>
    </row>
    <row r="190" spans="1:48" x14ac:dyDescent="0.25">
      <c r="A190" s="14">
        <v>1.9299999999999964E-9</v>
      </c>
      <c r="B190" t="s">
        <v>968</v>
      </c>
      <c r="C190" s="4">
        <v>5</v>
      </c>
      <c r="D190" s="4">
        <v>0</v>
      </c>
      <c r="E190" s="4">
        <v>6</v>
      </c>
      <c r="F190" s="4">
        <v>11</v>
      </c>
      <c r="G190" s="4">
        <v>14</v>
      </c>
      <c r="H190" s="4">
        <v>12.54</v>
      </c>
      <c r="I190" s="34">
        <v>1742.3542421221912</v>
      </c>
      <c r="J190" s="35">
        <v>36.559766763848394</v>
      </c>
      <c r="K190" s="35">
        <v>17.014925373134329</v>
      </c>
      <c r="L190" s="35">
        <v>8.7461521432883877</v>
      </c>
      <c r="M190" s="35">
        <v>8.0575696561134951</v>
      </c>
      <c r="N190" s="4">
        <v>0.34300000000000003</v>
      </c>
      <c r="O190" s="4">
        <v>-58.170731707317067</v>
      </c>
      <c r="P190" s="35">
        <v>5.7416267942583739</v>
      </c>
      <c r="Q190" s="36" t="str">
        <f t="shared" si="77"/>
        <v xml:space="preserve"> </v>
      </c>
      <c r="R190" s="36" t="str">
        <f t="shared" si="78"/>
        <v xml:space="preserve"> </v>
      </c>
      <c r="S190" s="37">
        <f t="shared" si="79"/>
        <v>0.11642743414690587</v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>
        <f t="shared" si="84"/>
        <v>-0.26752604840386673</v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5.741626796188374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>
        <f t="shared" si="98"/>
        <v>-58.17073170538707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968</v>
      </c>
      <c r="AP190" t="s">
        <v>1246</v>
      </c>
      <c r="AQ190" s="22">
        <v>-112.67695599920104</v>
      </c>
      <c r="AR190" s="21">
        <v>26.752604840386674</v>
      </c>
      <c r="AS190">
        <v>11.642743221690587</v>
      </c>
      <c r="AT190">
        <v>112.67695599920104</v>
      </c>
      <c r="AU190">
        <v>-26.752604840386674</v>
      </c>
      <c r="AV190" t="s">
        <v>2199</v>
      </c>
    </row>
    <row r="191" spans="1:48" x14ac:dyDescent="0.25">
      <c r="A191" s="14">
        <v>1.9399999999999966E-9</v>
      </c>
      <c r="B191" t="s">
        <v>974</v>
      </c>
      <c r="C191" s="4">
        <v>3</v>
      </c>
      <c r="D191" s="4">
        <v>0</v>
      </c>
      <c r="E191" s="4">
        <v>5</v>
      </c>
      <c r="F191" s="4">
        <v>8</v>
      </c>
      <c r="G191" s="4">
        <v>25.5</v>
      </c>
      <c r="H191" s="4">
        <v>24.4</v>
      </c>
      <c r="I191" s="34">
        <v>3295.1210020393328</v>
      </c>
      <c r="J191" s="35">
        <v>30.886075949367086</v>
      </c>
      <c r="K191" s="35">
        <v>12.079207920792079</v>
      </c>
      <c r="L191" s="35" t="s">
        <v>1234</v>
      </c>
      <c r="M191" s="35" t="s">
        <v>1234</v>
      </c>
      <c r="N191" s="4">
        <v>0.79</v>
      </c>
      <c r="O191" s="4">
        <v>-52.722920406941952</v>
      </c>
      <c r="P191" s="35">
        <v>7.5942622950819683</v>
      </c>
      <c r="Q191" s="36" t="str">
        <f t="shared" si="77"/>
        <v xml:space="preserve"> 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/>
      </c>
      <c r="V191" s="37" t="str">
        <f t="shared" si="82"/>
        <v/>
      </c>
      <c r="W191" s="37" t="str">
        <f t="shared" si="83"/>
        <v xml:space="preserve"> </v>
      </c>
      <c r="X191" s="37" t="str">
        <f t="shared" si="84"/>
        <v xml:space="preserve"> </v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7.5942622970219684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>
        <f t="shared" si="98"/>
        <v>-52.72292040500195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974</v>
      </c>
      <c r="AP191" t="s">
        <v>1248</v>
      </c>
      <c r="AQ191" s="22">
        <v>-79.671731991653388</v>
      </c>
      <c r="AR191" s="21" t="e">
        <v>#VALUE!</v>
      </c>
      <c r="AS191">
        <v>4.508196721311486</v>
      </c>
      <c r="AT191">
        <v>79.671731991653388</v>
      </c>
      <c r="AU191" t="e">
        <v>#VALUE!</v>
      </c>
      <c r="AV191" t="s">
        <v>2200</v>
      </c>
    </row>
    <row r="192" spans="1:48" x14ac:dyDescent="0.25">
      <c r="A192" s="14">
        <v>1.9499999999999968E-9</v>
      </c>
      <c r="B192" t="s">
        <v>919</v>
      </c>
      <c r="C192" s="4">
        <v>8</v>
      </c>
      <c r="D192" s="4">
        <v>0</v>
      </c>
      <c r="E192" s="4">
        <v>4</v>
      </c>
      <c r="F192" s="4">
        <v>12</v>
      </c>
      <c r="G192" s="4">
        <v>13.823474884033203</v>
      </c>
      <c r="H192" s="4">
        <v>8.4700000000000006</v>
      </c>
      <c r="I192" s="34">
        <v>1287.4207341805554</v>
      </c>
      <c r="J192" s="35" t="s">
        <v>1234</v>
      </c>
      <c r="K192" s="35">
        <v>36.728326414744167</v>
      </c>
      <c r="L192" s="35">
        <v>19.340067017711821</v>
      </c>
      <c r="M192" s="35">
        <v>13.28265205479452</v>
      </c>
      <c r="N192" s="4">
        <v>9.8000000000000004E-2</v>
      </c>
      <c r="O192" s="4">
        <v>8.8888888888888982</v>
      </c>
      <c r="P192" s="35" t="s">
        <v>124</v>
      </c>
      <c r="Q192" s="36" t="str">
        <f t="shared" si="77"/>
        <v xml:space="preserve"> </v>
      </c>
      <c r="R192" s="36" t="str">
        <f t="shared" si="78"/>
        <v xml:space="preserve"> </v>
      </c>
      <c r="S192" s="37">
        <f t="shared" si="79"/>
        <v>0.63205134599170043</v>
      </c>
      <c r="T192" s="37" t="str">
        <f t="shared" si="80"/>
        <v/>
      </c>
      <c r="U192" s="37" t="str">
        <f t="shared" si="81"/>
        <v xml:space="preserve"> </v>
      </c>
      <c r="V192" s="37" t="str">
        <f t="shared" si="82"/>
        <v xml:space="preserve"> </v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 t="str">
        <f t="shared" si="93"/>
        <v xml:space="preserve"> 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919</v>
      </c>
      <c r="AP192" t="s">
        <v>1241</v>
      </c>
      <c r="AQ192" s="22" t="e">
        <v>#VALUE!</v>
      </c>
      <c r="AR192" s="21">
        <v>-61.96945903197193</v>
      </c>
      <c r="AS192">
        <v>63.205134404170039</v>
      </c>
      <c r="AT192" t="e">
        <v>#VALUE!</v>
      </c>
      <c r="AU192">
        <v>61.96945903197193</v>
      </c>
      <c r="AV192" t="s">
        <v>2201</v>
      </c>
    </row>
    <row r="193" spans="1:48" x14ac:dyDescent="0.25">
      <c r="A193" s="14">
        <v>1.959999999999997E-9</v>
      </c>
      <c r="B193" t="s">
        <v>950</v>
      </c>
      <c r="C193" s="4">
        <v>9</v>
      </c>
      <c r="D193" s="4">
        <v>0</v>
      </c>
      <c r="E193" s="4">
        <v>1</v>
      </c>
      <c r="F193" s="4">
        <v>10</v>
      </c>
      <c r="G193" s="4">
        <v>36.286201477050781</v>
      </c>
      <c r="H193" s="4">
        <v>22.42</v>
      </c>
      <c r="I193" s="34">
        <v>3883.655500502909</v>
      </c>
      <c r="J193" s="35">
        <v>13.889594890199714</v>
      </c>
      <c r="K193" s="35">
        <v>8.3422664475600836</v>
      </c>
      <c r="L193" s="35">
        <v>10.109490692093777</v>
      </c>
      <c r="M193" s="35">
        <v>4.6057945585835123</v>
      </c>
      <c r="N193" s="4">
        <v>1.274</v>
      </c>
      <c r="O193" s="4">
        <v>57.283950617283942</v>
      </c>
      <c r="P193" s="35">
        <v>1.9498193216153703</v>
      </c>
      <c r="Q193" s="36">
        <f t="shared" si="77"/>
        <v>90.000000001960004</v>
      </c>
      <c r="R193" s="36" t="str">
        <f t="shared" si="78"/>
        <v xml:space="preserve"> </v>
      </c>
      <c r="S193" s="37">
        <f t="shared" si="79"/>
        <v>0.61847464411213104</v>
      </c>
      <c r="T193" s="37" t="str">
        <f t="shared" si="80"/>
        <v/>
      </c>
      <c r="U193" s="37" t="str">
        <f t="shared" si="81"/>
        <v/>
      </c>
      <c r="V193" s="37">
        <f t="shared" si="82"/>
        <v>-0.19200886034351017</v>
      </c>
      <c r="W193" s="37" t="str">
        <f t="shared" si="83"/>
        <v/>
      </c>
      <c r="X193" s="37">
        <f t="shared" si="84"/>
        <v>-0.15334898426793886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 t="str">
        <f t="shared" si="93"/>
        <v xml:space="preserve"> 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>
        <f t="shared" si="97"/>
        <v>57.283950619243939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950</v>
      </c>
      <c r="AP193" t="s">
        <v>1241</v>
      </c>
      <c r="AQ193" s="22">
        <v>19.200886034351015</v>
      </c>
      <c r="AR193" s="21">
        <v>15.334898426793886</v>
      </c>
      <c r="AS193">
        <v>61.847464215213101</v>
      </c>
      <c r="AT193">
        <v>-19.200886034351015</v>
      </c>
      <c r="AU193">
        <v>-15.334898426793886</v>
      </c>
      <c r="AV193" t="s">
        <v>2202</v>
      </c>
    </row>
    <row r="194" spans="1:48" x14ac:dyDescent="0.25">
      <c r="A194" s="14">
        <v>1.9699999999999971E-9</v>
      </c>
      <c r="B194" t="s">
        <v>943</v>
      </c>
      <c r="C194" s="4">
        <v>9</v>
      </c>
      <c r="D194" s="4">
        <v>0</v>
      </c>
      <c r="E194" s="4">
        <v>2</v>
      </c>
      <c r="F194" s="4">
        <v>11</v>
      </c>
      <c r="G194" s="4">
        <v>49</v>
      </c>
      <c r="H194" s="4">
        <v>44.22</v>
      </c>
      <c r="I194" s="34">
        <v>3875.7239026041757</v>
      </c>
      <c r="J194" s="35">
        <v>21.623471882640587</v>
      </c>
      <c r="K194" s="35">
        <v>20.396678966789665</v>
      </c>
      <c r="L194" s="35">
        <v>10.517689745836986</v>
      </c>
      <c r="M194" s="35">
        <v>10.258748504017783</v>
      </c>
      <c r="N194" s="4">
        <v>2.0449999999999999</v>
      </c>
      <c r="O194" s="4">
        <v>1.2376237623762332</v>
      </c>
      <c r="P194" s="35">
        <v>1.4020805065581186</v>
      </c>
      <c r="Q194" s="36">
        <f t="shared" si="77"/>
        <v>81.818181820151807</v>
      </c>
      <c r="R194" s="36" t="str">
        <f t="shared" si="78"/>
        <v xml:space="preserve"> </v>
      </c>
      <c r="S194" s="37">
        <f t="shared" si="79"/>
        <v>0.10809588618528726</v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/>
      </c>
      <c r="X194" s="37">
        <f t="shared" si="84"/>
        <v>-0.11916307382016178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 t="str">
        <f t="shared" si="93"/>
        <v xml:space="preserve"> 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943</v>
      </c>
      <c r="AP194" t="s">
        <v>1237</v>
      </c>
      <c r="AQ194" s="22">
        <v>-25.788936451361199</v>
      </c>
      <c r="AR194" s="21">
        <v>11.916307382016178</v>
      </c>
      <c r="AS194">
        <v>10.809588421528726</v>
      </c>
      <c r="AT194">
        <v>25.788936451361199</v>
      </c>
      <c r="AU194">
        <v>-11.916307382016178</v>
      </c>
      <c r="AV194" t="s">
        <v>2203</v>
      </c>
    </row>
    <row r="195" spans="1:48" x14ac:dyDescent="0.25">
      <c r="A195" s="14">
        <v>1.9799999999999973E-9</v>
      </c>
      <c r="B195" t="s">
        <v>927</v>
      </c>
      <c r="C195" s="4">
        <v>20</v>
      </c>
      <c r="D195" s="4">
        <v>0</v>
      </c>
      <c r="E195" s="4">
        <v>6</v>
      </c>
      <c r="F195" s="4">
        <v>26</v>
      </c>
      <c r="G195" s="4">
        <v>28</v>
      </c>
      <c r="H195" s="4">
        <v>22.94</v>
      </c>
      <c r="I195" s="34">
        <v>27614.017616748806</v>
      </c>
      <c r="J195" s="35" t="s">
        <v>1234</v>
      </c>
      <c r="K195" s="35" t="s">
        <v>1234</v>
      </c>
      <c r="L195" s="35">
        <v>12.029241038047065</v>
      </c>
      <c r="M195" s="35">
        <v>6.1079040784642418</v>
      </c>
      <c r="N195" s="4">
        <v>-1.5760000000000001</v>
      </c>
      <c r="O195" s="4" t="s">
        <v>119</v>
      </c>
      <c r="P195" s="35">
        <v>3.7707061900610284</v>
      </c>
      <c r="Q195" s="36">
        <f t="shared" si="77"/>
        <v>76.923076925056918</v>
      </c>
      <c r="R195" s="36" t="str">
        <f t="shared" si="78"/>
        <v xml:space="preserve"> </v>
      </c>
      <c r="S195" s="37">
        <f t="shared" si="79"/>
        <v>0.22057541610380121</v>
      </c>
      <c r="T195" s="37" t="str">
        <f t="shared" si="80"/>
        <v/>
      </c>
      <c r="U195" s="37" t="str">
        <f t="shared" si="81"/>
        <v xml:space="preserve"> </v>
      </c>
      <c r="V195" s="37" t="str">
        <f t="shared" si="82"/>
        <v xml:space="preserve"> </v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>
        <f t="shared" si="93"/>
        <v>3.7707061920410285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927</v>
      </c>
      <c r="AP195" t="s">
        <v>1291</v>
      </c>
      <c r="AQ195" s="22" t="e">
        <v>#VALUE!</v>
      </c>
      <c r="AR195" s="21">
        <v>-0.74265315178814184</v>
      </c>
      <c r="AS195">
        <v>22.057541412380122</v>
      </c>
      <c r="AT195" t="e">
        <v>#VALUE!</v>
      </c>
      <c r="AU195">
        <v>0.74265315178814184</v>
      </c>
      <c r="AV195" t="s">
        <v>2204</v>
      </c>
    </row>
    <row r="196" spans="1:48" x14ac:dyDescent="0.25">
      <c r="A196" s="14">
        <v>1.9899999999999975E-9</v>
      </c>
      <c r="B196" t="s">
        <v>1227</v>
      </c>
      <c r="C196" s="4">
        <v>4</v>
      </c>
      <c r="D196" s="4">
        <v>0</v>
      </c>
      <c r="E196" s="4">
        <v>1</v>
      </c>
      <c r="F196" s="4">
        <v>5</v>
      </c>
      <c r="G196" s="4">
        <v>11</v>
      </c>
      <c r="H196" s="4">
        <v>7.54</v>
      </c>
      <c r="I196" s="34">
        <v>1042.6354225114871</v>
      </c>
      <c r="J196" s="35">
        <v>33.430314376202276</v>
      </c>
      <c r="K196" s="35">
        <v>19.195470835367757</v>
      </c>
      <c r="L196" s="35">
        <v>13.86911625246489</v>
      </c>
      <c r="M196" s="35">
        <v>8.0586269930816137</v>
      </c>
      <c r="N196" s="4">
        <v>0.31</v>
      </c>
      <c r="O196" s="4">
        <v>54.999999999999993</v>
      </c>
      <c r="P196" s="35">
        <v>0.50415118429958028</v>
      </c>
      <c r="Q196" s="36">
        <f t="shared" si="77"/>
        <v>80.000000001990003</v>
      </c>
      <c r="R196" s="36" t="str">
        <f t="shared" si="78"/>
        <v xml:space="preserve"> </v>
      </c>
      <c r="S196" s="37">
        <f t="shared" si="79"/>
        <v>0.45888594363456231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 t="str">
        <f t="shared" si="84"/>
        <v/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 t="str">
        <f t="shared" si="93"/>
        <v xml:space="preserve"> 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>
        <f t="shared" si="97"/>
        <v>55.000000001989996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1227</v>
      </c>
      <c r="AP196" t="s">
        <v>1241</v>
      </c>
      <c r="AQ196" s="22">
        <v>-94.472178817549548</v>
      </c>
      <c r="AR196" s="21">
        <v>-16.151265381139467</v>
      </c>
      <c r="AS196">
        <v>45.888594164456229</v>
      </c>
      <c r="AT196">
        <v>94.472178817549548</v>
      </c>
      <c r="AU196">
        <v>16.151265381139467</v>
      </c>
      <c r="AV196" t="s">
        <v>2205</v>
      </c>
    </row>
    <row r="197" spans="1:48" x14ac:dyDescent="0.25">
      <c r="A197" s="14">
        <v>1.9999999999999976E-9</v>
      </c>
      <c r="B197" t="s">
        <v>1007</v>
      </c>
      <c r="C197" s="4">
        <v>13</v>
      </c>
      <c r="D197" s="4">
        <v>0</v>
      </c>
      <c r="E197" s="4">
        <v>4</v>
      </c>
      <c r="F197" s="4">
        <v>17</v>
      </c>
      <c r="G197" s="4">
        <v>27</v>
      </c>
      <c r="H197" s="4">
        <v>26.41</v>
      </c>
      <c r="I197" s="34">
        <v>26905.214093543877</v>
      </c>
      <c r="J197" s="35">
        <v>24.052823315118395</v>
      </c>
      <c r="K197" s="35">
        <v>21.384615384615383</v>
      </c>
      <c r="L197" s="35">
        <v>9.2790431023383917</v>
      </c>
      <c r="M197" s="35">
        <v>8.686868645344946</v>
      </c>
      <c r="N197" s="4">
        <v>1.0980000000000001</v>
      </c>
      <c r="O197" s="4">
        <v>-23.216783216783206</v>
      </c>
      <c r="P197" s="35">
        <v>4.8125709958349114</v>
      </c>
      <c r="Q197" s="36">
        <f t="shared" si="77"/>
        <v>76.470588237294109</v>
      </c>
      <c r="R197" s="36" t="str">
        <f t="shared" si="78"/>
        <v xml:space="preserve"> </v>
      </c>
      <c r="S197" s="37" t="str">
        <f t="shared" si="79"/>
        <v/>
      </c>
      <c r="T197" s="37" t="str">
        <f t="shared" si="80"/>
        <v/>
      </c>
      <c r="U197" s="37" t="str">
        <f t="shared" si="81"/>
        <v/>
      </c>
      <c r="V197" s="37" t="str">
        <f t="shared" si="82"/>
        <v/>
      </c>
      <c r="W197" s="37" t="str">
        <f t="shared" si="83"/>
        <v/>
      </c>
      <c r="X197" s="37">
        <f t="shared" si="84"/>
        <v>-0.22289742313524052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4.8125709978349116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1007</v>
      </c>
      <c r="AP197" t="s">
        <v>1328</v>
      </c>
      <c r="AQ197" s="22">
        <v>-39.9210580004127</v>
      </c>
      <c r="AR197" s="21">
        <v>22.289742313524052</v>
      </c>
      <c r="AS197">
        <v>2.2340022718667196</v>
      </c>
      <c r="AT197">
        <v>39.9210580004127</v>
      </c>
      <c r="AU197">
        <v>-22.289742313524052</v>
      </c>
      <c r="AV197" t="s">
        <v>2206</v>
      </c>
    </row>
    <row r="198" spans="1:48" x14ac:dyDescent="0.25">
      <c r="A198" s="14">
        <v>2.0099999999999978E-9</v>
      </c>
      <c r="B198" t="s">
        <v>1037</v>
      </c>
      <c r="C198" s="4">
        <v>9</v>
      </c>
      <c r="D198" s="4">
        <v>1</v>
      </c>
      <c r="E198" s="4">
        <v>2</v>
      </c>
      <c r="F198" s="4">
        <v>12</v>
      </c>
      <c r="G198" s="4">
        <v>11.75</v>
      </c>
      <c r="H198" s="4">
        <v>11.19</v>
      </c>
      <c r="I198" s="34">
        <v>2405.007876180709</v>
      </c>
      <c r="J198" s="35" t="s">
        <v>1234</v>
      </c>
      <c r="K198" s="35" t="s">
        <v>1234</v>
      </c>
      <c r="L198" s="35">
        <v>8.3295710703444641</v>
      </c>
      <c r="M198" s="35">
        <v>8.1128236611618956</v>
      </c>
      <c r="N198" s="4">
        <v>-0.52800000000000002</v>
      </c>
      <c r="O198" s="4">
        <v>-62.962962962962962</v>
      </c>
      <c r="P198" s="35">
        <v>1.5728328865058085</v>
      </c>
      <c r="Q198" s="36">
        <f t="shared" si="77"/>
        <v>75.000000002009998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/>
      </c>
      <c r="X198" s="37">
        <f t="shared" si="84"/>
        <v>-0.30241393734752609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>
        <f t="shared" si="98"/>
        <v>-62.962962960952964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1037</v>
      </c>
      <c r="AP198" t="s">
        <v>1246</v>
      </c>
      <c r="AQ198" s="22" t="e">
        <v>#VALUE!</v>
      </c>
      <c r="AR198" s="21">
        <v>30.241393734752609</v>
      </c>
      <c r="AS198">
        <v>5.0044682752457659</v>
      </c>
      <c r="AT198" t="e">
        <v>#VALUE!</v>
      </c>
      <c r="AU198">
        <v>-30.241393734752609</v>
      </c>
      <c r="AV198" t="s">
        <v>2207</v>
      </c>
    </row>
    <row r="199" spans="1:48" x14ac:dyDescent="0.25">
      <c r="A199" s="14">
        <v>2.019999999999998E-9</v>
      </c>
      <c r="B199" t="s">
        <v>944</v>
      </c>
      <c r="C199" s="4">
        <v>6</v>
      </c>
      <c r="D199" s="4">
        <v>0</v>
      </c>
      <c r="E199" s="4">
        <v>2</v>
      </c>
      <c r="F199" s="4">
        <v>8</v>
      </c>
      <c r="G199" s="4">
        <v>24.5</v>
      </c>
      <c r="H199" s="4">
        <v>20.83</v>
      </c>
      <c r="I199" s="34">
        <v>1432.0532340804423</v>
      </c>
      <c r="J199" s="35">
        <v>8.704554951943166</v>
      </c>
      <c r="K199" s="35">
        <v>9.139973672663448</v>
      </c>
      <c r="L199" s="35">
        <v>5.7955506445672187</v>
      </c>
      <c r="M199" s="35">
        <v>6.0073324243250612</v>
      </c>
      <c r="N199" s="4">
        <v>2.2789999999999999</v>
      </c>
      <c r="O199" s="4">
        <v>-12.681992337164749</v>
      </c>
      <c r="P199" s="35">
        <v>4.3927028324531925</v>
      </c>
      <c r="Q199" s="36">
        <f t="shared" si="77"/>
        <v>75.000000002020002</v>
      </c>
      <c r="R199" s="36" t="str">
        <f t="shared" si="78"/>
        <v xml:space="preserve"> </v>
      </c>
      <c r="S199" s="37">
        <f t="shared" si="79"/>
        <v>0.17618819213041786</v>
      </c>
      <c r="T199" s="37" t="str">
        <f t="shared" si="80"/>
        <v/>
      </c>
      <c r="U199" s="37" t="str">
        <f t="shared" si="81"/>
        <v/>
      </c>
      <c r="V199" s="37">
        <f t="shared" si="82"/>
        <v>-0.49363510372893449</v>
      </c>
      <c r="W199" s="37" t="str">
        <f t="shared" si="83"/>
        <v/>
      </c>
      <c r="X199" s="37">
        <f t="shared" si="84"/>
        <v>-0.51463342819170377</v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4.3927028344731927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944</v>
      </c>
      <c r="AP199" t="s">
        <v>1237</v>
      </c>
      <c r="AQ199" s="22">
        <v>49.363510372893451</v>
      </c>
      <c r="AR199" s="21">
        <v>51.463342819170379</v>
      </c>
      <c r="AS199">
        <v>17.618819011041786</v>
      </c>
      <c r="AT199">
        <v>-49.363510372893451</v>
      </c>
      <c r="AU199">
        <v>-51.463342819170379</v>
      </c>
      <c r="AV199" t="s">
        <v>2208</v>
      </c>
    </row>
    <row r="200" spans="1:48" x14ac:dyDescent="0.25">
      <c r="A200" s="14">
        <v>2.0299999999999982E-9</v>
      </c>
      <c r="B200" t="s">
        <v>882</v>
      </c>
      <c r="C200" s="4">
        <v>9</v>
      </c>
      <c r="D200" s="4">
        <v>0</v>
      </c>
      <c r="E200" s="4">
        <v>0</v>
      </c>
      <c r="F200" s="4">
        <v>9</v>
      </c>
      <c r="G200" s="4">
        <v>13.5</v>
      </c>
      <c r="H200" s="4">
        <v>11.89</v>
      </c>
      <c r="I200" s="34">
        <v>1814.6881373528822</v>
      </c>
      <c r="J200" s="35">
        <v>29.323850278548584</v>
      </c>
      <c r="K200" s="35">
        <v>12.428651773689467</v>
      </c>
      <c r="L200" s="35">
        <v>26.738103114647867</v>
      </c>
      <c r="M200" s="35">
        <v>24.247500339041562</v>
      </c>
      <c r="N200" s="4">
        <v>0.32</v>
      </c>
      <c r="O200" s="4">
        <v>-60.493827160493829</v>
      </c>
      <c r="P200" s="35">
        <v>2.7174978470782252</v>
      </c>
      <c r="Q200" s="36">
        <f t="shared" si="77"/>
        <v>100.00000000203001</v>
      </c>
      <c r="R200" s="36" t="str">
        <f t="shared" si="78"/>
        <v xml:space="preserve"> </v>
      </c>
      <c r="S200" s="37">
        <f t="shared" si="79"/>
        <v>0.13540790783319584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>
        <f t="shared" si="98"/>
        <v>-60.49382715846383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882</v>
      </c>
      <c r="AP200" t="s">
        <v>1248</v>
      </c>
      <c r="AQ200" s="22">
        <v>-70.583889544528432</v>
      </c>
      <c r="AR200" s="21">
        <v>-123.92663340072457</v>
      </c>
      <c r="AS200">
        <v>13.540790580319584</v>
      </c>
      <c r="AT200">
        <v>70.583889544528432</v>
      </c>
      <c r="AU200">
        <v>123.92663340072457</v>
      </c>
      <c r="AV200" t="s">
        <v>2209</v>
      </c>
    </row>
    <row r="201" spans="1:48" x14ac:dyDescent="0.25">
      <c r="A201" s="14">
        <v>2.0399999999999983E-9</v>
      </c>
      <c r="B201" t="s">
        <v>914</v>
      </c>
      <c r="C201" s="4">
        <v>5</v>
      </c>
      <c r="D201" s="4">
        <v>3</v>
      </c>
      <c r="E201" s="4">
        <v>7</v>
      </c>
      <c r="F201" s="4">
        <v>15</v>
      </c>
      <c r="G201" s="4">
        <v>76</v>
      </c>
      <c r="H201" s="4">
        <v>74.489999999999995</v>
      </c>
      <c r="I201" s="34">
        <v>106777.43712909847</v>
      </c>
      <c r="J201" s="35">
        <v>14.79150119142176</v>
      </c>
      <c r="K201" s="35">
        <v>12.763879369431116</v>
      </c>
      <c r="L201" s="35" t="s">
        <v>1234</v>
      </c>
      <c r="M201" s="35" t="s">
        <v>1234</v>
      </c>
      <c r="N201" s="4">
        <v>5.8360000000000003</v>
      </c>
      <c r="O201" s="4">
        <v>8.880597014925371</v>
      </c>
      <c r="P201" s="35">
        <v>4.242180158410525</v>
      </c>
      <c r="Q201" s="36" t="str">
        <f t="shared" si="77"/>
        <v xml:space="preserve"> 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>
        <f t="shared" si="82"/>
        <v>-0.13954280168963595</v>
      </c>
      <c r="W201" s="37" t="str">
        <f t="shared" si="83"/>
        <v xml:space="preserve"> </v>
      </c>
      <c r="X201" s="37" t="str">
        <f t="shared" si="84"/>
        <v xml:space="preserve"> </v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4.2421801604505252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914</v>
      </c>
      <c r="AP201" t="s">
        <v>1239</v>
      </c>
      <c r="AQ201" s="22">
        <v>13.954280168963596</v>
      </c>
      <c r="AR201" s="21" t="e">
        <v>#VALUE!</v>
      </c>
      <c r="AS201">
        <v>2.0271177339240332</v>
      </c>
      <c r="AT201">
        <v>-13.954280168963596</v>
      </c>
      <c r="AU201" t="e">
        <v>#VALUE!</v>
      </c>
      <c r="AV201" t="s">
        <v>2210</v>
      </c>
    </row>
    <row r="202" spans="1:48" x14ac:dyDescent="0.25">
      <c r="A202" s="14">
        <v>2.0499999999999985E-9</v>
      </c>
      <c r="B202" t="s">
        <v>1030</v>
      </c>
      <c r="C202" s="4">
        <v>13</v>
      </c>
      <c r="D202" s="4">
        <v>0</v>
      </c>
      <c r="E202" s="4">
        <v>10</v>
      </c>
      <c r="F202" s="4">
        <v>23</v>
      </c>
      <c r="G202" s="4">
        <v>26</v>
      </c>
      <c r="H202" s="4">
        <v>26</v>
      </c>
      <c r="I202" s="34">
        <v>10919.232990065089</v>
      </c>
      <c r="J202" s="35">
        <v>32.911392405063289</v>
      </c>
      <c r="K202" s="35">
        <v>11.398509425690486</v>
      </c>
      <c r="L202" s="35">
        <v>8.027871521084128</v>
      </c>
      <c r="M202" s="35">
        <v>5.2434189900022066</v>
      </c>
      <c r="N202" s="4">
        <v>0.79</v>
      </c>
      <c r="O202" s="4">
        <v>-71.27272727272728</v>
      </c>
      <c r="P202" s="35">
        <v>0.98461538461538467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 t="str">
        <f t="shared" si="82"/>
        <v/>
      </c>
      <c r="W202" s="37" t="str">
        <f t="shared" si="83"/>
        <v/>
      </c>
      <c r="X202" s="37">
        <f t="shared" si="84"/>
        <v>-0.3276807126586635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 t="str">
        <f t="shared" si="93"/>
        <v xml:space="preserve"> 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>
        <f t="shared" si="98"/>
        <v>-71.272727270677279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1030</v>
      </c>
      <c r="AP202" t="s">
        <v>1241</v>
      </c>
      <c r="AQ202" s="22">
        <v>-91.453484909138851</v>
      </c>
      <c r="AR202" s="21">
        <v>32.768071265866347</v>
      </c>
      <c r="AS202">
        <v>0</v>
      </c>
      <c r="AT202">
        <v>91.453484909138851</v>
      </c>
      <c r="AU202">
        <v>-32.768071265866347</v>
      </c>
      <c r="AV202" t="s">
        <v>2211</v>
      </c>
    </row>
    <row r="203" spans="1:48" x14ac:dyDescent="0.25">
      <c r="A203" s="14">
        <v>2.0599999999999987E-9</v>
      </c>
      <c r="B203" t="s">
        <v>938</v>
      </c>
      <c r="C203" s="4">
        <v>20</v>
      </c>
      <c r="D203" s="4">
        <v>0</v>
      </c>
      <c r="E203" s="4">
        <v>2</v>
      </c>
      <c r="F203" s="4">
        <v>22</v>
      </c>
      <c r="G203" s="4">
        <v>79</v>
      </c>
      <c r="H203" s="4">
        <v>66.16</v>
      </c>
      <c r="I203" s="34">
        <v>4876.1529850915531</v>
      </c>
      <c r="J203" s="35">
        <v>16.17999510882856</v>
      </c>
      <c r="K203" s="35">
        <v>14.286331245951198</v>
      </c>
      <c r="L203" s="35">
        <v>8.3133496218270224</v>
      </c>
      <c r="M203" s="35">
        <v>7.5741628043343798</v>
      </c>
      <c r="N203" s="4">
        <v>4.0890000000000004</v>
      </c>
      <c r="O203" s="4">
        <v>3.781725888324885</v>
      </c>
      <c r="P203" s="35">
        <v>1.7578597339782347</v>
      </c>
      <c r="Q203" s="36">
        <f t="shared" si="77"/>
        <v>90.909090911150912</v>
      </c>
      <c r="R203" s="36" t="str">
        <f t="shared" si="78"/>
        <v xml:space="preserve"> </v>
      </c>
      <c r="S203" s="37">
        <f t="shared" si="79"/>
        <v>0.19407497183025396</v>
      </c>
      <c r="T203" s="37" t="str">
        <f t="shared" si="80"/>
        <v/>
      </c>
      <c r="U203" s="37" t="str">
        <f t="shared" si="81"/>
        <v/>
      </c>
      <c r="V203" s="37" t="str">
        <f t="shared" si="82"/>
        <v/>
      </c>
      <c r="W203" s="37" t="str">
        <f t="shared" si="83"/>
        <v/>
      </c>
      <c r="X203" s="37">
        <f t="shared" si="84"/>
        <v>-0.30377245344712323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938</v>
      </c>
      <c r="AP203" t="s">
        <v>1237</v>
      </c>
      <c r="AQ203" s="22">
        <v>5.8770771144438854</v>
      </c>
      <c r="AR203" s="21">
        <v>30.377245344712321</v>
      </c>
      <c r="AS203">
        <v>19.407496977025396</v>
      </c>
      <c r="AT203">
        <v>-5.8770771144438854</v>
      </c>
      <c r="AU203">
        <v>-30.377245344712321</v>
      </c>
      <c r="AV203" t="s">
        <v>2212</v>
      </c>
    </row>
    <row r="204" spans="1:48" x14ac:dyDescent="0.25">
      <c r="A204" s="14">
        <v>2.0699999999999988E-9</v>
      </c>
      <c r="B204" t="s">
        <v>1228</v>
      </c>
      <c r="C204" s="4">
        <v>4</v>
      </c>
      <c r="D204" s="4">
        <v>0</v>
      </c>
      <c r="E204" s="4">
        <v>1</v>
      </c>
      <c r="F204" s="4">
        <v>5</v>
      </c>
      <c r="G204" s="4">
        <v>20</v>
      </c>
      <c r="H204" s="4">
        <v>12.68</v>
      </c>
      <c r="I204" s="34">
        <v>1677.2004662818679</v>
      </c>
      <c r="J204" s="35">
        <v>14.825337805219291</v>
      </c>
      <c r="K204" s="35">
        <v>5.5257333067493217</v>
      </c>
      <c r="L204" s="35">
        <v>6.3504795682343875</v>
      </c>
      <c r="M204" s="35">
        <v>3.0605573721759809</v>
      </c>
      <c r="N204" s="4">
        <v>0.67500000000000004</v>
      </c>
      <c r="O204" s="4">
        <v>6650</v>
      </c>
      <c r="P204" s="35" t="s">
        <v>124</v>
      </c>
      <c r="Q204" s="36">
        <f t="shared" si="77"/>
        <v>80.000000002069996</v>
      </c>
      <c r="R204" s="36" t="str">
        <f t="shared" si="78"/>
        <v xml:space="preserve"> </v>
      </c>
      <c r="S204" s="37">
        <f t="shared" si="79"/>
        <v>0.5772870683160567</v>
      </c>
      <c r="T204" s="37" t="str">
        <f t="shared" si="80"/>
        <v/>
      </c>
      <c r="U204" s="37" t="str">
        <f t="shared" si="81"/>
        <v/>
      </c>
      <c r="V204" s="37">
        <f t="shared" si="82"/>
        <v>-0.13757444448695944</v>
      </c>
      <c r="W204" s="37" t="str">
        <f t="shared" si="83"/>
        <v/>
      </c>
      <c r="X204" s="37">
        <f t="shared" si="84"/>
        <v>-0.46815916443385253</v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 t="str">
        <f t="shared" si="93"/>
        <v xml:space="preserve"> 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1228</v>
      </c>
      <c r="AP204" t="s">
        <v>1241</v>
      </c>
      <c r="AQ204" s="22">
        <v>13.757444448695944</v>
      </c>
      <c r="AR204" s="21">
        <v>46.815916443385255</v>
      </c>
      <c r="AS204">
        <v>57.728706624605678</v>
      </c>
      <c r="AT204">
        <v>-13.757444448695944</v>
      </c>
      <c r="AU204">
        <v>-46.815916443385255</v>
      </c>
      <c r="AV204" t="s">
        <v>2213</v>
      </c>
    </row>
    <row r="205" spans="1:48" x14ac:dyDescent="0.25">
      <c r="A205" s="14">
        <v>2.079999999999999E-9</v>
      </c>
      <c r="B205" t="s">
        <v>954</v>
      </c>
      <c r="C205" s="4">
        <v>4</v>
      </c>
      <c r="D205" s="4">
        <v>0</v>
      </c>
      <c r="E205" s="4">
        <v>4</v>
      </c>
      <c r="F205" s="4">
        <v>8</v>
      </c>
      <c r="G205" s="4">
        <v>95</v>
      </c>
      <c r="H205" s="4">
        <v>88.7</v>
      </c>
      <c r="I205" s="34">
        <v>5768.2863564678728</v>
      </c>
      <c r="J205" s="35">
        <v>29.13929040735874</v>
      </c>
      <c r="K205" s="35">
        <v>23.856912318450782</v>
      </c>
      <c r="L205" s="35">
        <v>14.110465017843335</v>
      </c>
      <c r="M205" s="35">
        <v>12.615337781358324</v>
      </c>
      <c r="N205" s="4">
        <v>3.044</v>
      </c>
      <c r="O205" s="4">
        <v>-13.522727272727272</v>
      </c>
      <c r="P205" s="35" t="s">
        <v>124</v>
      </c>
      <c r="Q205" s="36" t="str">
        <f t="shared" si="77"/>
        <v xml:space="preserve"> </v>
      </c>
      <c r="R205" s="36" t="str">
        <f t="shared" si="78"/>
        <v xml:space="preserve"> </v>
      </c>
      <c r="S205" s="37" t="str">
        <f t="shared" si="79"/>
        <v/>
      </c>
      <c r="T205" s="37" t="str">
        <f t="shared" si="80"/>
        <v/>
      </c>
      <c r="U205" s="37" t="str">
        <f t="shared" si="81"/>
        <v/>
      </c>
      <c r="V205" s="37" t="str">
        <f t="shared" si="82"/>
        <v/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954</v>
      </c>
      <c r="AP205" t="s">
        <v>1237</v>
      </c>
      <c r="AQ205" s="22">
        <v>-69.510260386612856</v>
      </c>
      <c r="AR205" s="21">
        <v>-18.172516338056056</v>
      </c>
      <c r="AS205">
        <v>7.1025930101465518</v>
      </c>
      <c r="AT205">
        <v>69.510260386612856</v>
      </c>
      <c r="AU205">
        <v>18.172516338056056</v>
      </c>
      <c r="AV205" t="s">
        <v>2214</v>
      </c>
    </row>
    <row r="206" spans="1:48" x14ac:dyDescent="0.25">
      <c r="A206" s="14">
        <v>2.0899999999999992E-9</v>
      </c>
      <c r="B206" t="s">
        <v>907</v>
      </c>
      <c r="C206" s="4">
        <v>15</v>
      </c>
      <c r="D206" s="4">
        <v>1</v>
      </c>
      <c r="E206" s="4">
        <v>0</v>
      </c>
      <c r="F206" s="4">
        <v>16</v>
      </c>
      <c r="G206" s="4">
        <v>28</v>
      </c>
      <c r="H206" s="4">
        <v>20.25</v>
      </c>
      <c r="I206" s="34">
        <v>4739.4646699574114</v>
      </c>
      <c r="J206" s="35" t="s">
        <v>1234</v>
      </c>
      <c r="K206" s="35">
        <v>11.281337047353761</v>
      </c>
      <c r="L206" s="35">
        <v>6.2341646134827018</v>
      </c>
      <c r="M206" s="35">
        <v>4.1341625837249074</v>
      </c>
      <c r="N206" s="4">
        <v>0.49299999999999999</v>
      </c>
      <c r="O206" s="4">
        <v>-57.316017316017323</v>
      </c>
      <c r="P206" s="35">
        <v>2.7308641975308645</v>
      </c>
      <c r="Q206" s="36">
        <f t="shared" si="77"/>
        <v>93.750000002090005</v>
      </c>
      <c r="R206" s="36" t="str">
        <f t="shared" si="78"/>
        <v xml:space="preserve"> </v>
      </c>
      <c r="S206" s="37">
        <f t="shared" si="79"/>
        <v>0.38271605147271598</v>
      </c>
      <c r="T206" s="37" t="str">
        <f t="shared" si="80"/>
        <v/>
      </c>
      <c r="U206" s="37" t="str">
        <f t="shared" si="81"/>
        <v xml:space="preserve"> </v>
      </c>
      <c r="V206" s="37" t="str">
        <f t="shared" si="82"/>
        <v xml:space="preserve"> </v>
      </c>
      <c r="W206" s="37" t="str">
        <f t="shared" si="83"/>
        <v/>
      </c>
      <c r="X206" s="37">
        <f t="shared" si="84"/>
        <v>-0.47790032524844817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 t="str">
        <f t="shared" si="93"/>
        <v xml:space="preserve"> 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>
        <f t="shared" si="98"/>
        <v>-57.316017313927325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907</v>
      </c>
      <c r="AP206" t="s">
        <v>1291</v>
      </c>
      <c r="AQ206" s="22" t="e">
        <v>#VALUE!</v>
      </c>
      <c r="AR206" s="21">
        <v>47.790032524844818</v>
      </c>
      <c r="AS206">
        <v>38.271604938271594</v>
      </c>
      <c r="AT206" t="e">
        <v>#VALUE!</v>
      </c>
      <c r="AU206">
        <v>-47.790032524844818</v>
      </c>
      <c r="AV206" t="s">
        <v>2215</v>
      </c>
    </row>
    <row r="207" spans="1:48" x14ac:dyDescent="0.25">
      <c r="A207" s="14">
        <v>2.0999999999999994E-9</v>
      </c>
      <c r="B207" t="s">
        <v>1014</v>
      </c>
      <c r="C207" s="4">
        <v>4</v>
      </c>
      <c r="D207" s="4">
        <v>0</v>
      </c>
      <c r="E207" s="4">
        <v>8</v>
      </c>
      <c r="F207" s="4">
        <v>12</v>
      </c>
      <c r="G207" s="4">
        <v>31.5</v>
      </c>
      <c r="H207" s="4">
        <v>28.26</v>
      </c>
      <c r="I207" s="34">
        <v>2276.9471936081882</v>
      </c>
      <c r="J207" s="35" t="s">
        <v>1234</v>
      </c>
      <c r="K207" s="35">
        <v>21.38341015387703</v>
      </c>
      <c r="L207" s="35">
        <v>13.385691107644307</v>
      </c>
      <c r="M207" s="35">
        <v>8.5716563436563451</v>
      </c>
      <c r="N207" s="4">
        <v>0.47000000000000003</v>
      </c>
      <c r="O207" s="4">
        <v>-47.777777777777771</v>
      </c>
      <c r="P207" s="35" t="s">
        <v>124</v>
      </c>
      <c r="Q207" s="36" t="str">
        <f t="shared" si="77"/>
        <v xml:space="preserve"> </v>
      </c>
      <c r="R207" s="36" t="str">
        <f t="shared" si="78"/>
        <v xml:space="preserve"> </v>
      </c>
      <c r="S207" s="37">
        <f t="shared" si="79"/>
        <v>0.11464968362866239</v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/>
      </c>
      <c r="X207" s="37" t="str">
        <f t="shared" si="84"/>
        <v/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 t="str">
        <f t="shared" si="93"/>
        <v xml:space="preserve"> 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1014</v>
      </c>
      <c r="AP207" t="s">
        <v>1244</v>
      </c>
      <c r="AQ207" s="22" t="e">
        <v>#VALUE!</v>
      </c>
      <c r="AR207" s="21">
        <v>-12.102669835046754</v>
      </c>
      <c r="AS207">
        <v>11.464968152866239</v>
      </c>
      <c r="AT207" t="e">
        <v>#VALUE!</v>
      </c>
      <c r="AU207">
        <v>12.102669835046754</v>
      </c>
      <c r="AV207" t="s">
        <v>2216</v>
      </c>
    </row>
    <row r="208" spans="1:48" x14ac:dyDescent="0.25">
      <c r="A208" s="14">
        <v>2.1099999999999995E-9</v>
      </c>
      <c r="B208" t="s">
        <v>1032</v>
      </c>
      <c r="C208" s="4">
        <v>6</v>
      </c>
      <c r="D208" s="4">
        <v>3</v>
      </c>
      <c r="E208" s="4">
        <v>6</v>
      </c>
      <c r="F208" s="4">
        <v>15</v>
      </c>
      <c r="G208" s="4">
        <v>111.84300231933594</v>
      </c>
      <c r="H208" s="4">
        <v>103.02</v>
      </c>
      <c r="I208" s="34">
        <v>40411.46055739039</v>
      </c>
      <c r="J208" s="35" t="s">
        <v>1234</v>
      </c>
      <c r="K208" s="35">
        <v>39.641036570921074</v>
      </c>
      <c r="L208" s="35">
        <v>22.147830456068021</v>
      </c>
      <c r="M208" s="35">
        <v>20.863760352905366</v>
      </c>
      <c r="N208" s="4">
        <v>1.7050000000000001</v>
      </c>
      <c r="O208" s="4">
        <v>32.170542635658919</v>
      </c>
      <c r="P208" s="35">
        <v>1.934719727331401</v>
      </c>
      <c r="Q208" s="36" t="str">
        <f t="shared" si="77"/>
        <v xml:space="preserve"> 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1032</v>
      </c>
      <c r="AP208" t="s">
        <v>1237</v>
      </c>
      <c r="AQ208" s="22" t="e">
        <v>#VALUE!</v>
      </c>
      <c r="AR208" s="21">
        <v>-85.483954859924282</v>
      </c>
      <c r="AS208">
        <v>8.5643586869888821</v>
      </c>
      <c r="AT208" t="e">
        <v>#VALUE!</v>
      </c>
      <c r="AU208">
        <v>85.483954859924282</v>
      </c>
      <c r="AV208" t="s">
        <v>2217</v>
      </c>
    </row>
    <row r="209" spans="1:48" x14ac:dyDescent="0.25">
      <c r="A209" s="14">
        <v>2.1199999999999997E-9</v>
      </c>
      <c r="B209" t="s">
        <v>1229</v>
      </c>
      <c r="C209" s="4">
        <v>8</v>
      </c>
      <c r="D209" s="4">
        <v>0</v>
      </c>
      <c r="E209" s="4">
        <v>0</v>
      </c>
      <c r="F209" s="4">
        <v>8</v>
      </c>
      <c r="G209" s="4">
        <v>28.204000473022461</v>
      </c>
      <c r="H209" s="4">
        <v>16.55</v>
      </c>
      <c r="I209" s="34">
        <v>1315.4941645155691</v>
      </c>
      <c r="J209" s="35" t="s">
        <v>1234</v>
      </c>
      <c r="K209" s="35" t="s">
        <v>1234</v>
      </c>
      <c r="L209" s="35" t="s">
        <v>1234</v>
      </c>
      <c r="M209" s="35" t="s">
        <v>1234</v>
      </c>
      <c r="N209" s="4">
        <v>-2.9969999999999999</v>
      </c>
      <c r="O209" s="4">
        <v>-36.911831886706246</v>
      </c>
      <c r="P209" s="35" t="s">
        <v>124</v>
      </c>
      <c r="Q209" s="36">
        <f t="shared" si="77"/>
        <v>100.00000000212</v>
      </c>
      <c r="R209" s="36" t="str">
        <f t="shared" si="78"/>
        <v xml:space="preserve"> </v>
      </c>
      <c r="S209" s="37">
        <f t="shared" si="79"/>
        <v>0.70416921499144758</v>
      </c>
      <c r="T209" s="37" t="str">
        <f t="shared" si="80"/>
        <v/>
      </c>
      <c r="U209" s="37" t="str">
        <f t="shared" si="81"/>
        <v xml:space="preserve"> </v>
      </c>
      <c r="V209" s="37" t="str">
        <f t="shared" si="82"/>
        <v xml:space="preserve"> </v>
      </c>
      <c r="W209" s="37" t="str">
        <f t="shared" si="83"/>
        <v xml:space="preserve"> </v>
      </c>
      <c r="X209" s="37" t="str">
        <f t="shared" si="84"/>
        <v xml:space="preserve"> </v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1229</v>
      </c>
      <c r="AP209" t="s">
        <v>1270</v>
      </c>
      <c r="AQ209" s="22" t="e">
        <v>#VALUE!</v>
      </c>
      <c r="AR209" s="21" t="e">
        <v>#VALUE!</v>
      </c>
      <c r="AS209">
        <v>70.41692128714476</v>
      </c>
      <c r="AT209" t="e">
        <v>#VALUE!</v>
      </c>
      <c r="AU209" t="e">
        <v>#VALUE!</v>
      </c>
      <c r="AV209" t="s">
        <v>2218</v>
      </c>
    </row>
    <row r="210" spans="1:48" x14ac:dyDescent="0.25">
      <c r="A210" s="14">
        <v>2.1299999999999999E-9</v>
      </c>
      <c r="B210" t="s">
        <v>990</v>
      </c>
      <c r="C210" s="4">
        <v>17</v>
      </c>
      <c r="D210" s="4">
        <v>0</v>
      </c>
      <c r="E210" s="4">
        <v>7</v>
      </c>
      <c r="F210" s="4">
        <v>24</v>
      </c>
      <c r="G210" s="4">
        <v>67.5</v>
      </c>
      <c r="H210" s="4">
        <v>57.23</v>
      </c>
      <c r="I210" s="34">
        <v>42462.404754903553</v>
      </c>
      <c r="J210" s="35">
        <v>13.793685225355507</v>
      </c>
      <c r="K210" s="35">
        <v>13.743996157540826</v>
      </c>
      <c r="L210" s="35">
        <v>11.630992541289292</v>
      </c>
      <c r="M210" s="35">
        <v>11.21594635672666</v>
      </c>
      <c r="N210" s="4">
        <v>4.149</v>
      </c>
      <c r="O210" s="4">
        <v>0.21739130434783432</v>
      </c>
      <c r="P210" s="35">
        <v>6.0580115324130706</v>
      </c>
      <c r="Q210" s="36">
        <f t="shared" si="77"/>
        <v>70.833333335463323</v>
      </c>
      <c r="R210" s="36" t="str">
        <f t="shared" si="78"/>
        <v xml:space="preserve"> </v>
      </c>
      <c r="S210" s="37">
        <f t="shared" si="79"/>
        <v>0.17945133884151493</v>
      </c>
      <c r="T210" s="37" t="str">
        <f t="shared" si="80"/>
        <v/>
      </c>
      <c r="U210" s="37" t="str">
        <f t="shared" si="81"/>
        <v/>
      </c>
      <c r="V210" s="37">
        <f t="shared" si="82"/>
        <v>-0.19758815621312709</v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>
        <f t="shared" si="93"/>
        <v>6.0580115345430707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990</v>
      </c>
      <c r="AP210" t="s">
        <v>1291</v>
      </c>
      <c r="AQ210" s="22">
        <v>19.75881562131271</v>
      </c>
      <c r="AR210" s="21">
        <v>2.5926038316069544</v>
      </c>
      <c r="AS210">
        <v>17.945133671151492</v>
      </c>
      <c r="AT210">
        <v>-19.75881562131271</v>
      </c>
      <c r="AU210">
        <v>-2.5926038316069544</v>
      </c>
      <c r="AV210" t="s">
        <v>2219</v>
      </c>
    </row>
    <row r="211" spans="1:48" x14ac:dyDescent="0.25">
      <c r="A211" s="14">
        <v>2.1400000000000001E-9</v>
      </c>
      <c r="B211" t="s">
        <v>981</v>
      </c>
      <c r="C211" s="4">
        <v>8</v>
      </c>
      <c r="D211" s="4">
        <v>0</v>
      </c>
      <c r="E211" s="4">
        <v>1</v>
      </c>
      <c r="F211" s="4">
        <v>9</v>
      </c>
      <c r="G211" s="4">
        <v>34</v>
      </c>
      <c r="H211" s="4">
        <v>17.57</v>
      </c>
      <c r="I211" s="34">
        <v>1186.093839540792</v>
      </c>
      <c r="J211" s="35">
        <v>10.256145821790447</v>
      </c>
      <c r="K211" s="35">
        <v>6.7344872030406435</v>
      </c>
      <c r="L211" s="35">
        <v>2.5962925110132158</v>
      </c>
      <c r="M211" s="35">
        <v>2.0225065202470831</v>
      </c>
      <c r="N211" s="4">
        <v>1.3520000000000001</v>
      </c>
      <c r="O211" s="4">
        <v>71.139240506329116</v>
      </c>
      <c r="P211" s="35" t="s">
        <v>124</v>
      </c>
      <c r="Q211" s="36">
        <f t="shared" si="77"/>
        <v>88.888888891028884</v>
      </c>
      <c r="R211" s="36" t="str">
        <f t="shared" si="78"/>
        <v xml:space="preserve"> </v>
      </c>
      <c r="S211" s="37">
        <f t="shared" si="79"/>
        <v>0.93511667829253264</v>
      </c>
      <c r="T211" s="37" t="str">
        <f t="shared" si="80"/>
        <v/>
      </c>
      <c r="U211" s="37" t="str">
        <f t="shared" si="81"/>
        <v/>
      </c>
      <c r="V211" s="37">
        <f t="shared" si="82"/>
        <v>-0.40337533120719726</v>
      </c>
      <c r="W211" s="37" t="str">
        <f t="shared" si="83"/>
        <v/>
      </c>
      <c r="X211" s="37">
        <f t="shared" si="84"/>
        <v>-0.78256533800402339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 t="str">
        <f t="shared" si="93"/>
        <v xml:space="preserve"> 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>
        <f t="shared" si="97"/>
        <v>71.139240508469115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981</v>
      </c>
      <c r="AP211" t="s">
        <v>1241</v>
      </c>
      <c r="AQ211" s="22">
        <v>40.337533120719726</v>
      </c>
      <c r="AR211" s="21">
        <v>78.256533800402337</v>
      </c>
      <c r="AS211">
        <v>93.511667615253273</v>
      </c>
      <c r="AT211">
        <v>-40.337533120719726</v>
      </c>
      <c r="AU211">
        <v>-78.256533800402337</v>
      </c>
      <c r="AV211" t="s">
        <v>2220</v>
      </c>
    </row>
    <row r="212" spans="1:48" x14ac:dyDescent="0.25">
      <c r="A212" s="14">
        <v>2.1500000000000002E-9</v>
      </c>
      <c r="B212" t="s">
        <v>1041</v>
      </c>
      <c r="C212" s="4">
        <v>5</v>
      </c>
      <c r="D212" s="4">
        <v>2</v>
      </c>
      <c r="E212" s="4">
        <v>10</v>
      </c>
      <c r="F212" s="4">
        <v>17</v>
      </c>
      <c r="G212" s="4">
        <v>7</v>
      </c>
      <c r="H212" s="4">
        <v>7.17</v>
      </c>
      <c r="I212" s="34">
        <v>897.39111095058558</v>
      </c>
      <c r="J212" s="35" t="s">
        <v>1234</v>
      </c>
      <c r="K212" s="35" t="s">
        <v>1234</v>
      </c>
      <c r="L212" s="35" t="s">
        <v>1234</v>
      </c>
      <c r="M212" s="35">
        <v>5.1506656213249702</v>
      </c>
      <c r="N212" s="4">
        <v>-9.3250000000000011</v>
      </c>
      <c r="O212" s="4" t="s">
        <v>119</v>
      </c>
      <c r="P212" s="35">
        <v>0</v>
      </c>
      <c r="Q212" s="36" t="str">
        <f t="shared" si="77"/>
        <v xml:space="preserve"> </v>
      </c>
      <c r="R212" s="36" t="str">
        <f t="shared" si="78"/>
        <v xml:space="preserve"> </v>
      </c>
      <c r="S212" s="37" t="str">
        <f t="shared" si="79"/>
        <v/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 xml:space="preserve"> </v>
      </c>
      <c r="X212" s="37" t="str">
        <f t="shared" si="84"/>
        <v xml:space="preserve"> </v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 t="str">
        <f t="shared" si="98"/>
        <v xml:space="preserve"> 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1041</v>
      </c>
      <c r="AP212" t="s">
        <v>1291</v>
      </c>
      <c r="AQ212" s="22" t="e">
        <v>#VALUE!</v>
      </c>
      <c r="AR212" s="21" t="e">
        <v>#VALUE!</v>
      </c>
      <c r="AS212">
        <v>-2.3709902370990243</v>
      </c>
      <c r="AT212" t="e">
        <v>#VALUE!</v>
      </c>
      <c r="AU212" t="e">
        <v>#VALUE!</v>
      </c>
      <c r="AV212" t="s">
        <v>2221</v>
      </c>
    </row>
    <row r="213" spans="1:48" x14ac:dyDescent="0.25">
      <c r="A213" s="14">
        <v>2.1600000000000004E-9</v>
      </c>
      <c r="B213" t="s">
        <v>872</v>
      </c>
      <c r="C213" s="4">
        <v>15</v>
      </c>
      <c r="D213" s="4">
        <v>0</v>
      </c>
      <c r="E213" s="4">
        <v>2</v>
      </c>
      <c r="F213" s="4">
        <v>17</v>
      </c>
      <c r="G213" s="4">
        <v>8.5</v>
      </c>
      <c r="H213" s="4">
        <v>6.83</v>
      </c>
      <c r="I213" s="34">
        <v>1796.8820404521632</v>
      </c>
      <c r="J213" s="35" t="s">
        <v>1234</v>
      </c>
      <c r="K213" s="35">
        <v>14.815618221258134</v>
      </c>
      <c r="L213" s="35">
        <v>4.6739051851255073</v>
      </c>
      <c r="M213" s="35">
        <v>4.086236329935125</v>
      </c>
      <c r="N213" s="4">
        <v>-3.4950000000000001</v>
      </c>
      <c r="O213" s="4" t="s">
        <v>119</v>
      </c>
      <c r="P213" s="35" t="s">
        <v>124</v>
      </c>
      <c r="Q213" s="36">
        <f t="shared" si="77"/>
        <v>88.235294119807051</v>
      </c>
      <c r="R213" s="36" t="str">
        <f t="shared" si="78"/>
        <v xml:space="preserve"> </v>
      </c>
      <c r="S213" s="37">
        <f t="shared" si="79"/>
        <v>0.2445095189974818</v>
      </c>
      <c r="T213" s="37" t="str">
        <f t="shared" si="80"/>
        <v/>
      </c>
      <c r="U213" s="37" t="str">
        <f t="shared" si="81"/>
        <v xml:space="preserve"> </v>
      </c>
      <c r="V213" s="37" t="str">
        <f t="shared" si="82"/>
        <v xml:space="preserve"> </v>
      </c>
      <c r="W213" s="37" t="str">
        <f t="shared" si="83"/>
        <v/>
      </c>
      <c r="X213" s="37">
        <f t="shared" si="84"/>
        <v>-0.6085691462660332</v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 t="str">
        <f t="shared" si="93"/>
        <v xml:space="preserve"> 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872</v>
      </c>
      <c r="AP213" t="s">
        <v>1291</v>
      </c>
      <c r="AQ213" s="22" t="e">
        <v>#VALUE!</v>
      </c>
      <c r="AR213" s="21">
        <v>60.85691462660332</v>
      </c>
      <c r="AS213">
        <v>24.45095168374818</v>
      </c>
      <c r="AT213" t="e">
        <v>#VALUE!</v>
      </c>
      <c r="AU213">
        <v>-60.85691462660332</v>
      </c>
      <c r="AV213" t="s">
        <v>2222</v>
      </c>
    </row>
    <row r="214" spans="1:48" x14ac:dyDescent="0.25">
      <c r="A214" s="14">
        <v>2.1700000000000006E-9</v>
      </c>
      <c r="B214" t="s">
        <v>982</v>
      </c>
      <c r="C214" s="4">
        <v>14</v>
      </c>
      <c r="D214" s="4">
        <v>2</v>
      </c>
      <c r="E214" s="4">
        <v>2</v>
      </c>
      <c r="F214" s="4">
        <v>18</v>
      </c>
      <c r="G214" s="4">
        <v>150.61825561523438</v>
      </c>
      <c r="H214" s="4">
        <v>130.05000000000001</v>
      </c>
      <c r="I214" s="34">
        <v>26984.887883315998</v>
      </c>
      <c r="J214" s="35">
        <v>39.815377923494943</v>
      </c>
      <c r="K214" s="35">
        <v>34.223388541683164</v>
      </c>
      <c r="L214" s="35">
        <v>18.911061773700304</v>
      </c>
      <c r="M214" s="35">
        <v>17.107104522931131</v>
      </c>
      <c r="N214" s="4">
        <v>2.5779999999999998</v>
      </c>
      <c r="O214" s="4">
        <v>-5.2205882352941302</v>
      </c>
      <c r="P214" s="35">
        <v>0.83109287196331316</v>
      </c>
      <c r="Q214" s="36">
        <f t="shared" si="77"/>
        <v>77.777777779947769</v>
      </c>
      <c r="R214" s="36" t="str">
        <f t="shared" si="78"/>
        <v xml:space="preserve"> </v>
      </c>
      <c r="S214" s="37">
        <f t="shared" si="79"/>
        <v>0.15815652362508931</v>
      </c>
      <c r="T214" s="37" t="str">
        <f t="shared" si="80"/>
        <v/>
      </c>
      <c r="U214" s="37" t="str">
        <f t="shared" si="81"/>
        <v/>
      </c>
      <c r="V214" s="37" t="str">
        <f t="shared" si="82"/>
        <v/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 t="str">
        <f t="shared" si="97"/>
        <v xml:space="preserve"> 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982</v>
      </c>
      <c r="AP214" t="s">
        <v>1237</v>
      </c>
      <c r="AQ214" s="22">
        <v>-131.61562909914326</v>
      </c>
      <c r="AR214" s="21">
        <v>-58.376620019015625</v>
      </c>
      <c r="AS214">
        <v>15.815652145508929</v>
      </c>
      <c r="AT214">
        <v>131.61562909914326</v>
      </c>
      <c r="AU214">
        <v>58.376620019015625</v>
      </c>
      <c r="AV214" t="s">
        <v>2223</v>
      </c>
    </row>
    <row r="215" spans="1:48" x14ac:dyDescent="0.25">
      <c r="A215" s="14">
        <v>2.1800000000000007E-9</v>
      </c>
      <c r="B215" t="s">
        <v>1033</v>
      </c>
      <c r="C215" s="4">
        <v>14</v>
      </c>
      <c r="D215" s="4">
        <v>0</v>
      </c>
      <c r="E215" s="4">
        <v>1</v>
      </c>
      <c r="F215" s="4">
        <v>15</v>
      </c>
      <c r="G215" s="4">
        <v>6</v>
      </c>
      <c r="H215" s="4">
        <v>5.05</v>
      </c>
      <c r="I215" s="34">
        <v>1859.7153705521998</v>
      </c>
      <c r="J215" s="35" t="s">
        <v>1234</v>
      </c>
      <c r="K215" s="35">
        <v>21.218487394957982</v>
      </c>
      <c r="L215" s="35">
        <v>7.4856492693110654</v>
      </c>
      <c r="M215" s="35">
        <v>5.5248474576271187</v>
      </c>
      <c r="N215" s="4">
        <v>-5.2439999999999998</v>
      </c>
      <c r="O215" s="4" t="s">
        <v>119</v>
      </c>
      <c r="P215" s="35">
        <v>3.5445544554455446</v>
      </c>
      <c r="Q215" s="36">
        <f t="shared" si="77"/>
        <v>93.333333335513331</v>
      </c>
      <c r="R215" s="36" t="str">
        <f t="shared" si="78"/>
        <v xml:space="preserve"> </v>
      </c>
      <c r="S215" s="37">
        <f t="shared" si="79"/>
        <v>0.18811881406118808</v>
      </c>
      <c r="T215" s="37" t="str">
        <f t="shared" si="80"/>
        <v/>
      </c>
      <c r="U215" s="37" t="str">
        <f t="shared" si="81"/>
        <v xml:space="preserve"> </v>
      </c>
      <c r="V215" s="37" t="str">
        <f t="shared" si="82"/>
        <v xml:space="preserve"> </v>
      </c>
      <c r="W215" s="37" t="str">
        <f t="shared" si="83"/>
        <v/>
      </c>
      <c r="X215" s="37">
        <f t="shared" si="84"/>
        <v>-0.37309081631257068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3.5445544576255448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1033</v>
      </c>
      <c r="AP215" t="s">
        <v>1291</v>
      </c>
      <c r="AQ215" s="22" t="e">
        <v>#VALUE!</v>
      </c>
      <c r="AR215" s="21">
        <v>37.309081631257065</v>
      </c>
      <c r="AS215">
        <v>18.811881188118807</v>
      </c>
      <c r="AT215" t="e">
        <v>#VALUE!</v>
      </c>
      <c r="AU215">
        <v>-37.309081631257065</v>
      </c>
      <c r="AV215" t="s">
        <v>2224</v>
      </c>
    </row>
    <row r="216" spans="1:48" x14ac:dyDescent="0.25">
      <c r="A216" s="14">
        <v>2.1900000000000009E-9</v>
      </c>
      <c r="B216" t="s">
        <v>1230</v>
      </c>
      <c r="C216" s="4">
        <v>11</v>
      </c>
      <c r="D216" s="4">
        <v>0</v>
      </c>
      <c r="E216" s="4">
        <v>0</v>
      </c>
      <c r="F216" s="4">
        <v>11</v>
      </c>
      <c r="G216" s="4">
        <v>15.75</v>
      </c>
      <c r="H216" s="4">
        <v>9.32</v>
      </c>
      <c r="I216" s="34">
        <v>1023.4146307752001</v>
      </c>
      <c r="J216" s="35">
        <v>22.566585956416464</v>
      </c>
      <c r="K216" s="35">
        <v>14.207317073170731</v>
      </c>
      <c r="L216" s="35">
        <v>11.275579908675798</v>
      </c>
      <c r="M216" s="35">
        <v>7.3130016051364359</v>
      </c>
      <c r="N216" s="4">
        <v>0.41300000000000003</v>
      </c>
      <c r="O216" s="4">
        <v>40.476190476190496</v>
      </c>
      <c r="P216" s="35" t="s">
        <v>124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0.68991416528012861</v>
      </c>
      <c r="T216" s="37" t="str">
        <f t="shared" si="80"/>
        <v/>
      </c>
      <c r="U216" s="37" t="str">
        <f t="shared" si="81"/>
        <v/>
      </c>
      <c r="V216" s="37" t="str">
        <f t="shared" si="82"/>
        <v/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 t="str">
        <f t="shared" si="93"/>
        <v xml:space="preserve"> 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1230</v>
      </c>
      <c r="AP216" t="s">
        <v>1241</v>
      </c>
      <c r="AQ216" s="22">
        <v>-31.27525784028753</v>
      </c>
      <c r="AR216" s="21">
        <v>5.5691184313142355</v>
      </c>
      <c r="AS216">
        <v>68.991416309012862</v>
      </c>
      <c r="AT216">
        <v>31.27525784028753</v>
      </c>
      <c r="AU216">
        <v>-5.5691184313142355</v>
      </c>
      <c r="AV216" t="s">
        <v>2225</v>
      </c>
    </row>
    <row r="217" spans="1:48" x14ac:dyDescent="0.25">
      <c r="A217" s="14">
        <v>2.2000000000000011E-9</v>
      </c>
      <c r="B217" t="s">
        <v>1047</v>
      </c>
      <c r="C217" s="4">
        <v>4</v>
      </c>
      <c r="D217" s="4">
        <v>3</v>
      </c>
      <c r="E217" s="4">
        <v>14</v>
      </c>
      <c r="F217" s="4">
        <v>21</v>
      </c>
      <c r="G217" s="4">
        <v>30.25</v>
      </c>
      <c r="H217" s="4">
        <v>42.33</v>
      </c>
      <c r="I217" s="34">
        <v>12436.553257235753</v>
      </c>
      <c r="J217" s="35" t="s">
        <v>1234</v>
      </c>
      <c r="K217" s="35" t="s">
        <v>1234</v>
      </c>
      <c r="L217" s="35" t="s">
        <v>1234</v>
      </c>
      <c r="M217" s="35" t="s">
        <v>1234</v>
      </c>
      <c r="N217" s="4">
        <v>-1.0230000000000001</v>
      </c>
      <c r="O217" s="4">
        <v>52.352119236143459</v>
      </c>
      <c r="P217" s="35">
        <v>0</v>
      </c>
      <c r="Q217" s="36" t="str">
        <f t="shared" ref="Q217:Q22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2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28" si="103">IF(ISERROR((IF((G217/H217-1)&gt;($S$5/100),(G217/H217-1)+A217,"")))=TRUE," ",((IF((G217/H217-1)&gt;($S$5/100),(G217/H217-1)+A217,""))))</f>
        <v/>
      </c>
      <c r="T217" s="37" t="str">
        <f t="shared" ref="T217:T228" si="104">IF(ISERROR((IF((G217/H217-1)&lt;($T$5/100),(G217/H217-1)+A217,"")))=TRUE," ",((IF((G217/H217-1)&lt;($T$5/100),(G217/H217-1)+A217,""))))</f>
        <v/>
      </c>
      <c r="U217" s="37" t="str">
        <f t="shared" ref="U217:U228" si="105">IF(ISERROR((IF(((J217/$J$6-1))&gt;($U$5/100),((J217/$J$6-1)),"")))=TRUE," ",((IF(((J217/$J$6-1))&gt;($U$5/100),((J217/$J$6-1)),""))))</f>
        <v xml:space="preserve"> </v>
      </c>
      <c r="V217" s="37" t="str">
        <f t="shared" ref="V217:V228" si="106">IF(ISERROR((IF(((J217/$J$6-1))&lt;($V$5/100),((J217/$J$6-1)),"")))=TRUE," ",((IF(((J217/$J$6-1))&lt;($V$5/100),((J217/$J$6-1)),""))))</f>
        <v xml:space="preserve"> </v>
      </c>
      <c r="W217" s="37" t="str">
        <f t="shared" ref="W217:W228" si="107">IF(ISERROR((IF(((L217/$L$6-1))&gt;($W$5/100),((L217/$L$6-1)),"")))=TRUE," ",((IF(((L217/$L$6-1))&gt;($W$5/100),((L217/$L$6-1)),""))))</f>
        <v xml:space="preserve"> </v>
      </c>
      <c r="X217" s="37" t="str">
        <f t="shared" ref="X217:X228" si="108">IF(ISERROR((IF(((L217/$L$6-1))&lt;($X$5/100),((L217/$L$6-1)),"")))=TRUE," ",((IF(((L217/$L$6-1))&lt;($X$5/100),((L217/$L$6-1)),""))))</f>
        <v xml:space="preserve"> </v>
      </c>
      <c r="Y217" s="1" t="str">
        <f t="shared" ref="Y217:Y228" si="109">IF(ISERROR((RANK(U217,U$7:U$184,0)))=TRUE," ",((RANK(U217,U$7:U$184,0))))</f>
        <v xml:space="preserve"> </v>
      </c>
      <c r="Z217" s="1" t="str">
        <f t="shared" ref="Z217:Z228" si="110">IF(ISERROR((RANK(V217,V$7:V$184,1)))=TRUE," ",((RANK(V217,V$7:V$184,1))))</f>
        <v xml:space="preserve"> </v>
      </c>
      <c r="AA217" s="1" t="str">
        <f t="shared" ref="AA217:AA228" si="111">IF(ISERROR((RANK(W217,W$7:W$184,0)))=TRUE," ",((RANK(W217,W$7:W$184,0))))</f>
        <v xml:space="preserve"> </v>
      </c>
      <c r="AB217" s="1" t="str">
        <f t="shared" ref="AB217:AB228" si="112">IF(ISERROR((RANK(X217,X$7:X$184,1)))=TRUE," ",((RANK(X217,X$7:X$184,1))))</f>
        <v xml:space="preserve"> </v>
      </c>
      <c r="AC217" s="1" t="str">
        <f t="shared" ref="AC217:AC228" si="113">IF(ISERROR((RANK(S217,S$7:S$184,0)))=TRUE," ",((RANK(S217,S$7:S$184,0))))</f>
        <v xml:space="preserve"> </v>
      </c>
      <c r="AD217" s="1" t="str">
        <f t="shared" ref="AD217:AD228" si="114">IF(ISERROR((RANK(T217,T$7:T$184,1)))=TRUE," ",((RANK(T217,T$7:T$184,1))))</f>
        <v xml:space="preserve"> </v>
      </c>
      <c r="AE217" s="1" t="str">
        <f t="shared" ref="AE217:AE228" si="115">IF(ISERROR((RANK(Q217,Q$7:Q$184,0)))=TRUE," ",((RANK(Q217,Q$7:Q$184,0))))</f>
        <v xml:space="preserve"> </v>
      </c>
      <c r="AF217" s="1" t="str">
        <f t="shared" ref="AF217:AF228" si="116">IF(ISERROR((RANK(R217,R$7:R$184,0)))=TRUE," ",((RANK(R217,R$7:R$184,0))))</f>
        <v xml:space="preserve"> </v>
      </c>
      <c r="AG217" s="38" t="str">
        <f t="shared" ref="AG217:AG228" si="117">IF(ISERROR((IF((AND(P217&gt;$AG$6,P217&lt;$AG$5))=TRUE,P217+A217," ")))=TRUE," ",((IF((AND(P217&gt;$AG$6,P217&lt;$AG$5))=TRUE,P217+A217," "))))</f>
        <v xml:space="preserve"> </v>
      </c>
      <c r="AH217" s="38" t="str">
        <f t="shared" ref="AH217:AH228" si="118">IF(ISERROR(((IF(P217&lt;$AH$5,P217+A217," "))))=TRUE," ",((IF(P217&lt;$AH$5,P217+A217," "))))</f>
        <v xml:space="preserve"> </v>
      </c>
      <c r="AI217" s="1" t="str">
        <f t="shared" ref="AI217:AI228" si="119">IF(ISERROR((RANK(AG217,AG$7:AG$184,0)))=TRUE," ",((RANK(AG217,AG$7:AG$184,0))))</f>
        <v xml:space="preserve"> </v>
      </c>
      <c r="AJ217" s="1" t="str">
        <f t="shared" ref="AJ217:AJ228" si="120">IF(ISERROR((RANK(AH217,AH$7:AH$184,0)))=TRUE," ",((RANK(AH217,AH$7:AH$184,0))))</f>
        <v xml:space="preserve"> </v>
      </c>
      <c r="AK217" s="25">
        <f t="shared" ref="AK217:AK228" si="121">IF(ISERROR((IF((AND(O217&lt;$AK$5,O217&gt;$AK$6))=TRUE,O217+A217," ")))=TRUE," ",((IF((AND(O217&lt;$AK$5,O217&gt;$AK$6))=TRUE,O217+A217," "))))</f>
        <v>52.352119238343455</v>
      </c>
      <c r="AL217" s="25" t="str">
        <f t="shared" ref="AL217:AL228" si="122">IF(ISERROR((IF(O217&lt;$AL$5,O217+A217," ")))=TRUE," ",((IF(O217&lt;$AL$5,O217+A217," "))))</f>
        <v xml:space="preserve"> </v>
      </c>
      <c r="AM217" s="1" t="str">
        <f t="shared" ref="AM217:AM228" si="123">IF(ISERROR((RANK(AK217,AK$7:AK$184,0)))=TRUE," ",((RANK(AK217,AK$7:AK$184,0))))</f>
        <v xml:space="preserve"> </v>
      </c>
      <c r="AN217" s="1" t="str">
        <f t="shared" ref="AN217:AN228" si="124">IF(ISERROR((RANK(AL217,AL$7:AL$184,0)))=TRUE," ",((RANK(AL217,AL$7:AL$184,0))))</f>
        <v xml:space="preserve"> </v>
      </c>
      <c r="AO217" t="s">
        <v>1047</v>
      </c>
      <c r="AP217" t="s">
        <v>1270</v>
      </c>
      <c r="AQ217" s="22" t="e">
        <v>#VALUE!</v>
      </c>
      <c r="AR217" s="21" t="e">
        <v>#VALUE!</v>
      </c>
      <c r="AS217">
        <v>-28.537680132293875</v>
      </c>
      <c r="AT217" t="e">
        <v>#VALUE!</v>
      </c>
      <c r="AU217" t="e">
        <v>#VALUE!</v>
      </c>
      <c r="AV217" t="s">
        <v>2226</v>
      </c>
    </row>
    <row r="218" spans="1:48" x14ac:dyDescent="0.25">
      <c r="A218" s="14">
        <v>2.2100000000000013E-9</v>
      </c>
      <c r="B218" t="s">
        <v>867</v>
      </c>
      <c r="C218" s="4">
        <v>5</v>
      </c>
      <c r="D218" s="4">
        <v>1</v>
      </c>
      <c r="E218" s="4">
        <v>0</v>
      </c>
      <c r="F218" s="4">
        <v>6</v>
      </c>
      <c r="G218" s="4">
        <v>94</v>
      </c>
      <c r="H218" s="4">
        <v>80.650000000000006</v>
      </c>
      <c r="I218" s="34">
        <v>4371.6446550144119</v>
      </c>
      <c r="J218" s="35">
        <v>8.0145085958461699</v>
      </c>
      <c r="K218" s="35">
        <v>9.1068202348690157</v>
      </c>
      <c r="L218" s="35">
        <v>4.9785260110975509</v>
      </c>
      <c r="M218" s="35">
        <v>4.1662454220080978</v>
      </c>
      <c r="N218" s="4">
        <v>10.063000000000001</v>
      </c>
      <c r="O218" s="4" t="s">
        <v>119</v>
      </c>
      <c r="P218" s="35">
        <v>0.99194048357098563</v>
      </c>
      <c r="Q218" s="36">
        <f t="shared" si="101"/>
        <v>83.33333333554333</v>
      </c>
      <c r="R218" s="36" t="str">
        <f t="shared" si="102"/>
        <v xml:space="preserve"> </v>
      </c>
      <c r="S218" s="37">
        <f t="shared" si="103"/>
        <v>0.1655300704059082</v>
      </c>
      <c r="T218" s="37" t="str">
        <f t="shared" si="104"/>
        <v/>
      </c>
      <c r="U218" s="37" t="str">
        <f t="shared" si="105"/>
        <v/>
      </c>
      <c r="V218" s="37">
        <f t="shared" si="106"/>
        <v>-0.53377675984534279</v>
      </c>
      <c r="W218" s="37" t="str">
        <f t="shared" si="107"/>
        <v/>
      </c>
      <c r="X218" s="37">
        <f t="shared" si="108"/>
        <v>-0.58305771947140062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867</v>
      </c>
      <c r="AP218" t="s">
        <v>1241</v>
      </c>
      <c r="AQ218" s="22">
        <v>53.377675984534278</v>
      </c>
      <c r="AR218" s="21">
        <v>58.305771947140059</v>
      </c>
      <c r="AS218">
        <v>16.55300681959082</v>
      </c>
      <c r="AT218">
        <v>-53.377675984534278</v>
      </c>
      <c r="AU218">
        <v>-58.305771947140059</v>
      </c>
      <c r="AV218" t="s">
        <v>2227</v>
      </c>
    </row>
    <row r="219" spans="1:48" x14ac:dyDescent="0.25">
      <c r="A219" s="14">
        <v>2.2200000000000014E-9</v>
      </c>
      <c r="B219" t="s">
        <v>1231</v>
      </c>
      <c r="C219" s="4">
        <v>8</v>
      </c>
      <c r="D219" s="4">
        <v>0</v>
      </c>
      <c r="E219" s="4">
        <v>1</v>
      </c>
      <c r="F219" s="4">
        <v>9</v>
      </c>
      <c r="G219" s="4">
        <v>20.281600952148438</v>
      </c>
      <c r="H219" s="4">
        <v>19.48</v>
      </c>
      <c r="I219" s="34">
        <v>1377.6482232591163</v>
      </c>
      <c r="J219" s="35">
        <v>12.398135672180503</v>
      </c>
      <c r="K219" s="35">
        <v>11.060207362232966</v>
      </c>
      <c r="L219" s="35">
        <v>22.111838564231075</v>
      </c>
      <c r="M219" s="35">
        <v>20.569147932005286</v>
      </c>
      <c r="N219" s="4">
        <v>1.24</v>
      </c>
      <c r="O219" s="4">
        <v>-23.172242874845111</v>
      </c>
      <c r="P219" s="35">
        <v>4.9435112021052614</v>
      </c>
      <c r="Q219" s="36">
        <f t="shared" si="101"/>
        <v>88.888888891108891</v>
      </c>
      <c r="R219" s="36" t="str">
        <f t="shared" si="102"/>
        <v xml:space="preserve"> </v>
      </c>
      <c r="S219" s="37" t="str">
        <f t="shared" si="103"/>
        <v/>
      </c>
      <c r="T219" s="37" t="str">
        <f t="shared" si="104"/>
        <v/>
      </c>
      <c r="U219" s="37" t="str">
        <f t="shared" si="105"/>
        <v/>
      </c>
      <c r="V219" s="37">
        <f t="shared" si="106"/>
        <v>-0.27877063005997682</v>
      </c>
      <c r="W219" s="37" t="str">
        <f t="shared" si="107"/>
        <v/>
      </c>
      <c r="X219" s="37" t="str">
        <f t="shared" si="108"/>
        <v/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4.9435112043252616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1231</v>
      </c>
      <c r="AP219" t="s">
        <v>1248</v>
      </c>
      <c r="AQ219" s="22">
        <v>27.877063005997684</v>
      </c>
      <c r="AR219" s="21">
        <v>-85.182529469566077</v>
      </c>
      <c r="AS219">
        <v>4.114994620885204</v>
      </c>
      <c r="AT219">
        <v>-27.877063005997684</v>
      </c>
      <c r="AU219">
        <v>85.182529469566077</v>
      </c>
      <c r="AV219" t="s">
        <v>2228</v>
      </c>
    </row>
    <row r="220" spans="1:48" x14ac:dyDescent="0.25">
      <c r="A220" s="14">
        <v>2.2300000000000016E-9</v>
      </c>
      <c r="B220" t="s">
        <v>886</v>
      </c>
      <c r="C220" s="4">
        <v>6</v>
      </c>
      <c r="D220" s="4">
        <v>0</v>
      </c>
      <c r="E220" s="4">
        <v>1</v>
      </c>
      <c r="F220" s="4">
        <v>7</v>
      </c>
      <c r="G220" s="4">
        <v>117</v>
      </c>
      <c r="H220" s="4">
        <v>94.77</v>
      </c>
      <c r="I220" s="34">
        <v>11494.364416660586</v>
      </c>
      <c r="J220" s="35">
        <v>14.102678571428571</v>
      </c>
      <c r="K220" s="35">
        <v>12.911444141689373</v>
      </c>
      <c r="L220" s="35">
        <v>6.9445832196764483</v>
      </c>
      <c r="M220" s="35">
        <v>6.7196574522904937</v>
      </c>
      <c r="N220" s="4">
        <v>6.72</v>
      </c>
      <c r="O220" s="4">
        <v>-7.1823204419889572</v>
      </c>
      <c r="P220" s="35">
        <v>2.3530653160282791</v>
      </c>
      <c r="Q220" s="36">
        <f t="shared" si="101"/>
        <v>85.714285716515704</v>
      </c>
      <c r="R220" s="36" t="str">
        <f t="shared" si="102"/>
        <v xml:space="preserve"> </v>
      </c>
      <c r="S220" s="37">
        <f t="shared" si="103"/>
        <v>0.23456790346456804</v>
      </c>
      <c r="T220" s="37" t="str">
        <f t="shared" si="104"/>
        <v/>
      </c>
      <c r="U220" s="37" t="str">
        <f t="shared" si="105"/>
        <v/>
      </c>
      <c r="V220" s="37">
        <f t="shared" si="106"/>
        <v>-0.17961327013376371</v>
      </c>
      <c r="W220" s="37" t="str">
        <f t="shared" si="107"/>
        <v/>
      </c>
      <c r="X220" s="37">
        <f t="shared" si="108"/>
        <v>-0.41840409019090163</v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886</v>
      </c>
      <c r="AP220" t="s">
        <v>1235</v>
      </c>
      <c r="AQ220" s="22">
        <v>17.961327013376373</v>
      </c>
      <c r="AR220" s="21">
        <v>41.84040901909016</v>
      </c>
      <c r="AS220">
        <v>23.456790123456805</v>
      </c>
      <c r="AT220">
        <v>-17.961327013376373</v>
      </c>
      <c r="AU220">
        <v>-41.84040901909016</v>
      </c>
      <c r="AV220" t="s">
        <v>2229</v>
      </c>
    </row>
    <row r="221" spans="1:48" x14ac:dyDescent="0.25">
      <c r="A221" s="14">
        <v>2.2400000000000018E-9</v>
      </c>
      <c r="B221" t="s">
        <v>898</v>
      </c>
      <c r="C221" s="4">
        <v>2</v>
      </c>
      <c r="D221" s="4">
        <v>0</v>
      </c>
      <c r="E221" s="4">
        <v>3</v>
      </c>
      <c r="F221" s="4">
        <v>5</v>
      </c>
      <c r="G221" s="4">
        <v>48</v>
      </c>
      <c r="H221" s="4">
        <v>41.83</v>
      </c>
      <c r="I221" s="34">
        <v>2145.9748113303585</v>
      </c>
      <c r="J221" s="35">
        <v>20.428459844809886</v>
      </c>
      <c r="K221" s="35">
        <v>19.533959236220579</v>
      </c>
      <c r="L221" s="35">
        <v>8.9372146596858641</v>
      </c>
      <c r="M221" s="35">
        <v>8.5693172690763042</v>
      </c>
      <c r="N221" s="4">
        <v>1.6160000000000001</v>
      </c>
      <c r="O221" s="4">
        <v>-8.7005649717514082</v>
      </c>
      <c r="P221" s="35">
        <v>0.31806238952105964</v>
      </c>
      <c r="Q221" s="36" t="str">
        <f t="shared" si="101"/>
        <v xml:space="preserve"> </v>
      </c>
      <c r="R221" s="36" t="str">
        <f t="shared" si="102"/>
        <v xml:space="preserve"> </v>
      </c>
      <c r="S221" s="37">
        <f t="shared" si="103"/>
        <v>0.14750179521155163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-0.25152491852471714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 t="str">
        <f t="shared" si="117"/>
        <v xml:space="preserve"> 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898</v>
      </c>
      <c r="AP221" t="s">
        <v>1241</v>
      </c>
      <c r="AQ221" s="22">
        <v>-18.837264023309785</v>
      </c>
      <c r="AR221" s="21">
        <v>25.152491852471716</v>
      </c>
      <c r="AS221">
        <v>14.750179297155164</v>
      </c>
      <c r="AT221">
        <v>18.837264023309785</v>
      </c>
      <c r="AU221">
        <v>-25.152491852471716</v>
      </c>
      <c r="AV221" t="s">
        <v>2230</v>
      </c>
    </row>
    <row r="222" spans="1:48" x14ac:dyDescent="0.25">
      <c r="A222" s="14">
        <v>2.2500000000000019E-9</v>
      </c>
      <c r="B222" t="s">
        <v>1045</v>
      </c>
      <c r="C222" s="4">
        <v>12</v>
      </c>
      <c r="D222" s="4">
        <v>0</v>
      </c>
      <c r="E222" s="4">
        <v>6</v>
      </c>
      <c r="F222" s="4">
        <v>18</v>
      </c>
      <c r="G222" s="4">
        <v>78.545997619628906</v>
      </c>
      <c r="H222" s="4">
        <v>51.61</v>
      </c>
      <c r="I222" s="34">
        <v>18288.403027126733</v>
      </c>
      <c r="J222" s="35">
        <v>35.823046063577934</v>
      </c>
      <c r="K222" s="35">
        <v>25.488612875023847</v>
      </c>
      <c r="L222" s="35">
        <v>23.343581820490353</v>
      </c>
      <c r="M222" s="35">
        <v>17.613231752487746</v>
      </c>
      <c r="N222" s="4">
        <v>1.137</v>
      </c>
      <c r="O222" s="4">
        <v>103.03571428571428</v>
      </c>
      <c r="P222" s="35">
        <v>1.3847013888167818</v>
      </c>
      <c r="Q222" s="36" t="str">
        <f t="shared" si="101"/>
        <v xml:space="preserve"> </v>
      </c>
      <c r="R222" s="36" t="str">
        <f t="shared" si="102"/>
        <v xml:space="preserve"> </v>
      </c>
      <c r="S222" s="37">
        <f t="shared" si="103"/>
        <v>0.52191431381033526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 t="str">
        <f t="shared" si="108"/>
        <v/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 t="str">
        <f t="shared" si="117"/>
        <v xml:space="preserve"> 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1045</v>
      </c>
      <c r="AP222" t="s">
        <v>1241</v>
      </c>
      <c r="AQ222" s="22">
        <v>-108.39127450218298</v>
      </c>
      <c r="AR222" s="21">
        <v>-95.498149818755479</v>
      </c>
      <c r="AS222">
        <v>52.191431156033531</v>
      </c>
      <c r="AT222">
        <v>108.39127450218298</v>
      </c>
      <c r="AU222">
        <v>95.498149818755479</v>
      </c>
      <c r="AV222" t="s">
        <v>2231</v>
      </c>
    </row>
    <row r="223" spans="1:48" x14ac:dyDescent="0.25">
      <c r="A223" s="14">
        <v>2.2600000000000021E-9</v>
      </c>
      <c r="B223" t="s">
        <v>1046</v>
      </c>
      <c r="C223" s="4">
        <v>11</v>
      </c>
      <c r="D223" s="4">
        <v>0</v>
      </c>
      <c r="E223" s="4">
        <v>2</v>
      </c>
      <c r="F223" s="4">
        <v>13</v>
      </c>
      <c r="G223" s="4">
        <v>125</v>
      </c>
      <c r="H223" s="4">
        <v>118.67</v>
      </c>
      <c r="I223" s="34">
        <v>10632.868396087077</v>
      </c>
      <c r="J223" s="35">
        <v>37.649111675126903</v>
      </c>
      <c r="K223" s="35">
        <v>29.816582914572866</v>
      </c>
      <c r="L223" s="35">
        <v>14.119505797376924</v>
      </c>
      <c r="M223" s="35">
        <v>12.396806787620671</v>
      </c>
      <c r="N223" s="4">
        <v>3.1520000000000001</v>
      </c>
      <c r="O223" s="4">
        <v>1.6774193548387111</v>
      </c>
      <c r="P223" s="35">
        <v>1.2640094379371365</v>
      </c>
      <c r="Q223" s="36">
        <f t="shared" si="101"/>
        <v>84.615384617644608</v>
      </c>
      <c r="R223" s="36" t="str">
        <f t="shared" si="102"/>
        <v xml:space="preserve"> </v>
      </c>
      <c r="S223" s="37" t="str">
        <f t="shared" si="103"/>
        <v/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1046</v>
      </c>
      <c r="AP223" t="s">
        <v>1237</v>
      </c>
      <c r="AQ223" s="22">
        <v>-119.01393733883654</v>
      </c>
      <c r="AR223" s="21">
        <v>-18.248231182732731</v>
      </c>
      <c r="AS223">
        <v>5.3341198280947077</v>
      </c>
      <c r="AT223">
        <v>119.01393733883654</v>
      </c>
      <c r="AU223">
        <v>18.248231182732731</v>
      </c>
      <c r="AV223" t="s">
        <v>2232</v>
      </c>
    </row>
    <row r="224" spans="1:48" x14ac:dyDescent="0.25">
      <c r="A224" s="14">
        <v>2.2700000000000023E-9</v>
      </c>
      <c r="B224" t="s">
        <v>969</v>
      </c>
      <c r="C224" s="4">
        <v>2</v>
      </c>
      <c r="D224" s="4">
        <v>0</v>
      </c>
      <c r="E224" s="4">
        <v>3</v>
      </c>
      <c r="F224" s="4">
        <v>5</v>
      </c>
      <c r="G224" s="4">
        <v>17</v>
      </c>
      <c r="H224" s="4">
        <v>16.89</v>
      </c>
      <c r="I224" s="34">
        <v>868.69329278999226</v>
      </c>
      <c r="J224" s="35">
        <v>8.5562310030395139</v>
      </c>
      <c r="K224" s="35">
        <v>13.404761904761905</v>
      </c>
      <c r="L224" s="35">
        <v>5.741172022684311</v>
      </c>
      <c r="M224" s="35">
        <v>8.8998681318681321</v>
      </c>
      <c r="N224" s="4">
        <v>1.974</v>
      </c>
      <c r="O224" s="4">
        <v>-5.5954088952654333</v>
      </c>
      <c r="P224" s="35">
        <v>3.7892243931320309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/>
      </c>
      <c r="V224" s="37">
        <f t="shared" si="106"/>
        <v>-0.50226346456021931</v>
      </c>
      <c r="W224" s="37" t="str">
        <f t="shared" si="107"/>
        <v/>
      </c>
      <c r="X224" s="37">
        <f t="shared" si="108"/>
        <v>-0.51918753648988725</v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3.789224395402031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 t="str">
        <f t="shared" si="121"/>
        <v xml:space="preserve"> 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969</v>
      </c>
      <c r="AP224" t="s">
        <v>1237</v>
      </c>
      <c r="AQ224" s="22">
        <v>50.226346456021929</v>
      </c>
      <c r="AR224" s="21">
        <v>51.918753648988726</v>
      </c>
      <c r="AS224">
        <v>0.65127294256956958</v>
      </c>
      <c r="AT224">
        <v>-50.226346456021929</v>
      </c>
      <c r="AU224">
        <v>-51.918753648988726</v>
      </c>
      <c r="AV224" t="s">
        <v>2233</v>
      </c>
    </row>
    <row r="225" spans="1:48" x14ac:dyDescent="0.25">
      <c r="A225" s="14">
        <v>2.2800000000000025E-9</v>
      </c>
      <c r="B225" t="s">
        <v>918</v>
      </c>
      <c r="C225" s="4">
        <v>3</v>
      </c>
      <c r="D225" s="4">
        <v>0</v>
      </c>
      <c r="E225" s="4">
        <v>4</v>
      </c>
      <c r="F225" s="4">
        <v>7</v>
      </c>
      <c r="G225" s="4">
        <v>141</v>
      </c>
      <c r="H225" s="4">
        <v>125.09</v>
      </c>
      <c r="I225" s="34">
        <v>5593.7700578331996</v>
      </c>
      <c r="J225" s="35">
        <v>21.201694915254237</v>
      </c>
      <c r="K225" s="35">
        <v>20.075429305087468</v>
      </c>
      <c r="L225" s="35">
        <v>15.492686787695108</v>
      </c>
      <c r="M225" s="35">
        <v>14.49223637435799</v>
      </c>
      <c r="N225" s="4">
        <v>5.9</v>
      </c>
      <c r="O225" s="4">
        <v>11.111111111111107</v>
      </c>
      <c r="P225" s="35">
        <v>2.2975457670477257</v>
      </c>
      <c r="Q225" s="36" t="str">
        <f t="shared" si="101"/>
        <v xml:space="preserve"> </v>
      </c>
      <c r="R225" s="36" t="str">
        <f t="shared" si="102"/>
        <v xml:space="preserve"> </v>
      </c>
      <c r="S225" s="37">
        <f t="shared" si="103"/>
        <v>0.12718842661447918</v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 t="str">
        <f t="shared" si="117"/>
        <v xml:space="preserve"> 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918</v>
      </c>
      <c r="AP225" t="s">
        <v>1239</v>
      </c>
      <c r="AQ225" s="22">
        <v>-23.335358393445247</v>
      </c>
      <c r="AR225" s="21">
        <v>-29.748366210762136</v>
      </c>
      <c r="AS225">
        <v>12.718842433447918</v>
      </c>
      <c r="AT225">
        <v>23.335358393445247</v>
      </c>
      <c r="AU225">
        <v>29.748366210762136</v>
      </c>
      <c r="AV225" t="s">
        <v>2234</v>
      </c>
    </row>
    <row r="226" spans="1:48" x14ac:dyDescent="0.25">
      <c r="A226" s="14">
        <v>2.2900000000000026E-9</v>
      </c>
      <c r="B226" t="s">
        <v>1043</v>
      </c>
      <c r="C226" s="4">
        <v>13</v>
      </c>
      <c r="D226" s="4">
        <v>1</v>
      </c>
      <c r="E226" s="4">
        <v>6</v>
      </c>
      <c r="F226" s="4">
        <v>20</v>
      </c>
      <c r="G226" s="4">
        <v>10.186135292053223</v>
      </c>
      <c r="H226" s="4">
        <v>6.62</v>
      </c>
      <c r="I226" s="34">
        <v>4978.0553982420133</v>
      </c>
      <c r="J226" s="35">
        <v>17.242668473681274</v>
      </c>
      <c r="K226" s="35">
        <v>10.794480470093855</v>
      </c>
      <c r="L226" s="35">
        <v>6.2502279583142668</v>
      </c>
      <c r="M226" s="35">
        <v>4.2524834576400847</v>
      </c>
      <c r="N226" s="4">
        <v>0.30299999999999999</v>
      </c>
      <c r="O226" s="4">
        <v>133.07692307692307</v>
      </c>
      <c r="P226" s="35">
        <v>2.10545313322292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0.53869113402009394</v>
      </c>
      <c r="T226" s="37" t="str">
        <f t="shared" si="104"/>
        <v/>
      </c>
      <c r="U226" s="37" t="str">
        <f t="shared" si="105"/>
        <v/>
      </c>
      <c r="V226" s="37" t="str">
        <f t="shared" si="106"/>
        <v/>
      </c>
      <c r="W226" s="37" t="str">
        <f t="shared" si="107"/>
        <v/>
      </c>
      <c r="X226" s="37">
        <f t="shared" si="108"/>
        <v>-0.47655505003806242</v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1043</v>
      </c>
      <c r="AP226" t="s">
        <v>1241</v>
      </c>
      <c r="AQ226" s="22">
        <v>-0.30474942504559177</v>
      </c>
      <c r="AR226" s="21">
        <v>47.65550500380624</v>
      </c>
      <c r="AS226">
        <v>53.869113173009396</v>
      </c>
      <c r="AT226">
        <v>0.30474942504559177</v>
      </c>
      <c r="AU226">
        <v>-47.65550500380624</v>
      </c>
      <c r="AV226" t="s">
        <v>2235</v>
      </c>
    </row>
    <row r="227" spans="1:48" x14ac:dyDescent="0.25">
      <c r="A227" s="14">
        <v>2.3000000000000028E-9</v>
      </c>
      <c r="B227" t="s">
        <v>866</v>
      </c>
      <c r="C227" s="4">
        <v>4</v>
      </c>
      <c r="D227" s="4">
        <v>0</v>
      </c>
      <c r="E227" s="4">
        <v>3</v>
      </c>
      <c r="F227" s="4">
        <v>7</v>
      </c>
      <c r="G227" s="4">
        <v>30</v>
      </c>
      <c r="H227" s="4">
        <v>27.23</v>
      </c>
      <c r="I227" s="34">
        <v>788.0984004394212</v>
      </c>
      <c r="J227" s="35">
        <v>15.721709006928407</v>
      </c>
      <c r="K227" s="35">
        <v>14.39978847170809</v>
      </c>
      <c r="L227" s="35">
        <v>8.3082392355613166</v>
      </c>
      <c r="M227" s="35">
        <v>7.9873224287804971</v>
      </c>
      <c r="N227" s="4">
        <v>1.732</v>
      </c>
      <c r="O227" s="4">
        <v>8.9308176100628867</v>
      </c>
      <c r="P227" s="35">
        <v>2.9746603011384503</v>
      </c>
      <c r="Q227" s="36" t="str">
        <f t="shared" si="101"/>
        <v xml:space="preserve"> </v>
      </c>
      <c r="R227" s="36" t="str">
        <f t="shared" si="102"/>
        <v xml:space="preserve"> </v>
      </c>
      <c r="S227" s="37">
        <f t="shared" si="103"/>
        <v>0.10172603975868524</v>
      </c>
      <c r="T227" s="37" t="str">
        <f t="shared" si="104"/>
        <v/>
      </c>
      <c r="U227" s="37" t="str">
        <f t="shared" si="105"/>
        <v/>
      </c>
      <c r="V227" s="37" t="str">
        <f t="shared" si="106"/>
        <v/>
      </c>
      <c r="W227" s="37" t="str">
        <f t="shared" si="107"/>
        <v/>
      </c>
      <c r="X227" s="37">
        <f t="shared" si="108"/>
        <v>-0.3042004387783751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866</v>
      </c>
      <c r="AP227" t="s">
        <v>1244</v>
      </c>
      <c r="AQ227" s="22">
        <v>8.5430375883833172</v>
      </c>
      <c r="AR227" s="21">
        <v>30.420043877837511</v>
      </c>
      <c r="AS227">
        <v>10.172603745868525</v>
      </c>
      <c r="AT227">
        <v>-8.5430375883833172</v>
      </c>
      <c r="AU227">
        <v>-30.420043877837511</v>
      </c>
      <c r="AV227" t="s">
        <v>2236</v>
      </c>
    </row>
    <row r="228" spans="1:48" x14ac:dyDescent="0.25">
      <c r="A228" s="14">
        <v>2.310000000000003E-9</v>
      </c>
      <c r="B228" t="s">
        <v>915</v>
      </c>
      <c r="C228" s="4">
        <v>0</v>
      </c>
      <c r="D228" s="4">
        <v>0</v>
      </c>
      <c r="E228" s="4">
        <v>0</v>
      </c>
      <c r="F228" s="4">
        <v>0</v>
      </c>
      <c r="G228" s="4" t="s">
        <v>119</v>
      </c>
      <c r="H228" s="4" t="s">
        <v>119</v>
      </c>
      <c r="I228" s="34" t="s">
        <v>119</v>
      </c>
      <c r="J228" s="35" t="s">
        <v>1234</v>
      </c>
      <c r="K228" s="35" t="s">
        <v>1234</v>
      </c>
      <c r="L228" s="35" t="s">
        <v>1234</v>
      </c>
      <c r="M228" s="35" t="s">
        <v>1234</v>
      </c>
      <c r="N228" s="4">
        <v>1.7250000000000001</v>
      </c>
      <c r="O228" s="4">
        <v>-7.2580645161290329</v>
      </c>
      <c r="P228" s="35" t="s">
        <v>124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 xml:space="preserve"> </v>
      </c>
      <c r="T228" s="37" t="str">
        <f t="shared" si="104"/>
        <v xml:space="preserve"> </v>
      </c>
      <c r="U228" s="37" t="str">
        <f t="shared" si="105"/>
        <v xml:space="preserve"> </v>
      </c>
      <c r="V228" s="37" t="str">
        <f t="shared" si="106"/>
        <v xml:space="preserve"> </v>
      </c>
      <c r="W228" s="37" t="str">
        <f t="shared" si="107"/>
        <v xml:space="preserve"> </v>
      </c>
      <c r="X228" s="37" t="str">
        <f t="shared" si="108"/>
        <v xml:space="preserve"> </v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915</v>
      </c>
      <c r="AP228" t="s">
        <v>1244</v>
      </c>
      <c r="AQ228" s="22" t="e">
        <v>#VALUE!</v>
      </c>
      <c r="AR228" s="21" t="e">
        <v>#VALUE!</v>
      </c>
      <c r="AS228" t="s">
        <v>124</v>
      </c>
      <c r="AT228" t="e">
        <v>#VALUE!</v>
      </c>
      <c r="AU228" t="e">
        <v>#VALUE!</v>
      </c>
      <c r="AV228" t="s">
        <v>2237</v>
      </c>
    </row>
    <row r="229" spans="1:48" x14ac:dyDescent="0.25">
      <c r="A229" s="14"/>
      <c r="C229" s="4"/>
      <c r="D229" s="4"/>
      <c r="E229" s="4"/>
      <c r="F229" s="4"/>
      <c r="G229" s="4"/>
      <c r="H229" s="4"/>
      <c r="I229" s="34"/>
      <c r="J229" s="35"/>
      <c r="K229" s="35"/>
      <c r="L229" s="35"/>
      <c r="M229" s="35"/>
      <c r="N229" s="4"/>
      <c r="O229" s="4"/>
      <c r="P229" s="35"/>
      <c r="Q229" s="36"/>
      <c r="R229" s="36"/>
      <c r="S229" s="37"/>
      <c r="T229" s="37"/>
      <c r="U229" s="37"/>
      <c r="V229" s="37"/>
      <c r="W229" s="37"/>
      <c r="X229" s="37"/>
      <c r="Y229" s="1"/>
      <c r="Z229" s="1"/>
      <c r="AA229" s="1"/>
      <c r="AB229" s="1"/>
      <c r="AC229" s="1"/>
      <c r="AD229" s="1"/>
      <c r="AE229" s="1"/>
      <c r="AF229" s="1"/>
      <c r="AG229" s="38"/>
      <c r="AH229" s="38"/>
      <c r="AI229" s="1"/>
      <c r="AJ229" s="1"/>
      <c r="AK229" s="25"/>
      <c r="AL229" s="25"/>
      <c r="AM229" s="1"/>
      <c r="AN229" s="1"/>
      <c r="AQ229" s="22"/>
      <c r="AR229" s="21"/>
    </row>
    <row r="230" spans="1:48" x14ac:dyDescent="0.25">
      <c r="A230" s="14"/>
      <c r="C230" s="4"/>
      <c r="D230" s="4"/>
      <c r="E230" s="4"/>
      <c r="F230" s="4"/>
      <c r="G230" s="4"/>
      <c r="H230" s="4"/>
      <c r="I230" s="34"/>
      <c r="J230" s="35"/>
      <c r="K230" s="35"/>
      <c r="L230" s="35"/>
      <c r="M230" s="35"/>
      <c r="N230" s="4"/>
      <c r="O230" s="4"/>
      <c r="P230" s="35"/>
      <c r="Q230" s="36"/>
      <c r="R230" s="36"/>
      <c r="S230" s="37"/>
      <c r="T230" s="37"/>
      <c r="U230" s="37"/>
      <c r="V230" s="37"/>
      <c r="W230" s="37"/>
      <c r="X230" s="37"/>
      <c r="Y230" s="1"/>
      <c r="Z230" s="1"/>
      <c r="AA230" s="1"/>
      <c r="AB230" s="1"/>
      <c r="AC230" s="1"/>
      <c r="AD230" s="1"/>
      <c r="AE230" s="1"/>
      <c r="AF230" s="1"/>
      <c r="AG230" s="38"/>
      <c r="AH230" s="38"/>
      <c r="AI230" s="1"/>
      <c r="AJ230" s="1"/>
      <c r="AK230" s="25"/>
      <c r="AL230" s="25"/>
      <c r="AM230" s="1"/>
      <c r="AN230" s="1"/>
      <c r="AQ230" s="22"/>
      <c r="AR230" s="21"/>
    </row>
    <row r="231" spans="1:48" x14ac:dyDescent="0.25">
      <c r="A231" s="14"/>
      <c r="C231" s="4"/>
      <c r="D231" s="4"/>
      <c r="E231" s="4"/>
      <c r="F231" s="4"/>
      <c r="G231" s="4"/>
      <c r="H231" s="4"/>
      <c r="I231" s="34"/>
      <c r="J231" s="35"/>
      <c r="K231" s="35"/>
      <c r="L231" s="35"/>
      <c r="M231" s="35"/>
      <c r="N231" s="4"/>
      <c r="O231" s="4"/>
      <c r="P231" s="35"/>
      <c r="Q231" s="36"/>
      <c r="R231" s="36"/>
      <c r="S231" s="37"/>
      <c r="T231" s="37"/>
      <c r="U231" s="37"/>
      <c r="V231" s="37"/>
      <c r="W231" s="37"/>
      <c r="X231" s="37"/>
      <c r="Y231" s="1"/>
      <c r="Z231" s="1"/>
      <c r="AA231" s="1"/>
      <c r="AB231" s="1"/>
      <c r="AC231" s="1"/>
      <c r="AD231" s="1"/>
      <c r="AE231" s="1"/>
      <c r="AF231" s="1"/>
      <c r="AG231" s="38"/>
      <c r="AH231" s="38"/>
      <c r="AI231" s="1"/>
      <c r="AJ231" s="1"/>
      <c r="AK231" s="25"/>
      <c r="AL231" s="25"/>
      <c r="AM231" s="1"/>
      <c r="AN231" s="1"/>
      <c r="AQ231" s="22"/>
      <c r="AR231" s="21"/>
    </row>
    <row r="232" spans="1:48" x14ac:dyDescent="0.25">
      <c r="A232" s="14"/>
      <c r="C232" s="4"/>
      <c r="D232" s="4"/>
      <c r="E232" s="4"/>
      <c r="F232" s="4"/>
      <c r="G232" s="4"/>
      <c r="H232" s="4"/>
      <c r="I232" s="34"/>
      <c r="J232" s="35"/>
      <c r="K232" s="35"/>
      <c r="L232" s="35"/>
      <c r="M232" s="35"/>
      <c r="N232" s="4"/>
      <c r="O232" s="4"/>
      <c r="P232" s="35"/>
      <c r="Q232" s="36"/>
      <c r="R232" s="36"/>
      <c r="S232" s="37"/>
      <c r="T232" s="37"/>
      <c r="U232" s="37"/>
      <c r="V232" s="37"/>
      <c r="W232" s="37"/>
      <c r="X232" s="37"/>
      <c r="Y232" s="1"/>
      <c r="Z232" s="1"/>
      <c r="AA232" s="1"/>
      <c r="AB232" s="1"/>
      <c r="AC232" s="1"/>
      <c r="AD232" s="1"/>
      <c r="AE232" s="1"/>
      <c r="AF232" s="1"/>
      <c r="AG232" s="38"/>
      <c r="AH232" s="38"/>
      <c r="AI232" s="1"/>
      <c r="AJ232" s="1"/>
      <c r="AK232" s="25"/>
      <c r="AL232" s="25"/>
      <c r="AM232" s="1"/>
      <c r="AN232" s="1"/>
      <c r="AQ232" s="22"/>
      <c r="AR232" s="21"/>
    </row>
    <row r="233" spans="1:48" x14ac:dyDescent="0.25">
      <c r="A233" s="14"/>
      <c r="C233" s="4"/>
      <c r="D233" s="4"/>
      <c r="E233" s="4"/>
      <c r="F233" s="4"/>
      <c r="G233" s="4"/>
      <c r="H233" s="4"/>
      <c r="I233" s="34"/>
      <c r="J233" s="35"/>
      <c r="K233" s="35"/>
      <c r="L233" s="35"/>
      <c r="M233" s="35"/>
      <c r="N233" s="4"/>
      <c r="O233" s="4"/>
      <c r="P233" s="35"/>
      <c r="Q233" s="36"/>
      <c r="R233" s="36"/>
      <c r="S233" s="37"/>
      <c r="T233" s="37"/>
      <c r="U233" s="37"/>
      <c r="V233" s="37"/>
      <c r="W233" s="37"/>
      <c r="X233" s="37"/>
      <c r="Y233" s="1"/>
      <c r="Z233" s="1"/>
      <c r="AA233" s="1"/>
      <c r="AB233" s="1"/>
      <c r="AC233" s="1"/>
      <c r="AD233" s="1"/>
      <c r="AE233" s="1"/>
      <c r="AF233" s="1"/>
      <c r="AG233" s="38"/>
      <c r="AH233" s="38"/>
      <c r="AI233" s="1"/>
      <c r="AJ233" s="1"/>
      <c r="AK233" s="25"/>
      <c r="AL233" s="25"/>
      <c r="AM233" s="1"/>
      <c r="AN233" s="1"/>
      <c r="AQ233" s="22"/>
      <c r="AR233" s="21"/>
    </row>
    <row r="234" spans="1:48" x14ac:dyDescent="0.25">
      <c r="A234" s="14"/>
      <c r="C234" s="4"/>
      <c r="D234" s="4"/>
      <c r="E234" s="4"/>
      <c r="F234" s="4"/>
      <c r="G234" s="4"/>
      <c r="H234" s="4"/>
      <c r="I234" s="34"/>
      <c r="J234" s="35"/>
      <c r="K234" s="35"/>
      <c r="L234" s="35"/>
      <c r="M234" s="35"/>
      <c r="N234" s="4"/>
      <c r="O234" s="4"/>
      <c r="P234" s="35"/>
      <c r="Q234" s="36"/>
      <c r="R234" s="36"/>
      <c r="S234" s="37"/>
      <c r="T234" s="37"/>
      <c r="U234" s="37"/>
      <c r="V234" s="37"/>
      <c r="W234" s="37"/>
      <c r="X234" s="37"/>
      <c r="Y234" s="1"/>
      <c r="Z234" s="1"/>
      <c r="AA234" s="1"/>
      <c r="AB234" s="1"/>
      <c r="AC234" s="1"/>
      <c r="AD234" s="1"/>
      <c r="AE234" s="1"/>
      <c r="AF234" s="1"/>
      <c r="AG234" s="38"/>
      <c r="AH234" s="38"/>
      <c r="AI234" s="1"/>
      <c r="AJ234" s="1"/>
      <c r="AK234" s="25"/>
      <c r="AL234" s="25"/>
      <c r="AM234" s="1"/>
      <c r="AN234" s="1"/>
      <c r="AQ234" s="22"/>
      <c r="AR234" s="21"/>
    </row>
    <row r="235" spans="1:48" x14ac:dyDescent="0.25">
      <c r="A235" s="14"/>
      <c r="C235" s="4"/>
      <c r="D235" s="4"/>
      <c r="E235" s="4"/>
      <c r="F235" s="4"/>
      <c r="G235" s="4"/>
      <c r="H235" s="4"/>
      <c r="I235" s="34"/>
      <c r="J235" s="35"/>
      <c r="K235" s="35"/>
      <c r="L235" s="35"/>
      <c r="M235" s="35"/>
      <c r="N235" s="4"/>
      <c r="O235" s="4"/>
      <c r="P235" s="35"/>
      <c r="Q235" s="36"/>
      <c r="R235" s="36"/>
      <c r="S235" s="37"/>
      <c r="T235" s="37"/>
      <c r="U235" s="37"/>
      <c r="V235" s="37"/>
      <c r="W235" s="37"/>
      <c r="X235" s="37"/>
      <c r="Y235" s="1"/>
      <c r="Z235" s="1"/>
      <c r="AA235" s="1"/>
      <c r="AB235" s="1"/>
      <c r="AC235" s="1"/>
      <c r="AD235" s="1"/>
      <c r="AE235" s="1"/>
      <c r="AF235" s="1"/>
      <c r="AG235" s="38"/>
      <c r="AH235" s="38"/>
      <c r="AI235" s="1"/>
      <c r="AJ235" s="1"/>
      <c r="AK235" s="25"/>
      <c r="AL235" s="25"/>
      <c r="AM235" s="1"/>
      <c r="AN235" s="1"/>
      <c r="AQ235" s="22"/>
      <c r="AR235" s="21"/>
    </row>
    <row r="236" spans="1:48" x14ac:dyDescent="0.25">
      <c r="A236" s="14"/>
      <c r="C236" s="4"/>
      <c r="D236" s="4"/>
      <c r="E236" s="4"/>
      <c r="F236" s="4"/>
      <c r="G236" s="4"/>
      <c r="H236" s="4"/>
      <c r="I236" s="34"/>
      <c r="J236" s="35"/>
      <c r="K236" s="35"/>
      <c r="L236" s="35"/>
      <c r="M236" s="35"/>
      <c r="N236" s="4"/>
      <c r="O236" s="4"/>
      <c r="P236" s="35"/>
      <c r="Q236" s="36"/>
      <c r="R236" s="36"/>
      <c r="S236" s="37"/>
      <c r="T236" s="37"/>
      <c r="U236" s="37"/>
      <c r="V236" s="37"/>
      <c r="W236" s="37"/>
      <c r="X236" s="37"/>
      <c r="Y236" s="1"/>
      <c r="Z236" s="1"/>
      <c r="AA236" s="1"/>
      <c r="AB236" s="1"/>
      <c r="AC236" s="1"/>
      <c r="AD236" s="1"/>
      <c r="AE236" s="1"/>
      <c r="AF236" s="1"/>
      <c r="AG236" s="38"/>
      <c r="AH236" s="38"/>
      <c r="AI236" s="1"/>
      <c r="AJ236" s="1"/>
      <c r="AK236" s="25"/>
      <c r="AL236" s="25"/>
      <c r="AM236" s="1"/>
      <c r="AN236" s="1"/>
      <c r="AQ236" s="22"/>
      <c r="AR236" s="21"/>
    </row>
    <row r="237" spans="1:48" x14ac:dyDescent="0.25">
      <c r="A237" s="14"/>
      <c r="C237" s="4"/>
      <c r="D237" s="4"/>
      <c r="E237" s="4"/>
      <c r="F237" s="4"/>
      <c r="G237" s="4"/>
      <c r="H237" s="4"/>
      <c r="I237" s="34"/>
      <c r="J237" s="35"/>
      <c r="K237" s="35"/>
      <c r="L237" s="35"/>
      <c r="M237" s="35"/>
      <c r="N237" s="4"/>
      <c r="O237" s="4"/>
      <c r="P237" s="35"/>
      <c r="Q237" s="36"/>
      <c r="R237" s="36"/>
      <c r="S237" s="37"/>
      <c r="T237" s="37"/>
      <c r="U237" s="37"/>
      <c r="V237" s="37"/>
      <c r="W237" s="37"/>
      <c r="X237" s="37"/>
      <c r="Y237" s="1"/>
      <c r="Z237" s="1"/>
      <c r="AA237" s="1"/>
      <c r="AB237" s="1"/>
      <c r="AC237" s="1"/>
      <c r="AD237" s="1"/>
      <c r="AE237" s="1"/>
      <c r="AF237" s="1"/>
      <c r="AG237" s="38"/>
      <c r="AH237" s="38"/>
      <c r="AI237" s="1"/>
      <c r="AJ237" s="1"/>
      <c r="AK237" s="25"/>
      <c r="AL237" s="25"/>
      <c r="AM237" s="1"/>
      <c r="AN237" s="1"/>
      <c r="AQ237" s="22"/>
      <c r="AR237" s="21"/>
    </row>
    <row r="238" spans="1:48" x14ac:dyDescent="0.25">
      <c r="A238" s="14"/>
      <c r="C238" s="4"/>
      <c r="D238" s="4"/>
      <c r="E238" s="4"/>
      <c r="F238" s="4"/>
      <c r="G238" s="4"/>
      <c r="H238" s="4"/>
      <c r="I238" s="34"/>
      <c r="J238" s="35"/>
      <c r="K238" s="35"/>
      <c r="L238" s="35"/>
      <c r="M238" s="35"/>
      <c r="N238" s="4"/>
      <c r="O238" s="4"/>
      <c r="P238" s="35"/>
      <c r="Q238" s="36"/>
      <c r="R238" s="36"/>
      <c r="S238" s="37"/>
      <c r="T238" s="37"/>
      <c r="U238" s="37"/>
      <c r="V238" s="37"/>
      <c r="W238" s="37"/>
      <c r="X238" s="37"/>
      <c r="Y238" s="1"/>
      <c r="Z238" s="1"/>
      <c r="AA238" s="1"/>
      <c r="AB238" s="1"/>
      <c r="AC238" s="1"/>
      <c r="AD238" s="1"/>
      <c r="AE238" s="1"/>
      <c r="AF238" s="1"/>
      <c r="AG238" s="38"/>
      <c r="AH238" s="38"/>
      <c r="AI238" s="1"/>
      <c r="AJ238" s="1"/>
      <c r="AK238" s="25"/>
      <c r="AL238" s="25"/>
      <c r="AM238" s="1"/>
      <c r="AN238" s="1"/>
      <c r="AQ238" s="22"/>
      <c r="AR238" s="21"/>
    </row>
    <row r="239" spans="1:48" x14ac:dyDescent="0.25">
      <c r="A239" s="14"/>
      <c r="C239" s="4"/>
      <c r="D239" s="4"/>
      <c r="E239" s="4"/>
      <c r="F239" s="4"/>
      <c r="G239" s="4"/>
      <c r="H239" s="4"/>
      <c r="I239" s="34"/>
      <c r="J239" s="35"/>
      <c r="K239" s="35"/>
      <c r="L239" s="35"/>
      <c r="M239" s="35"/>
      <c r="N239" s="4"/>
      <c r="O239" s="4"/>
      <c r="P239" s="35"/>
      <c r="Q239" s="36"/>
      <c r="R239" s="36"/>
      <c r="S239" s="37"/>
      <c r="T239" s="37"/>
      <c r="U239" s="37"/>
      <c r="V239" s="37"/>
      <c r="W239" s="37"/>
      <c r="X239" s="37"/>
      <c r="Y239" s="1"/>
      <c r="Z239" s="1"/>
      <c r="AA239" s="1"/>
      <c r="AB239" s="1"/>
      <c r="AC239" s="1"/>
      <c r="AD239" s="1"/>
      <c r="AE239" s="1"/>
      <c r="AF239" s="1"/>
      <c r="AG239" s="38"/>
      <c r="AH239" s="38"/>
      <c r="AI239" s="1"/>
      <c r="AJ239" s="1"/>
      <c r="AK239" s="25"/>
      <c r="AL239" s="25"/>
      <c r="AM239" s="1"/>
      <c r="AN239" s="1"/>
      <c r="AQ239" s="22"/>
      <c r="AR239" s="21"/>
    </row>
    <row r="240" spans="1:48" x14ac:dyDescent="0.25">
      <c r="A240" s="14"/>
      <c r="C240" s="4"/>
      <c r="D240" s="4"/>
      <c r="E240" s="4"/>
      <c r="F240" s="4"/>
      <c r="G240" s="4"/>
      <c r="H240" s="4"/>
      <c r="I240" s="34"/>
      <c r="J240" s="35"/>
      <c r="K240" s="35"/>
      <c r="L240" s="35"/>
      <c r="M240" s="35"/>
      <c r="N240" s="4"/>
      <c r="O240" s="4"/>
      <c r="P240" s="35"/>
      <c r="Q240" s="36"/>
      <c r="R240" s="36"/>
      <c r="S240" s="37"/>
      <c r="T240" s="37"/>
      <c r="U240" s="37"/>
      <c r="V240" s="37"/>
      <c r="W240" s="37"/>
      <c r="X240" s="37"/>
      <c r="Y240" s="1"/>
      <c r="Z240" s="1"/>
      <c r="AA240" s="1"/>
      <c r="AB240" s="1"/>
      <c r="AC240" s="1"/>
      <c r="AD240" s="1"/>
      <c r="AE240" s="1"/>
      <c r="AF240" s="1"/>
      <c r="AG240" s="38"/>
      <c r="AH240" s="38"/>
      <c r="AI240" s="1"/>
      <c r="AJ240" s="1"/>
      <c r="AK240" s="25"/>
      <c r="AL240" s="25"/>
      <c r="AM240" s="1"/>
      <c r="AN240" s="1"/>
      <c r="AQ240" s="22"/>
      <c r="AR240" s="21"/>
    </row>
    <row r="241" spans="1:44" x14ac:dyDescent="0.25">
      <c r="A241" s="14"/>
      <c r="C241" s="4"/>
      <c r="D241" s="4"/>
      <c r="E241" s="4"/>
      <c r="F241" s="4"/>
      <c r="G241" s="4"/>
      <c r="H241" s="4"/>
      <c r="I241" s="34"/>
      <c r="J241" s="35"/>
      <c r="K241" s="35"/>
      <c r="L241" s="35"/>
      <c r="M241" s="35"/>
      <c r="N241" s="4"/>
      <c r="O241" s="4"/>
      <c r="P241" s="35"/>
      <c r="Q241" s="36"/>
      <c r="R241" s="36"/>
      <c r="S241" s="37"/>
      <c r="T241" s="37"/>
      <c r="U241" s="37"/>
      <c r="V241" s="37"/>
      <c r="W241" s="37"/>
      <c r="X241" s="37"/>
      <c r="Y241" s="1"/>
      <c r="Z241" s="1"/>
      <c r="AA241" s="1"/>
      <c r="AB241" s="1"/>
      <c r="AC241" s="1"/>
      <c r="AD241" s="1"/>
      <c r="AE241" s="1"/>
      <c r="AF241" s="1"/>
      <c r="AG241" s="38"/>
      <c r="AH241" s="38"/>
      <c r="AI241" s="1"/>
      <c r="AJ241" s="1"/>
      <c r="AK241" s="25"/>
      <c r="AL241" s="25"/>
      <c r="AM241" s="1"/>
      <c r="AN241" s="1"/>
      <c r="AQ241" s="22"/>
      <c r="AR241" s="21"/>
    </row>
    <row r="242" spans="1:44" x14ac:dyDescent="0.25">
      <c r="A242" s="14"/>
      <c r="C242" s="4"/>
      <c r="D242" s="4"/>
      <c r="E242" s="4"/>
      <c r="F242" s="4"/>
      <c r="G242" s="4"/>
      <c r="H242" s="4"/>
      <c r="I242" s="34"/>
      <c r="J242" s="35"/>
      <c r="K242" s="35"/>
      <c r="L242" s="35"/>
      <c r="M242" s="35"/>
      <c r="N242" s="4"/>
      <c r="O242" s="4"/>
      <c r="P242" s="35"/>
      <c r="Q242" s="36"/>
      <c r="R242" s="36"/>
      <c r="S242" s="37"/>
      <c r="T242" s="37"/>
      <c r="U242" s="37"/>
      <c r="V242" s="37"/>
      <c r="W242" s="37"/>
      <c r="X242" s="37"/>
      <c r="Y242" s="1"/>
      <c r="Z242" s="1"/>
      <c r="AA242" s="1"/>
      <c r="AB242" s="1"/>
      <c r="AC242" s="1"/>
      <c r="AD242" s="1"/>
      <c r="AE242" s="1"/>
      <c r="AF242" s="1"/>
      <c r="AG242" s="38"/>
      <c r="AH242" s="38"/>
      <c r="AI242" s="1"/>
      <c r="AJ242" s="1"/>
      <c r="AK242" s="25"/>
      <c r="AL242" s="25"/>
      <c r="AM242" s="1"/>
      <c r="AN242" s="1"/>
      <c r="AQ242" s="22"/>
      <c r="AR242" s="21"/>
    </row>
    <row r="243" spans="1:44" x14ac:dyDescent="0.25">
      <c r="A243" s="14"/>
      <c r="C243" s="4"/>
      <c r="D243" s="4"/>
      <c r="E243" s="4"/>
      <c r="F243" s="4"/>
      <c r="G243" s="4"/>
      <c r="H243" s="4"/>
      <c r="I243" s="34"/>
      <c r="J243" s="35"/>
      <c r="K243" s="35"/>
      <c r="L243" s="35"/>
      <c r="M243" s="35"/>
      <c r="N243" s="4"/>
      <c r="O243" s="4"/>
      <c r="P243" s="35"/>
      <c r="Q243" s="36"/>
      <c r="R243" s="36"/>
      <c r="S243" s="37"/>
      <c r="T243" s="37"/>
      <c r="U243" s="37"/>
      <c r="V243" s="37"/>
      <c r="W243" s="37"/>
      <c r="X243" s="37"/>
      <c r="Y243" s="1"/>
      <c r="Z243" s="1"/>
      <c r="AA243" s="1"/>
      <c r="AB243" s="1"/>
      <c r="AC243" s="1"/>
      <c r="AD243" s="1"/>
      <c r="AE243" s="1"/>
      <c r="AF243" s="1"/>
      <c r="AG243" s="38"/>
      <c r="AH243" s="38"/>
      <c r="AI243" s="1"/>
      <c r="AJ243" s="1"/>
      <c r="AK243" s="25"/>
      <c r="AL243" s="25"/>
      <c r="AM243" s="1"/>
      <c r="AN243" s="1"/>
      <c r="AQ243" s="22"/>
      <c r="AR243" s="21"/>
    </row>
    <row r="244" spans="1:44" x14ac:dyDescent="0.25">
      <c r="A244" s="14"/>
      <c r="C244" s="4"/>
      <c r="D244" s="4"/>
      <c r="E244" s="4"/>
      <c r="F244" s="4"/>
      <c r="G244" s="4"/>
      <c r="H244" s="4"/>
      <c r="I244" s="34"/>
      <c r="J244" s="35"/>
      <c r="K244" s="35"/>
      <c r="L244" s="35"/>
      <c r="M244" s="35"/>
      <c r="N244" s="4"/>
      <c r="O244" s="4"/>
      <c r="P244" s="35"/>
      <c r="Q244" s="36"/>
      <c r="R244" s="36"/>
      <c r="S244" s="37"/>
      <c r="T244" s="37"/>
      <c r="U244" s="37"/>
      <c r="V244" s="37"/>
      <c r="W244" s="37"/>
      <c r="X244" s="37"/>
      <c r="Y244" s="1"/>
      <c r="Z244" s="1"/>
      <c r="AA244" s="1"/>
      <c r="AB244" s="1"/>
      <c r="AC244" s="1"/>
      <c r="AD244" s="1"/>
      <c r="AE244" s="1"/>
      <c r="AF244" s="1"/>
      <c r="AG244" s="38"/>
      <c r="AH244" s="38"/>
      <c r="AI244" s="1"/>
      <c r="AJ244" s="1"/>
      <c r="AK244" s="25"/>
      <c r="AL244" s="25"/>
      <c r="AM244" s="1"/>
      <c r="AN244" s="1"/>
      <c r="AQ244" s="22"/>
      <c r="AR244" s="21"/>
    </row>
    <row r="245" spans="1:44" x14ac:dyDescent="0.25">
      <c r="A245" s="14"/>
      <c r="C245" s="4"/>
      <c r="D245" s="4"/>
      <c r="E245" s="4"/>
      <c r="F245" s="4"/>
      <c r="G245" s="4"/>
      <c r="H245" s="4"/>
      <c r="I245" s="34"/>
      <c r="J245" s="35"/>
      <c r="K245" s="35"/>
      <c r="L245" s="35"/>
      <c r="M245" s="35"/>
      <c r="N245" s="4"/>
      <c r="O245" s="4"/>
      <c r="P245" s="35"/>
      <c r="Q245" s="36"/>
      <c r="R245" s="36"/>
      <c r="S245" s="37"/>
      <c r="T245" s="37"/>
      <c r="U245" s="37"/>
      <c r="V245" s="37"/>
      <c r="W245" s="37"/>
      <c r="X245" s="37"/>
      <c r="Y245" s="1"/>
      <c r="Z245" s="1"/>
      <c r="AA245" s="1"/>
      <c r="AB245" s="1"/>
      <c r="AC245" s="1"/>
      <c r="AD245" s="1"/>
      <c r="AE245" s="1"/>
      <c r="AF245" s="1"/>
      <c r="AG245" s="38"/>
      <c r="AH245" s="38"/>
      <c r="AI245" s="1"/>
      <c r="AJ245" s="1"/>
      <c r="AK245" s="25"/>
      <c r="AL245" s="25"/>
      <c r="AM245" s="1"/>
      <c r="AN245" s="1"/>
      <c r="AQ245" s="22"/>
      <c r="AR245" s="21"/>
    </row>
    <row r="246" spans="1:44" x14ac:dyDescent="0.25">
      <c r="A246" s="14"/>
      <c r="C246" s="4"/>
      <c r="D246" s="4"/>
      <c r="E246" s="4"/>
      <c r="F246" s="4"/>
      <c r="G246" s="4"/>
      <c r="H246" s="4"/>
      <c r="I246" s="34"/>
      <c r="J246" s="35"/>
      <c r="K246" s="35"/>
      <c r="L246" s="35"/>
      <c r="M246" s="35"/>
      <c r="N246" s="4"/>
      <c r="O246" s="4"/>
      <c r="P246" s="35"/>
      <c r="Q246" s="36"/>
      <c r="R246" s="36"/>
      <c r="S246" s="37"/>
      <c r="T246" s="37"/>
      <c r="U246" s="37"/>
      <c r="V246" s="37"/>
      <c r="W246" s="37"/>
      <c r="X246" s="37"/>
      <c r="Y246" s="1"/>
      <c r="Z246" s="1"/>
      <c r="AA246" s="1"/>
      <c r="AB246" s="1"/>
      <c r="AC246" s="1"/>
      <c r="AD246" s="1"/>
      <c r="AE246" s="1"/>
      <c r="AF246" s="1"/>
      <c r="AG246" s="38"/>
      <c r="AH246" s="38"/>
      <c r="AI246" s="1"/>
      <c r="AJ246" s="1"/>
      <c r="AK246" s="25"/>
      <c r="AL246" s="25"/>
      <c r="AM246" s="1"/>
      <c r="AN246" s="1"/>
      <c r="AQ246" s="22"/>
      <c r="AR246" s="21"/>
    </row>
    <row r="247" spans="1:44" x14ac:dyDescent="0.25">
      <c r="A247" s="14"/>
      <c r="C247" s="4"/>
      <c r="D247" s="4"/>
      <c r="E247" s="4"/>
      <c r="F247" s="4"/>
      <c r="G247" s="4"/>
      <c r="H247" s="4"/>
      <c r="I247" s="34"/>
      <c r="J247" s="35"/>
      <c r="K247" s="35"/>
      <c r="L247" s="35"/>
      <c r="M247" s="35"/>
      <c r="N247" s="4"/>
      <c r="O247" s="4"/>
      <c r="P247" s="35"/>
      <c r="Q247" s="36"/>
      <c r="R247" s="36"/>
      <c r="S247" s="37"/>
      <c r="T247" s="37"/>
      <c r="U247" s="37"/>
      <c r="V247" s="37"/>
      <c r="W247" s="37"/>
      <c r="X247" s="37"/>
      <c r="Y247" s="1"/>
      <c r="Z247" s="1"/>
      <c r="AA247" s="1"/>
      <c r="AB247" s="1"/>
      <c r="AC247" s="1"/>
      <c r="AD247" s="1"/>
      <c r="AE247" s="1"/>
      <c r="AF247" s="1"/>
      <c r="AG247" s="38"/>
      <c r="AH247" s="38"/>
      <c r="AI247" s="1"/>
      <c r="AJ247" s="1"/>
      <c r="AK247" s="25"/>
      <c r="AL247" s="25"/>
      <c r="AM247" s="1"/>
      <c r="AN247" s="1"/>
      <c r="AQ247" s="22"/>
      <c r="AR247" s="21"/>
    </row>
    <row r="248" spans="1:44" x14ac:dyDescent="0.25">
      <c r="A248" s="14"/>
      <c r="C248" s="4"/>
      <c r="D248" s="4"/>
      <c r="E248" s="4"/>
      <c r="F248" s="4"/>
      <c r="G248" s="4"/>
      <c r="H248" s="4"/>
      <c r="I248" s="34"/>
      <c r="J248" s="35"/>
      <c r="K248" s="35"/>
      <c r="L248" s="35"/>
      <c r="M248" s="35"/>
      <c r="N248" s="4"/>
      <c r="O248" s="4"/>
      <c r="P248" s="35"/>
      <c r="Q248" s="36"/>
      <c r="R248" s="36"/>
      <c r="S248" s="37"/>
      <c r="T248" s="37"/>
      <c r="U248" s="37"/>
      <c r="V248" s="37"/>
      <c r="W248" s="37"/>
      <c r="X248" s="37"/>
      <c r="Y248" s="1"/>
      <c r="Z248" s="1"/>
      <c r="AA248" s="1"/>
      <c r="AB248" s="1"/>
      <c r="AC248" s="1"/>
      <c r="AD248" s="1"/>
      <c r="AE248" s="1"/>
      <c r="AF248" s="1"/>
      <c r="AG248" s="38"/>
      <c r="AH248" s="38"/>
      <c r="AI248" s="1"/>
      <c r="AJ248" s="1"/>
      <c r="AK248" s="25"/>
      <c r="AL248" s="25"/>
      <c r="AM248" s="1"/>
      <c r="AN248" s="1"/>
      <c r="AQ248" s="22"/>
      <c r="AR248" s="21"/>
    </row>
    <row r="249" spans="1:44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4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4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4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4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4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4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4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234"/>
  <sheetViews>
    <sheetView zoomScale="70" zoomScaleNormal="70" workbookViewId="0">
      <pane xSplit="1" ySplit="2" topLeftCell="H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4" x14ac:dyDescent="0.2">
      <c r="B1" s="19"/>
    </row>
    <row r="3" spans="1:14" ht="18" x14ac:dyDescent="0.25">
      <c r="B3" s="16" t="s">
        <v>15</v>
      </c>
    </row>
    <row r="4" spans="1:14" ht="15" x14ac:dyDescent="0.2">
      <c r="B4" s="17" t="s">
        <v>106</v>
      </c>
      <c r="C4" s="15" t="s">
        <v>120</v>
      </c>
      <c r="D4" s="15" t="s">
        <v>139</v>
      </c>
      <c r="E4" s="15" t="s">
        <v>120</v>
      </c>
      <c r="F4" s="15" t="s">
        <v>139</v>
      </c>
      <c r="G4" s="20" t="s">
        <v>140</v>
      </c>
      <c r="I4" s="15" t="s">
        <v>758</v>
      </c>
      <c r="J4" s="15">
        <f>Sonuc!X1</f>
        <v>3</v>
      </c>
      <c r="L4" s="102" t="str">
        <f ca="1">CONCATENATE(L6," ",L7,"",L8,"",L9," ",L10,": ",L12,"-",M12,", ",L13,"-",M13,", ",L14,"-",M14,", ",L15,"-",M15,", ",L16,"-",M16,"."," ",L24,".")</f>
        <v>Almanya piyasası için raporumuzdaki "Piyasanın Medyan Hedef Fiyatına Göre " yatırım teması ile şirketleri incelediğimizde,  piyasa konsensus tahmini hedef fiyatlarla hesaplanan, getiri potansiyeli, belirtilen kriterlere uyan 5 tanesi: ALV GY Equity-Allianz SE, BAYN GY Equity-Bayer AG, DB1 GY Equity-Deutsche Boerse AG, DTE GY Equity-Deutsche Telekom AG, EOAN GY Equity-E.ON SE. 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geçebilirsiniz.</v>
      </c>
      <c r="M4" s="102"/>
      <c r="N4" s="102"/>
    </row>
    <row r="5" spans="1:14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FRE GY Equity</v>
      </c>
      <c r="C5" s="15">
        <f>COUNTIF($B$5:$B$40,"&lt;="&amp;B5)</f>
        <v>7</v>
      </c>
      <c r="D5" s="15" t="str">
        <f>B5</f>
        <v>FRE GY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ALV GY Equity</v>
      </c>
      <c r="I5" s="15" t="str">
        <f>(VLOOKUP(A5,'X1'!$AC:$AO,13,FALSE))</f>
        <v>TCELL TI Equity</v>
      </c>
      <c r="L5" s="102">
        <v>6</v>
      </c>
      <c r="M5" s="102"/>
      <c r="N5" s="102"/>
    </row>
    <row r="6" spans="1:14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DTE GY Equity</v>
      </c>
      <c r="C6" s="15">
        <f t="shared" ref="C6:C40" si="0">COUNTIF($B$5:$B$40,"&lt;="&amp;B6)</f>
        <v>4</v>
      </c>
      <c r="D6" s="15" t="str">
        <f t="shared" ref="D6:D40" si="1">B6</f>
        <v>DTE GY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BAYN GY Equity</v>
      </c>
      <c r="I6" s="15" t="str">
        <f>(VLOOKUP(A5,'X2'!$AC:$AO,13,FALSE))</f>
        <v>FOX UW Equity</v>
      </c>
      <c r="L6" s="102" t="str">
        <f>Sonuc!K2</f>
        <v>Almanya</v>
      </c>
      <c r="M6" s="102"/>
      <c r="N6" s="102"/>
    </row>
    <row r="7" spans="1:14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EOAN GY Equity</v>
      </c>
      <c r="C7" s="15">
        <f t="shared" si="0"/>
        <v>5</v>
      </c>
      <c r="D7" s="15" t="str">
        <f t="shared" si="1"/>
        <v>EOAN GY Equity</v>
      </c>
      <c r="E7" s="15">
        <f t="shared" ref="E7:E40" si="4">E6+1</f>
        <v>3</v>
      </c>
      <c r="F7" s="15" t="str">
        <f t="shared" si="2"/>
        <v>DB1 GY Equity</v>
      </c>
      <c r="I7" s="15" t="str">
        <f>(VLOOKUP(A5,'X3'!$AC:$AO,13,FALSE))</f>
        <v>FRE GY Equity</v>
      </c>
      <c r="L7" s="102" t="s">
        <v>1133</v>
      </c>
      <c r="M7" s="102"/>
      <c r="N7" s="102"/>
    </row>
    <row r="8" spans="1:14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FME GY Equity</v>
      </c>
      <c r="C8" s="15">
        <f>COUNTIF($B$5:$B$40,"&lt;="&amp;B8)</f>
        <v>6</v>
      </c>
      <c r="D8" s="15" t="str">
        <f t="shared" si="1"/>
        <v>FME GY Equity</v>
      </c>
      <c r="E8" s="15">
        <f t="shared" si="4"/>
        <v>4</v>
      </c>
      <c r="F8" s="15" t="str">
        <f t="shared" si="2"/>
        <v>DTE GY Equity</v>
      </c>
      <c r="I8" s="15" t="str">
        <f>(VLOOKUP(A5,'X4'!$AC:$AO,13,FALSE))</f>
        <v>ORA FP Equity</v>
      </c>
      <c r="L8" s="102" t="str">
        <f>Sonuc!N2</f>
        <v xml:space="preserve">Piyasanın Medyan Hedef Fiyatına Göre </v>
      </c>
      <c r="M8" s="102"/>
      <c r="N8" s="102"/>
    </row>
    <row r="9" spans="1:14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SAP GY Equity</v>
      </c>
      <c r="C9" s="15">
        <f t="shared" si="0"/>
        <v>10</v>
      </c>
      <c r="D9" s="15" t="str">
        <f t="shared" si="1"/>
        <v>SAP GY Equity</v>
      </c>
      <c r="E9" s="15">
        <f t="shared" si="4"/>
        <v>5</v>
      </c>
      <c r="F9" s="15" t="str">
        <f t="shared" si="2"/>
        <v>EOAN GY Equity</v>
      </c>
      <c r="I9" s="15" t="str">
        <f>(VLOOKUP(A5,'X5'!$AC:$AO,13,FALSE))</f>
        <v>JET LN Equity</v>
      </c>
      <c r="L9" s="102" t="s">
        <v>1130</v>
      </c>
      <c r="M9" s="102"/>
      <c r="N9" s="102"/>
    </row>
    <row r="10" spans="1:14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VNA GY Equity</v>
      </c>
      <c r="C10" s="15">
        <f t="shared" si="0"/>
        <v>11</v>
      </c>
      <c r="D10" s="15" t="str">
        <f t="shared" si="1"/>
        <v>VNA GY Equity</v>
      </c>
      <c r="E10" s="15">
        <f t="shared" si="4"/>
        <v>6</v>
      </c>
      <c r="F10" s="15" t="str">
        <f t="shared" si="2"/>
        <v>FME GY Equity</v>
      </c>
      <c r="I10" s="15" t="str">
        <f>(VLOOKUP(A5,'X6'!$AC:$AO,13,FALSE))</f>
        <v>NG CT Equity</v>
      </c>
      <c r="L10" s="102" t="str">
        <f>(IF(L8=L26,L18,(IF(L8=L27,L19,(IF(L8=L28,L20,(IF(L8=L29,L21,(IF(L8=L30,L22,(IF(L8=L31,L23,"G"))))))))))))</f>
        <v>piyasa konsensus tahmini hedef fiyatlarla hesaplanan, getiri potansiyeli, belirtilen kriterlere uyan 5 tanesi</v>
      </c>
      <c r="M10" s="102"/>
      <c r="N10" s="102"/>
    </row>
    <row r="11" spans="1:14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MUV2 GY Equity</v>
      </c>
      <c r="C11" s="15">
        <f t="shared" si="0"/>
        <v>9</v>
      </c>
      <c r="D11" s="15" t="str">
        <f t="shared" si="1"/>
        <v>MUV2 GY Equity</v>
      </c>
      <c r="E11" s="15">
        <f t="shared" si="4"/>
        <v>7</v>
      </c>
      <c r="F11" s="15" t="str">
        <f t="shared" si="2"/>
        <v>FRE GY Equity</v>
      </c>
      <c r="L11" s="102"/>
      <c r="M11" s="102"/>
      <c r="N11" s="102"/>
    </row>
    <row r="12" spans="1:14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LIN GY Equity</v>
      </c>
      <c r="C12" s="15">
        <f t="shared" si="0"/>
        <v>8</v>
      </c>
      <c r="D12" s="15" t="str">
        <f t="shared" si="1"/>
        <v>LIN GY Equity</v>
      </c>
      <c r="E12" s="15">
        <f t="shared" si="4"/>
        <v>8</v>
      </c>
      <c r="F12" s="15" t="str">
        <f t="shared" si="2"/>
        <v>LIN GY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FRE GY Equity</v>
      </c>
      <c r="L12" s="102" t="str">
        <f>Sonuc!B4</f>
        <v>ALV GY Equity</v>
      </c>
      <c r="M12" s="102" t="str">
        <f ca="1">VLOOKUP(L12,Sonuc!$B$47:$S$553,2,FALSE)</f>
        <v>Allianz SE</v>
      </c>
      <c r="N12" s="102"/>
    </row>
    <row r="13" spans="1:14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DB1 GY Equity</v>
      </c>
      <c r="C13" s="15">
        <f t="shared" si="0"/>
        <v>3</v>
      </c>
      <c r="D13" s="15" t="str">
        <f t="shared" si="1"/>
        <v>DB1 GY Equity</v>
      </c>
      <c r="E13" s="15">
        <f t="shared" si="4"/>
        <v>9</v>
      </c>
      <c r="F13" s="15" t="str">
        <f t="shared" si="2"/>
        <v>MUV2 GY Equity</v>
      </c>
      <c r="L13" s="102" t="str">
        <f>Sonuc!E4</f>
        <v>BAYN GY Equity</v>
      </c>
      <c r="M13" s="102" t="str">
        <f ca="1">VLOOKUP(L13,Sonuc!$B$47:$S$553,2,FALSE)</f>
        <v>Bayer AG</v>
      </c>
      <c r="N13" s="102"/>
    </row>
    <row r="14" spans="1:14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BAYN GY Equity</v>
      </c>
      <c r="C14" s="15">
        <f t="shared" si="0"/>
        <v>2</v>
      </c>
      <c r="D14" s="15" t="str">
        <f t="shared" si="1"/>
        <v>BAYN GY Equity</v>
      </c>
      <c r="E14" s="15">
        <f t="shared" si="4"/>
        <v>10</v>
      </c>
      <c r="F14" s="15" t="str">
        <f t="shared" si="2"/>
        <v>SAP GY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NG CT Equity</v>
      </c>
      <c r="L14" s="102" t="str">
        <f>Sonuc!H4</f>
        <v>DB1 GY Equity</v>
      </c>
      <c r="M14" s="102" t="str">
        <f ca="1">VLOOKUP(L14,Sonuc!$B$47:$S$553,2,FALSE)</f>
        <v>Deutsche Boerse AG</v>
      </c>
      <c r="N14" s="102"/>
    </row>
    <row r="15" spans="1:14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ALV GY Equity</v>
      </c>
      <c r="C15" s="15">
        <f t="shared" si="0"/>
        <v>1</v>
      </c>
      <c r="D15" s="15" t="str">
        <f t="shared" si="1"/>
        <v>ALV GY Equity</v>
      </c>
      <c r="E15" s="15">
        <f t="shared" si="4"/>
        <v>11</v>
      </c>
      <c r="F15" s="15" t="str">
        <f t="shared" si="2"/>
        <v>VNA GY Equity</v>
      </c>
      <c r="L15" s="102" t="str">
        <f>Sonuc!K4</f>
        <v>DTE GY Equity</v>
      </c>
      <c r="M15" s="102" t="str">
        <f ca="1">VLOOKUP(L15,Sonuc!$B$47:$S$553,2,FALSE)</f>
        <v>Deutsche Telekom AG</v>
      </c>
      <c r="N15" s="102"/>
    </row>
    <row r="16" spans="1:14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ZZZZZZZ</v>
      </c>
      <c r="C16" s="15">
        <f t="shared" si="0"/>
        <v>36</v>
      </c>
      <c r="D16" s="15" t="str">
        <f t="shared" si="1"/>
        <v>ZZZZZZZ</v>
      </c>
      <c r="E16" s="15">
        <f t="shared" si="4"/>
        <v>12</v>
      </c>
      <c r="F16" s="15" t="str">
        <f t="shared" si="2"/>
        <v/>
      </c>
      <c r="L16" s="102" t="str">
        <f>Sonuc!N4</f>
        <v>EOAN GY Equity</v>
      </c>
      <c r="M16" s="102" t="str">
        <f ca="1">VLOOKUP(L16,Sonuc!$B$47:$S$553,2,FALSE)</f>
        <v>E.ON SE</v>
      </c>
      <c r="N16" s="102"/>
    </row>
    <row r="17" spans="1:14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ZZZZZZZ</v>
      </c>
      <c r="C17" s="15">
        <f t="shared" si="0"/>
        <v>36</v>
      </c>
      <c r="D17" s="15" t="str">
        <f t="shared" si="1"/>
        <v>ZZZZZZZ</v>
      </c>
      <c r="E17" s="15">
        <f t="shared" si="4"/>
        <v>13</v>
      </c>
      <c r="F17" s="15" t="str">
        <f t="shared" si="2"/>
        <v/>
      </c>
      <c r="L17" s="102"/>
      <c r="M17" s="102"/>
      <c r="N17" s="102"/>
    </row>
    <row r="18" spans="1:14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ZZZZZZZ</v>
      </c>
      <c r="C18" s="15">
        <f t="shared" si="0"/>
        <v>36</v>
      </c>
      <c r="D18" s="15" t="str">
        <f t="shared" si="1"/>
        <v>ZZZZZZZ</v>
      </c>
      <c r="E18" s="15">
        <f t="shared" si="4"/>
        <v>14</v>
      </c>
      <c r="F18" s="15" t="str">
        <f t="shared" si="2"/>
        <v/>
      </c>
      <c r="L18" s="102" t="s">
        <v>1145</v>
      </c>
      <c r="M18" s="102"/>
      <c r="N18" s="102"/>
    </row>
    <row r="19" spans="1:14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ZZZZZZZ</v>
      </c>
      <c r="C19" s="15">
        <f t="shared" si="0"/>
        <v>36</v>
      </c>
      <c r="D19" s="15" t="str">
        <f t="shared" si="1"/>
        <v>ZZZZZZZ</v>
      </c>
      <c r="E19" s="15">
        <f t="shared" si="4"/>
        <v>15</v>
      </c>
      <c r="F19" s="15" t="str">
        <f t="shared" si="2"/>
        <v/>
      </c>
      <c r="L19" s="102" t="s">
        <v>1131</v>
      </c>
      <c r="M19" s="102"/>
      <c r="N19" s="102"/>
    </row>
    <row r="20" spans="1:14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ZZZZZZZ</v>
      </c>
      <c r="C20" s="15">
        <f t="shared" si="0"/>
        <v>36</v>
      </c>
      <c r="D20" s="15" t="str">
        <f t="shared" si="1"/>
        <v>ZZZZZZZ</v>
      </c>
      <c r="E20" s="15">
        <f t="shared" si="4"/>
        <v>16</v>
      </c>
      <c r="F20" s="15" t="str">
        <f t="shared" si="2"/>
        <v/>
      </c>
      <c r="L20" s="102" t="s">
        <v>1132</v>
      </c>
      <c r="M20" s="102"/>
      <c r="N20" s="102"/>
    </row>
    <row r="21" spans="1:14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ZZZZZZZ</v>
      </c>
      <c r="C21" s="15">
        <f t="shared" si="0"/>
        <v>36</v>
      </c>
      <c r="D21" s="15" t="str">
        <f t="shared" si="1"/>
        <v>ZZZZZZZ</v>
      </c>
      <c r="E21" s="15">
        <f t="shared" si="4"/>
        <v>17</v>
      </c>
      <c r="F21" s="15" t="str">
        <f t="shared" si="2"/>
        <v/>
      </c>
      <c r="L21" s="102" t="s">
        <v>1134</v>
      </c>
      <c r="M21" s="102"/>
      <c r="N21" s="102"/>
    </row>
    <row r="22" spans="1:14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ZZZZZZZ</v>
      </c>
      <c r="C22" s="15">
        <f t="shared" si="0"/>
        <v>36</v>
      </c>
      <c r="D22" s="15" t="str">
        <f t="shared" si="1"/>
        <v>ZZZZZZZ</v>
      </c>
      <c r="E22" s="15">
        <f t="shared" si="4"/>
        <v>18</v>
      </c>
      <c r="F22" s="15" t="str">
        <f t="shared" si="2"/>
        <v/>
      </c>
      <c r="L22" s="102" t="s">
        <v>1135</v>
      </c>
      <c r="M22" s="102"/>
      <c r="N22" s="102"/>
    </row>
    <row r="23" spans="1:14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  <c r="L23" s="102" t="s">
        <v>1144</v>
      </c>
      <c r="M23" s="102"/>
      <c r="N23" s="102"/>
    </row>
    <row r="24" spans="1:14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  <c r="L24" s="102" t="s">
        <v>1232</v>
      </c>
      <c r="M24" s="102"/>
      <c r="N24" s="102"/>
    </row>
    <row r="25" spans="1:14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  <c r="M25" s="102"/>
      <c r="N25" s="102"/>
    </row>
    <row r="26" spans="1:14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  <c r="L26" s="102" t="s">
        <v>15</v>
      </c>
      <c r="M26" s="102"/>
      <c r="N26" s="102"/>
    </row>
    <row r="27" spans="1:14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  <c r="L27" s="102" t="s">
        <v>16</v>
      </c>
      <c r="M27" s="102"/>
      <c r="N27" s="102"/>
    </row>
    <row r="28" spans="1:14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  <c r="L28" s="102" t="s">
        <v>17</v>
      </c>
      <c r="M28" s="102"/>
      <c r="N28" s="102"/>
    </row>
    <row r="29" spans="1:14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  <c r="L29" s="102" t="s">
        <v>18</v>
      </c>
      <c r="M29" s="102"/>
      <c r="N29" s="102"/>
    </row>
    <row r="30" spans="1:14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  <c r="L30" s="102" t="s">
        <v>19</v>
      </c>
      <c r="M30" s="102"/>
      <c r="N30" s="102"/>
    </row>
    <row r="31" spans="1:14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  <c r="L31" s="102" t="s">
        <v>118</v>
      </c>
    </row>
    <row r="32" spans="1:14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106</v>
      </c>
      <c r="C44" s="15" t="s">
        <v>120</v>
      </c>
      <c r="D44" s="15" t="s">
        <v>139</v>
      </c>
      <c r="E44" s="15" t="s">
        <v>120</v>
      </c>
      <c r="F44" s="15" t="s">
        <v>139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FRE GY Equity</v>
      </c>
      <c r="C45" s="15">
        <f>COUNTIF($B$45:$B$80,"&lt;="&amp;B45)</f>
        <v>5</v>
      </c>
      <c r="D45" s="15" t="str">
        <f>B45</f>
        <v>FRE GY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DHER GY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DHER GY Equity</v>
      </c>
      <c r="C46" s="15">
        <f t="shared" ref="C46:C80" si="6">COUNTIF($B$45:$B$80,"&lt;="&amp;B46)</f>
        <v>1</v>
      </c>
      <c r="D46" s="15" t="str">
        <f>B46</f>
        <v>DHER GY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DPW GY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DTE GY Equity</v>
      </c>
      <c r="C47" s="15">
        <f t="shared" si="6"/>
        <v>3</v>
      </c>
      <c r="D47" s="15" t="str">
        <f t="shared" ref="D47:D80" si="8">B47</f>
        <v>DTE GY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DTE GY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DPW GY Equity</v>
      </c>
      <c r="C48" s="15">
        <f t="shared" si="6"/>
        <v>2</v>
      </c>
      <c r="D48" s="15" t="str">
        <f t="shared" si="8"/>
        <v>DPW GY Equity</v>
      </c>
      <c r="E48" s="15">
        <f t="shared" si="9"/>
        <v>4</v>
      </c>
      <c r="F48" s="15" t="str">
        <f t="shared" si="10"/>
        <v>FME GY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RWE GY Equity</v>
      </c>
      <c r="C49" s="15">
        <f t="shared" si="6"/>
        <v>6</v>
      </c>
      <c r="D49" s="15" t="str">
        <f t="shared" si="8"/>
        <v>RWE GY Equity</v>
      </c>
      <c r="E49" s="15">
        <f t="shared" si="9"/>
        <v>5</v>
      </c>
      <c r="F49" s="15" t="str">
        <f t="shared" si="10"/>
        <v>FRE GY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FME GY Equity</v>
      </c>
      <c r="C50" s="15">
        <f t="shared" si="6"/>
        <v>4</v>
      </c>
      <c r="D50" s="15" t="str">
        <f t="shared" si="8"/>
        <v>FME GY Equity</v>
      </c>
      <c r="E50" s="15">
        <f t="shared" si="9"/>
        <v>6</v>
      </c>
      <c r="F50" s="15" t="str">
        <f t="shared" si="10"/>
        <v>RWE GY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VNA GY Equity</v>
      </c>
      <c r="C51" s="15">
        <f t="shared" si="6"/>
        <v>7</v>
      </c>
      <c r="D51" s="15" t="str">
        <f t="shared" si="8"/>
        <v>VNA GY Equity</v>
      </c>
      <c r="E51" s="15">
        <f t="shared" si="9"/>
        <v>7</v>
      </c>
      <c r="F51" s="15" t="str">
        <f t="shared" si="10"/>
        <v>VNA GY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ZZZZZZZ</v>
      </c>
      <c r="C52" s="15">
        <f t="shared" si="6"/>
        <v>36</v>
      </c>
      <c r="D52" s="15" t="str">
        <f t="shared" si="8"/>
        <v>ZZZZZZZ</v>
      </c>
      <c r="E52" s="15">
        <f t="shared" si="9"/>
        <v>8</v>
      </c>
      <c r="F52" s="15" t="str">
        <f t="shared" si="10"/>
        <v/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ZZZZZZZ</v>
      </c>
      <c r="C53" s="15">
        <f t="shared" si="6"/>
        <v>36</v>
      </c>
      <c r="D53" s="15" t="str">
        <f t="shared" si="8"/>
        <v>ZZZZZZZ</v>
      </c>
      <c r="E53" s="15">
        <f t="shared" si="9"/>
        <v>9</v>
      </c>
      <c r="F53" s="15" t="str">
        <f t="shared" si="10"/>
        <v/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ZZZZZZZ</v>
      </c>
      <c r="C54" s="15">
        <f t="shared" si="6"/>
        <v>36</v>
      </c>
      <c r="D54" s="15" t="str">
        <f t="shared" si="8"/>
        <v>ZZZZZZZ</v>
      </c>
      <c r="E54" s="15">
        <f t="shared" si="9"/>
        <v>10</v>
      </c>
      <c r="F54" s="15" t="str">
        <f t="shared" si="10"/>
        <v/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ZZZZZZZ</v>
      </c>
      <c r="C55" s="15">
        <f t="shared" si="6"/>
        <v>36</v>
      </c>
      <c r="D55" s="15" t="str">
        <f t="shared" si="8"/>
        <v>ZZZZZZZ</v>
      </c>
      <c r="E55" s="15">
        <f t="shared" si="9"/>
        <v>11</v>
      </c>
      <c r="F55" s="15" t="str">
        <f t="shared" si="10"/>
        <v/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ZZZZZZZ</v>
      </c>
      <c r="C56" s="15">
        <f t="shared" si="6"/>
        <v>36</v>
      </c>
      <c r="D56" s="15" t="str">
        <f t="shared" si="8"/>
        <v>ZZZZZZZ</v>
      </c>
      <c r="E56" s="15">
        <f t="shared" si="9"/>
        <v>12</v>
      </c>
      <c r="F56" s="15" t="str">
        <f t="shared" si="10"/>
        <v/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ZZZZZZZ</v>
      </c>
      <c r="C57" s="15">
        <f t="shared" si="6"/>
        <v>36</v>
      </c>
      <c r="D57" s="15" t="str">
        <f t="shared" si="8"/>
        <v>ZZZZZZZ</v>
      </c>
      <c r="E57" s="15">
        <f t="shared" si="9"/>
        <v>13</v>
      </c>
      <c r="F57" s="15" t="str">
        <f t="shared" si="10"/>
        <v/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ZZZZZZZ</v>
      </c>
      <c r="C58" s="15">
        <f t="shared" si="6"/>
        <v>36</v>
      </c>
      <c r="D58" s="15" t="str">
        <f t="shared" si="8"/>
        <v>ZZZZZZZ</v>
      </c>
      <c r="E58" s="15">
        <f t="shared" si="9"/>
        <v>14</v>
      </c>
      <c r="F58" s="15" t="str">
        <f t="shared" si="10"/>
        <v/>
      </c>
    </row>
    <row r="59" spans="1:6" x14ac:dyDescent="0.2">
      <c r="A59" s="15">
        <f t="shared" si="7"/>
        <v>15</v>
      </c>
      <c r="B59" s="146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ZZZZZZZ</v>
      </c>
      <c r="C59" s="15">
        <f t="shared" si="6"/>
        <v>36</v>
      </c>
      <c r="D59" s="15" t="str">
        <f>B59</f>
        <v>ZZZZZZZ</v>
      </c>
      <c r="E59" s="15">
        <f t="shared" si="9"/>
        <v>15</v>
      </c>
      <c r="F59" s="15" t="str">
        <f t="shared" si="10"/>
        <v/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ZZZZZZZ</v>
      </c>
      <c r="C60" s="15">
        <f t="shared" si="6"/>
        <v>36</v>
      </c>
      <c r="D60" s="15" t="str">
        <f t="shared" si="8"/>
        <v>ZZZZZZZ</v>
      </c>
      <c r="E60" s="15">
        <f t="shared" si="9"/>
        <v>16</v>
      </c>
      <c r="F60" s="15" t="str">
        <f t="shared" si="10"/>
        <v/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ZZZZZZZ</v>
      </c>
      <c r="C61" s="15">
        <f t="shared" si="6"/>
        <v>36</v>
      </c>
      <c r="D61" s="15" t="str">
        <f t="shared" si="8"/>
        <v>ZZZZZZZ</v>
      </c>
      <c r="E61" s="15">
        <f t="shared" si="9"/>
        <v>17</v>
      </c>
      <c r="F61" s="15" t="str">
        <f t="shared" si="10"/>
        <v/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ZZZZZZZ</v>
      </c>
      <c r="C62" s="15">
        <f t="shared" si="6"/>
        <v>36</v>
      </c>
      <c r="D62" s="15" t="str">
        <f t="shared" si="8"/>
        <v>ZZZZZZZ</v>
      </c>
      <c r="E62" s="15">
        <f t="shared" si="9"/>
        <v>18</v>
      </c>
      <c r="F62" s="15" t="str">
        <f t="shared" si="10"/>
        <v/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46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120</v>
      </c>
      <c r="D83" s="15" t="s">
        <v>139</v>
      </c>
      <c r="E83" s="15" t="s">
        <v>120</v>
      </c>
      <c r="F83" s="15" t="s">
        <v>139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BAYN GY Equity</v>
      </c>
      <c r="C84" s="15">
        <f>COUNTIF($B$84:$B$119,"&lt;="&amp;B84)</f>
        <v>2</v>
      </c>
      <c r="D84" s="15" t="str">
        <f t="shared" ref="D84:D119" si="12">B84</f>
        <v>BAYN GY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ALV GY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FRE GY Equity</v>
      </c>
      <c r="C85" s="15">
        <f t="shared" ref="C85:C119" si="13">COUNTIF($B$84:$B$119,"&lt;="&amp;B85)</f>
        <v>5</v>
      </c>
      <c r="D85" s="15" t="str">
        <f t="shared" si="12"/>
        <v>FRE GY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BAYN GY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ALV GY Equity</v>
      </c>
      <c r="C86" s="15">
        <f t="shared" si="13"/>
        <v>1</v>
      </c>
      <c r="D86" s="15" t="str">
        <f t="shared" si="12"/>
        <v>ALV GY Equity</v>
      </c>
      <c r="E86" s="15">
        <f t="shared" ref="E86:E119" si="16">E85+1</f>
        <v>3</v>
      </c>
      <c r="F86" s="15" t="str">
        <f t="shared" si="14"/>
        <v>BMW GY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BMW GY Equity</v>
      </c>
      <c r="C87" s="15">
        <f t="shared" si="13"/>
        <v>3</v>
      </c>
      <c r="D87" s="15" t="str">
        <f t="shared" si="12"/>
        <v>BMW GY Equity</v>
      </c>
      <c r="E87" s="15">
        <f t="shared" si="16"/>
        <v>4</v>
      </c>
      <c r="F87" s="15" t="str">
        <f t="shared" si="14"/>
        <v>DTE GY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DTE GY Equity</v>
      </c>
      <c r="C88" s="15">
        <f t="shared" si="13"/>
        <v>4</v>
      </c>
      <c r="D88" s="15" t="str">
        <f t="shared" si="12"/>
        <v>DTE GY Equity</v>
      </c>
      <c r="E88" s="15">
        <f t="shared" si="16"/>
        <v>5</v>
      </c>
      <c r="F88" s="15" t="str">
        <f t="shared" si="14"/>
        <v>FRE GY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ZZZZZZZ</v>
      </c>
      <c r="C89" s="15">
        <f t="shared" si="13"/>
        <v>36</v>
      </c>
      <c r="D89" s="15" t="str">
        <f t="shared" si="12"/>
        <v>ZZZZZZZ</v>
      </c>
      <c r="E89" s="15">
        <f t="shared" si="16"/>
        <v>6</v>
      </c>
      <c r="F89" s="15" t="str">
        <f t="shared" si="14"/>
        <v/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ZZZZZZZ</v>
      </c>
      <c r="C90" s="15">
        <f t="shared" si="13"/>
        <v>36</v>
      </c>
      <c r="D90" s="15" t="str">
        <f t="shared" si="12"/>
        <v>ZZZZZZZ</v>
      </c>
      <c r="E90" s="15">
        <f t="shared" si="16"/>
        <v>7</v>
      </c>
      <c r="F90" s="15" t="str">
        <f t="shared" si="14"/>
        <v/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ZZZZZZZ</v>
      </c>
      <c r="C91" s="15">
        <f t="shared" si="13"/>
        <v>36</v>
      </c>
      <c r="D91" s="15" t="str">
        <f t="shared" si="12"/>
        <v>ZZZZZZZ</v>
      </c>
      <c r="E91" s="15">
        <f t="shared" si="16"/>
        <v>8</v>
      </c>
      <c r="F91" s="15" t="str">
        <f t="shared" si="14"/>
        <v/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/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/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/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/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/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ZZZZZZZ</v>
      </c>
      <c r="C102" s="15">
        <f t="shared" si="13"/>
        <v>36</v>
      </c>
      <c r="D102" s="15" t="str">
        <f t="shared" si="12"/>
        <v>ZZZZZZZ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120</v>
      </c>
      <c r="D121" s="15" t="s">
        <v>139</v>
      </c>
      <c r="E121" s="15" t="s">
        <v>120</v>
      </c>
      <c r="F121" s="15" t="s">
        <v>139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VOW3 GY Equity</v>
      </c>
      <c r="C122" s="15">
        <f>COUNTIF($B$122:$B$157,"&lt;="&amp;B122)</f>
        <v>6</v>
      </c>
      <c r="D122" s="15" t="str">
        <f t="shared" ref="D122:D157" si="18">B122</f>
        <v>VOW3 GY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DAI GY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DAI GY Equity</v>
      </c>
      <c r="C123" s="15">
        <f t="shared" ref="C123:C157" si="19">COUNTIF($B$122:$B$157,"&lt;="&amp;B123)</f>
        <v>1</v>
      </c>
      <c r="D123" s="15" t="str">
        <f t="shared" si="18"/>
        <v>DAI GY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DTE GY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HEI GY Equity</v>
      </c>
      <c r="C124" s="15">
        <f t="shared" si="19"/>
        <v>4</v>
      </c>
      <c r="D124" s="15" t="str">
        <f t="shared" si="18"/>
        <v>HEI GY Equity</v>
      </c>
      <c r="E124" s="15">
        <f t="shared" ref="E124:E157" si="22">E123+1</f>
        <v>3</v>
      </c>
      <c r="F124" s="15" t="str">
        <f t="shared" si="20"/>
        <v>DWNI GY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DTE GY Equity</v>
      </c>
      <c r="C125" s="15">
        <f t="shared" si="19"/>
        <v>2</v>
      </c>
      <c r="D125" s="15" t="str">
        <f t="shared" si="18"/>
        <v>DTE GY Equity</v>
      </c>
      <c r="E125" s="15">
        <f t="shared" si="22"/>
        <v>4</v>
      </c>
      <c r="F125" s="15" t="str">
        <f t="shared" si="20"/>
        <v>HEI GY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RWE GY Equity</v>
      </c>
      <c r="C126" s="15">
        <f t="shared" si="19"/>
        <v>5</v>
      </c>
      <c r="D126" s="15" t="str">
        <f t="shared" si="18"/>
        <v>RWE GY Equity</v>
      </c>
      <c r="E126" s="15">
        <f t="shared" si="22"/>
        <v>5</v>
      </c>
      <c r="F126" s="15" t="str">
        <f t="shared" si="20"/>
        <v>RWE GY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ZZZZZZZ</v>
      </c>
      <c r="C127" s="15">
        <f t="shared" si="19"/>
        <v>36</v>
      </c>
      <c r="D127" s="15" t="str">
        <f t="shared" si="18"/>
        <v>ZZZZZZZ</v>
      </c>
      <c r="E127" s="15">
        <f t="shared" si="22"/>
        <v>6</v>
      </c>
      <c r="F127" s="15" t="str">
        <f t="shared" si="20"/>
        <v>VOW3 GY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ZZZZZZZ</v>
      </c>
      <c r="C128" s="15">
        <f t="shared" si="19"/>
        <v>36</v>
      </c>
      <c r="D128" s="15" t="str">
        <f t="shared" si="18"/>
        <v>ZZZZZZZ</v>
      </c>
      <c r="E128" s="15">
        <f t="shared" si="22"/>
        <v>7</v>
      </c>
      <c r="F128" s="15" t="str">
        <f t="shared" si="20"/>
        <v/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DWNI GY Equity</v>
      </c>
      <c r="C140" s="15">
        <f t="shared" si="19"/>
        <v>3</v>
      </c>
      <c r="D140" s="15" t="str">
        <f t="shared" si="18"/>
        <v>DWNI GY Equity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120</v>
      </c>
      <c r="D159" s="15" t="s">
        <v>139</v>
      </c>
      <c r="E159" s="15" t="s">
        <v>120</v>
      </c>
      <c r="F159" s="15" t="s">
        <v>139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EOAN GY Equity</v>
      </c>
      <c r="C160" s="15">
        <f>COUNTIF($B$160:$B$195,"&lt;="&amp;B160)</f>
        <v>8</v>
      </c>
      <c r="D160" s="15" t="str">
        <f>B160</f>
        <v>EOAN GY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ALV GY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ALV GY Equity</v>
      </c>
      <c r="C161" s="15">
        <f t="shared" ref="C161:C195" si="24">COUNTIF($B$160:$B$195,"&lt;="&amp;B161)</f>
        <v>1</v>
      </c>
      <c r="D161" s="15" t="str">
        <f t="shared" ref="D161:D195" si="25">B161</f>
        <v>ALV GY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BAS GY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BAS GY Equity</v>
      </c>
      <c r="C162" s="15">
        <f t="shared" si="24"/>
        <v>2</v>
      </c>
      <c r="D162" s="15" t="str">
        <f t="shared" si="25"/>
        <v>BAS GY Equity</v>
      </c>
      <c r="E162" s="15">
        <f t="shared" ref="E162:E195" si="28">E161+1</f>
        <v>3</v>
      </c>
      <c r="F162" s="15" t="str">
        <f t="shared" si="26"/>
        <v>BAYN GY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MUV2 GY Equity</v>
      </c>
      <c r="C163" s="15">
        <f t="shared" si="24"/>
        <v>10</v>
      </c>
      <c r="D163" s="15" t="str">
        <f t="shared" si="25"/>
        <v>MUV2 GY Equity</v>
      </c>
      <c r="E163" s="15">
        <f t="shared" si="28"/>
        <v>4</v>
      </c>
      <c r="F163" s="15" t="str">
        <f t="shared" si="26"/>
        <v>BMW GY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DTE GY Equity</v>
      </c>
      <c r="C164" s="15">
        <f t="shared" si="24"/>
        <v>7</v>
      </c>
      <c r="D164" s="15" t="str">
        <f t="shared" si="25"/>
        <v>DTE GY Equity</v>
      </c>
      <c r="E164" s="15">
        <f t="shared" si="28"/>
        <v>5</v>
      </c>
      <c r="F164" s="15" t="str">
        <f t="shared" si="26"/>
        <v>DAI GY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BAYN GY Equity</v>
      </c>
      <c r="C165" s="15">
        <f t="shared" si="24"/>
        <v>3</v>
      </c>
      <c r="D165" s="15" t="str">
        <f t="shared" si="25"/>
        <v>BAYN GY Equity</v>
      </c>
      <c r="E165" s="15">
        <f t="shared" si="28"/>
        <v>6</v>
      </c>
      <c r="F165" s="15" t="str">
        <f t="shared" si="26"/>
        <v>DPW GY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DAI GY Equity</v>
      </c>
      <c r="C166" s="15">
        <f t="shared" si="24"/>
        <v>5</v>
      </c>
      <c r="D166" s="15" t="str">
        <f t="shared" si="25"/>
        <v>DAI GY Equity</v>
      </c>
      <c r="E166" s="15">
        <f t="shared" si="28"/>
        <v>7</v>
      </c>
      <c r="F166" s="15" t="str">
        <f t="shared" si="26"/>
        <v>DTE GY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BMW GY Equity</v>
      </c>
      <c r="C167" s="15">
        <f t="shared" si="24"/>
        <v>4</v>
      </c>
      <c r="D167" s="15" t="str">
        <f t="shared" si="25"/>
        <v>BMW GY Equity</v>
      </c>
      <c r="E167" s="15">
        <f t="shared" si="28"/>
        <v>8</v>
      </c>
      <c r="F167" s="15" t="str">
        <f t="shared" si="26"/>
        <v>EOAN GY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VOW3 GY Equity</v>
      </c>
      <c r="C168" s="15">
        <f t="shared" si="24"/>
        <v>12</v>
      </c>
      <c r="D168" s="15" t="str">
        <f t="shared" si="25"/>
        <v>VOW3 GY Equity</v>
      </c>
      <c r="E168" s="15">
        <f t="shared" si="28"/>
        <v>9</v>
      </c>
      <c r="F168" s="15" t="str">
        <f t="shared" si="26"/>
        <v>HEI GY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HEI GY Equity</v>
      </c>
      <c r="C169" s="15">
        <f t="shared" si="24"/>
        <v>9</v>
      </c>
      <c r="D169" s="15" t="str">
        <f t="shared" si="25"/>
        <v>HEI GY Equity</v>
      </c>
      <c r="E169" s="15">
        <f t="shared" si="28"/>
        <v>10</v>
      </c>
      <c r="F169" s="15" t="str">
        <f t="shared" si="26"/>
        <v>MUV2 GY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VNA GY Equity</v>
      </c>
      <c r="C170" s="15">
        <f t="shared" si="24"/>
        <v>11</v>
      </c>
      <c r="D170" s="15" t="str">
        <f t="shared" si="25"/>
        <v>VNA GY Equity</v>
      </c>
      <c r="E170" s="15">
        <f t="shared" si="28"/>
        <v>11</v>
      </c>
      <c r="F170" s="15" t="str">
        <f t="shared" si="26"/>
        <v>VNA GY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DPW GY Equity</v>
      </c>
      <c r="C171" s="15">
        <f t="shared" si="24"/>
        <v>6</v>
      </c>
      <c r="D171" s="15" t="str">
        <f t="shared" si="25"/>
        <v>DPW GY Equity</v>
      </c>
      <c r="E171" s="15">
        <f t="shared" si="28"/>
        <v>12</v>
      </c>
      <c r="F171" s="15" t="str">
        <f t="shared" si="26"/>
        <v>VOW3 GY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ZZZZZZZ</v>
      </c>
      <c r="C172" s="15">
        <f t="shared" si="24"/>
        <v>36</v>
      </c>
      <c r="D172" s="15" t="str">
        <f t="shared" si="25"/>
        <v>ZZZZZZZ</v>
      </c>
      <c r="E172" s="15">
        <f t="shared" si="28"/>
        <v>13</v>
      </c>
      <c r="F172" s="15" t="str">
        <f t="shared" si="26"/>
        <v/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ZZZZZZZ</v>
      </c>
      <c r="C173" s="15">
        <f t="shared" si="24"/>
        <v>36</v>
      </c>
      <c r="D173" s="15" t="str">
        <f t="shared" si="25"/>
        <v>ZZZZZZZ</v>
      </c>
      <c r="E173" s="15">
        <f t="shared" si="28"/>
        <v>14</v>
      </c>
      <c r="F173" s="15" t="str">
        <f t="shared" si="26"/>
        <v/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ZZZZZZZ</v>
      </c>
      <c r="C174" s="15">
        <f t="shared" si="24"/>
        <v>36</v>
      </c>
      <c r="D174" s="15" t="str">
        <f t="shared" si="25"/>
        <v>ZZZZZZZ</v>
      </c>
      <c r="E174" s="15">
        <f t="shared" si="28"/>
        <v>15</v>
      </c>
      <c r="F174" s="15" t="str">
        <f t="shared" si="26"/>
        <v/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ZZZZZZZ</v>
      </c>
      <c r="C175" s="15">
        <f t="shared" si="24"/>
        <v>36</v>
      </c>
      <c r="D175" s="15" t="str">
        <f t="shared" si="25"/>
        <v>ZZZZZZZ</v>
      </c>
      <c r="E175" s="15">
        <f t="shared" si="28"/>
        <v>16</v>
      </c>
      <c r="F175" s="15" t="str">
        <f t="shared" si="26"/>
        <v/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ZZZZZZZ</v>
      </c>
      <c r="C176" s="15">
        <f t="shared" si="24"/>
        <v>36</v>
      </c>
      <c r="D176" s="15" t="str">
        <f t="shared" si="25"/>
        <v>ZZZZZZZ</v>
      </c>
      <c r="E176" s="15">
        <f t="shared" si="28"/>
        <v>17</v>
      </c>
      <c r="F176" s="15" t="str">
        <f t="shared" si="26"/>
        <v/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ZZZZZZZ</v>
      </c>
      <c r="C177" s="15">
        <f t="shared" si="24"/>
        <v>36</v>
      </c>
      <c r="D177" s="15" t="str">
        <f t="shared" si="25"/>
        <v>ZZZZZZZ</v>
      </c>
      <c r="E177" s="15">
        <f t="shared" si="28"/>
        <v>18</v>
      </c>
      <c r="F177" s="15" t="str">
        <f t="shared" si="26"/>
        <v/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118</v>
      </c>
      <c r="C198" s="15" t="s">
        <v>120</v>
      </c>
      <c r="D198" s="15" t="s">
        <v>139</v>
      </c>
      <c r="E198" s="15" t="s">
        <v>120</v>
      </c>
      <c r="F198" s="15" t="s">
        <v>139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VNA GY Equity</v>
      </c>
      <c r="C199" s="15">
        <f>COUNTIF($B$199:$B$234,"&lt;="&amp;B199)</f>
        <v>6</v>
      </c>
      <c r="D199" s="15" t="str">
        <f>B199</f>
        <v>VNA GY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ADS GY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IFX GY Equity</v>
      </c>
      <c r="C200" s="15">
        <f t="shared" ref="C200:C234" si="30">COUNTIF($B$199:$B$234,"&lt;="&amp;B200)</f>
        <v>4</v>
      </c>
      <c r="D200" s="15" t="str">
        <f t="shared" ref="D200:D234" si="31">B200</f>
        <v>IFX GY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CON GY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ZZZZZZZ</v>
      </c>
      <c r="C201" s="15">
        <f t="shared" si="30"/>
        <v>36</v>
      </c>
      <c r="D201" s="15" t="str">
        <f t="shared" si="31"/>
        <v>ZZZZZZZ</v>
      </c>
      <c r="E201" s="15">
        <f t="shared" ref="E201:E234" si="34">E200+1</f>
        <v>3</v>
      </c>
      <c r="F201" s="15" t="str">
        <f t="shared" si="32"/>
        <v>DAI GY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ZZZZZZZ</v>
      </c>
      <c r="C202" s="15">
        <f t="shared" si="30"/>
        <v>36</v>
      </c>
      <c r="D202" s="15" t="str">
        <f t="shared" si="31"/>
        <v>ZZZZZZZ</v>
      </c>
      <c r="E202" s="15">
        <f t="shared" si="34"/>
        <v>4</v>
      </c>
      <c r="F202" s="15" t="str">
        <f t="shared" si="32"/>
        <v>IFX GY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ZZZZZZZ</v>
      </c>
      <c r="C203" s="15">
        <f t="shared" si="30"/>
        <v>36</v>
      </c>
      <c r="D203" s="15" t="str">
        <f t="shared" si="31"/>
        <v>ZZZZZZZ</v>
      </c>
      <c r="E203" s="15">
        <f t="shared" si="34"/>
        <v>5</v>
      </c>
      <c r="F203" s="15" t="str">
        <f t="shared" si="32"/>
        <v>MUV2 GY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ZZZZZZZ</v>
      </c>
      <c r="C204" s="15">
        <f t="shared" si="30"/>
        <v>36</v>
      </c>
      <c r="D204" s="15" t="str">
        <f t="shared" si="31"/>
        <v>ZZZZZZZ</v>
      </c>
      <c r="E204" s="15">
        <f t="shared" si="34"/>
        <v>6</v>
      </c>
      <c r="F204" s="15" t="str">
        <f t="shared" si="32"/>
        <v>VNA GY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ZZZZZZZ</v>
      </c>
      <c r="C205" s="15">
        <f t="shared" si="30"/>
        <v>36</v>
      </c>
      <c r="D205" s="15" t="str">
        <f t="shared" si="31"/>
        <v>ZZZZZZZ</v>
      </c>
      <c r="E205" s="15">
        <f t="shared" si="34"/>
        <v>7</v>
      </c>
      <c r="F205" s="15" t="str">
        <f t="shared" si="32"/>
        <v>VOW3 GY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/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/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/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MUV2 GY Equity</v>
      </c>
      <c r="C217" s="15">
        <f t="shared" si="30"/>
        <v>5</v>
      </c>
      <c r="D217" s="15" t="str">
        <f t="shared" si="31"/>
        <v>MUV2 GY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DAI GY Equity</v>
      </c>
      <c r="C218" s="15">
        <f t="shared" si="30"/>
        <v>3</v>
      </c>
      <c r="D218" s="15" t="str">
        <f t="shared" si="31"/>
        <v>DAI GY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VOW3 GY Equity</v>
      </c>
      <c r="C219" s="15">
        <f t="shared" si="30"/>
        <v>7</v>
      </c>
      <c r="D219" s="15" t="str">
        <f t="shared" si="31"/>
        <v>VOW3 GY Equity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ADS GY Equity</v>
      </c>
      <c r="C220" s="15">
        <f t="shared" si="30"/>
        <v>1</v>
      </c>
      <c r="D220" s="15" t="str">
        <f t="shared" si="31"/>
        <v>ADS GY Equity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CON GY Equity</v>
      </c>
      <c r="C221" s="15">
        <f t="shared" si="30"/>
        <v>2</v>
      </c>
      <c r="D221" s="15" t="str">
        <f t="shared" si="31"/>
        <v>CON GY Equity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22.01.2021</Description0>
    <SirketAnalist xmlns="68a7fc7a-53da-488b-91fa-18c291982698" xsi:nil="true"/>
    <ReportSubCategory xmlns="68a7fc7a-53da-488b-91fa-18c291982698" xsi:nil="true"/>
    <ReportDate xmlns="380cdb1d-a242-4ca6-832c-91492035c7e4">2021-01-22T05:10:00+00:00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7383F18D-7A93-4374-B145-A94B6B4F35D5}"/>
</file>

<file path=customXml/itemProps2.xml><?xml version="1.0" encoding="utf-8"?>
<ds:datastoreItem xmlns:ds="http://schemas.openxmlformats.org/officeDocument/2006/customXml" ds:itemID="{8501DD82-A01F-4166-8C25-EA0133F62361}"/>
</file>

<file path=customXml/itemProps3.xml><?xml version="1.0" encoding="utf-8"?>
<ds:datastoreItem xmlns:ds="http://schemas.openxmlformats.org/officeDocument/2006/customXml" ds:itemID="{771CD3A4-3245-4836-9249-E940EA5682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Sonuc!_MailOriginal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22.01.2021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2021-01-22T05:02:48Z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